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1995" windowWidth="20730" windowHeight="6930" tabRatio="919" activeTab="1"/>
  </bookViews>
  <sheets>
    <sheet name="Info " sheetId="82" r:id="rId1"/>
    <sheet name="1. key ratios " sheetId="84" r:id="rId2"/>
    <sheet name="2.RC" sheetId="83" r:id="rId3"/>
    <sheet name="3.PL" sheetId="85" r:id="rId4"/>
    <sheet name="4. Off-Balance" sheetId="75" r:id="rId5"/>
    <sheet name="5. RWA " sheetId="86" r:id="rId6"/>
    <sheet name="6. Administrators-shareholders" sheetId="52" r:id="rId7"/>
    <sheet name="7. LI1 " sheetId="88" r:id="rId8"/>
    <sheet name="8. LI2" sheetId="73" r:id="rId9"/>
    <sheet name="9.Capital" sheetId="89" r:id="rId10"/>
    <sheet name="10. CC2" sheetId="69" r:id="rId11"/>
    <sheet name="11. CRWA " sheetId="90" r:id="rId12"/>
    <sheet name="12. CRM" sheetId="64" r:id="rId13"/>
    <sheet name="13. CRME " sheetId="91" r:id="rId14"/>
    <sheet name="14. CICR" sheetId="36" r:id="rId15"/>
    <sheet name="15. CCR " sheetId="92" r:id="rId16"/>
  </sheets>
  <externalReferences>
    <externalReference r:id="rId17"/>
    <externalReference r:id="rId18"/>
    <externalReference r:id="rId19"/>
  </externalReferences>
  <definedNames>
    <definedName name="_cur1">'[1]Appl (2)'!$F$2:$F$7200</definedName>
    <definedName name="_cur2">'[1]Appl (2)'!$H$2:$H$7200</definedName>
    <definedName name="_xlnm._FilterDatabase" localSheetId="4" hidden="1">'4. Off-Balance'!$B$6:$H$53</definedName>
    <definedName name="_sum1">'[1]Appl (2)'!$E$2:$E$7200</definedName>
    <definedName name="_sum2">'[1]Appl (2)'!$G$2:$G$7200</definedName>
    <definedName name="ACC_BALACC" localSheetId="1">#REF!</definedName>
    <definedName name="ACC_BALACC" localSheetId="11">#REF!</definedName>
    <definedName name="ACC_BALACC" localSheetId="13">#REF!</definedName>
    <definedName name="ACC_BALACC" localSheetId="15">#REF!</definedName>
    <definedName name="ACC_BALACC" localSheetId="2">#REF!</definedName>
    <definedName name="ACC_BALACC" localSheetId="3">#REF!</definedName>
    <definedName name="ACC_BALACC" localSheetId="5">#REF!</definedName>
    <definedName name="ACC_BALACC" localSheetId="7">#REF!</definedName>
    <definedName name="ACC_BALACC" localSheetId="9">#REF!</definedName>
    <definedName name="ACC_BALACC" localSheetId="0">#REF!</definedName>
    <definedName name="ACC_BALACC">#REF!</definedName>
    <definedName name="ACC_CRS" localSheetId="1">#REF!</definedName>
    <definedName name="ACC_CRS" localSheetId="11">#REF!</definedName>
    <definedName name="ACC_CRS" localSheetId="13">#REF!</definedName>
    <definedName name="ACC_CRS" localSheetId="15">#REF!</definedName>
    <definedName name="ACC_CRS" localSheetId="2">#REF!</definedName>
    <definedName name="ACC_CRS" localSheetId="3">#REF!</definedName>
    <definedName name="ACC_CRS" localSheetId="4">#REF!</definedName>
    <definedName name="ACC_CRS" localSheetId="5">#REF!</definedName>
    <definedName name="ACC_CRS" localSheetId="7">#REF!</definedName>
    <definedName name="ACC_CRS" localSheetId="9">#REF!</definedName>
    <definedName name="ACC_CRS" localSheetId="0">#REF!</definedName>
    <definedName name="ACC_CRS">#REF!</definedName>
    <definedName name="ACC_DBS" localSheetId="1">#REF!</definedName>
    <definedName name="ACC_DBS" localSheetId="11">#REF!</definedName>
    <definedName name="ACC_DBS" localSheetId="13">#REF!</definedName>
    <definedName name="ACC_DBS" localSheetId="15">#REF!</definedName>
    <definedName name="ACC_DBS" localSheetId="2">#REF!</definedName>
    <definedName name="ACC_DBS" localSheetId="3">#REF!</definedName>
    <definedName name="ACC_DBS" localSheetId="4">#REF!</definedName>
    <definedName name="ACC_DBS" localSheetId="5">#REF!</definedName>
    <definedName name="ACC_DBS" localSheetId="7">#REF!</definedName>
    <definedName name="ACC_DBS" localSheetId="9">#REF!</definedName>
    <definedName name="ACC_DBS" localSheetId="0">#REF!</definedName>
    <definedName name="ACC_DBS">#REF!</definedName>
    <definedName name="ACC_ISO" localSheetId="1">#REF!</definedName>
    <definedName name="ACC_ISO" localSheetId="11">#REF!</definedName>
    <definedName name="ACC_ISO" localSheetId="13">#REF!</definedName>
    <definedName name="ACC_ISO" localSheetId="15">#REF!</definedName>
    <definedName name="ACC_ISO" localSheetId="2">#REF!</definedName>
    <definedName name="ACC_ISO" localSheetId="3">#REF!</definedName>
    <definedName name="ACC_ISO" localSheetId="4">#REF!</definedName>
    <definedName name="ACC_ISO" localSheetId="5">#REF!</definedName>
    <definedName name="ACC_ISO" localSheetId="7">#REF!</definedName>
    <definedName name="ACC_ISO" localSheetId="9">#REF!</definedName>
    <definedName name="ACC_ISO" localSheetId="0">#REF!</definedName>
    <definedName name="ACC_ISO">#REF!</definedName>
    <definedName name="ACC_SALDO" localSheetId="1">#REF!</definedName>
    <definedName name="ACC_SALDO" localSheetId="11">#REF!</definedName>
    <definedName name="ACC_SALDO" localSheetId="13">#REF!</definedName>
    <definedName name="ACC_SALDO" localSheetId="15">#REF!</definedName>
    <definedName name="ACC_SALDO" localSheetId="2">#REF!</definedName>
    <definedName name="ACC_SALDO" localSheetId="3">#REF!</definedName>
    <definedName name="ACC_SALDO" localSheetId="4">#REF!</definedName>
    <definedName name="ACC_SALDO" localSheetId="5">#REF!</definedName>
    <definedName name="ACC_SALDO" localSheetId="7">#REF!</definedName>
    <definedName name="ACC_SALDO" localSheetId="9">#REF!</definedName>
    <definedName name="ACC_SALDO" localSheetId="0">#REF!</definedName>
    <definedName name="ACC_SALDO">#REF!</definedName>
    <definedName name="BS_BALACC" localSheetId="1">#REF!</definedName>
    <definedName name="BS_BALACC" localSheetId="11">#REF!</definedName>
    <definedName name="BS_BALACC" localSheetId="13">#REF!</definedName>
    <definedName name="BS_BALACC" localSheetId="15">#REF!</definedName>
    <definedName name="BS_BALACC" localSheetId="2">#REF!</definedName>
    <definedName name="BS_BALACC" localSheetId="3">#REF!</definedName>
    <definedName name="BS_BALACC" localSheetId="4">#REF!</definedName>
    <definedName name="BS_BALACC" localSheetId="5">#REF!</definedName>
    <definedName name="BS_BALACC" localSheetId="7">#REF!</definedName>
    <definedName name="BS_BALACC" localSheetId="9">#REF!</definedName>
    <definedName name="BS_BALACC" localSheetId="0">#REF!</definedName>
    <definedName name="BS_BALACC">#REF!</definedName>
    <definedName name="BS_BALANCE" localSheetId="1">#REF!</definedName>
    <definedName name="BS_BALANCE" localSheetId="11">#REF!</definedName>
    <definedName name="BS_BALANCE" localSheetId="13">#REF!</definedName>
    <definedName name="BS_BALANCE" localSheetId="15">#REF!</definedName>
    <definedName name="BS_BALANCE" localSheetId="2">#REF!</definedName>
    <definedName name="BS_BALANCE" localSheetId="3">#REF!</definedName>
    <definedName name="BS_BALANCE" localSheetId="4">#REF!</definedName>
    <definedName name="BS_BALANCE" localSheetId="5">#REF!</definedName>
    <definedName name="BS_BALANCE" localSheetId="7">#REF!</definedName>
    <definedName name="BS_BALANCE" localSheetId="9">#REF!</definedName>
    <definedName name="BS_BALANCE" localSheetId="0">#REF!</definedName>
    <definedName name="BS_BALANCE">#REF!</definedName>
    <definedName name="BS_CR" localSheetId="1">#REF!</definedName>
    <definedName name="BS_CR" localSheetId="11">#REF!</definedName>
    <definedName name="BS_CR" localSheetId="13">#REF!</definedName>
    <definedName name="BS_CR" localSheetId="15">#REF!</definedName>
    <definedName name="BS_CR" localSheetId="2">#REF!</definedName>
    <definedName name="BS_CR" localSheetId="3">#REF!</definedName>
    <definedName name="BS_CR" localSheetId="4">#REF!</definedName>
    <definedName name="BS_CR" localSheetId="5">#REF!</definedName>
    <definedName name="BS_CR" localSheetId="7">#REF!</definedName>
    <definedName name="BS_CR" localSheetId="9">#REF!</definedName>
    <definedName name="BS_CR" localSheetId="0">#REF!</definedName>
    <definedName name="BS_CR">#REF!</definedName>
    <definedName name="BS_CR_EQU" localSheetId="1">#REF!</definedName>
    <definedName name="BS_CR_EQU" localSheetId="11">#REF!</definedName>
    <definedName name="BS_CR_EQU" localSheetId="13">#REF!</definedName>
    <definedName name="BS_CR_EQU" localSheetId="15">#REF!</definedName>
    <definedName name="BS_CR_EQU" localSheetId="2">#REF!</definedName>
    <definedName name="BS_CR_EQU" localSheetId="3">#REF!</definedName>
    <definedName name="BS_CR_EQU" localSheetId="4">#REF!</definedName>
    <definedName name="BS_CR_EQU" localSheetId="5">#REF!</definedName>
    <definedName name="BS_CR_EQU" localSheetId="7">#REF!</definedName>
    <definedName name="BS_CR_EQU" localSheetId="9">#REF!</definedName>
    <definedName name="BS_CR_EQU" localSheetId="0">#REF!</definedName>
    <definedName name="BS_CR_EQU">#REF!</definedName>
    <definedName name="BS_DB" localSheetId="1">#REF!</definedName>
    <definedName name="BS_DB" localSheetId="11">#REF!</definedName>
    <definedName name="BS_DB" localSheetId="13">#REF!</definedName>
    <definedName name="BS_DB" localSheetId="15">#REF!</definedName>
    <definedName name="BS_DB" localSheetId="2">#REF!</definedName>
    <definedName name="BS_DB" localSheetId="3">#REF!</definedName>
    <definedName name="BS_DB" localSheetId="4">#REF!</definedName>
    <definedName name="BS_DB" localSheetId="5">#REF!</definedName>
    <definedName name="BS_DB" localSheetId="7">#REF!</definedName>
    <definedName name="BS_DB" localSheetId="9">#REF!</definedName>
    <definedName name="BS_DB" localSheetId="0">#REF!</definedName>
    <definedName name="BS_DB">#REF!</definedName>
    <definedName name="BS_DB_EQU" localSheetId="1">#REF!</definedName>
    <definedName name="BS_DB_EQU" localSheetId="11">#REF!</definedName>
    <definedName name="BS_DB_EQU" localSheetId="13">#REF!</definedName>
    <definedName name="BS_DB_EQU" localSheetId="15">#REF!</definedName>
    <definedName name="BS_DB_EQU" localSheetId="2">#REF!</definedName>
    <definedName name="BS_DB_EQU" localSheetId="3">#REF!</definedName>
    <definedName name="BS_DB_EQU" localSheetId="4">#REF!</definedName>
    <definedName name="BS_DB_EQU" localSheetId="5">#REF!</definedName>
    <definedName name="BS_DB_EQU" localSheetId="7">#REF!</definedName>
    <definedName name="BS_DB_EQU" localSheetId="9">#REF!</definedName>
    <definedName name="BS_DB_EQU" localSheetId="0">#REF!</definedName>
    <definedName name="BS_DB_EQU">#REF!</definedName>
    <definedName name="BS_DT" localSheetId="1">#REF!</definedName>
    <definedName name="BS_DT" localSheetId="11">#REF!</definedName>
    <definedName name="BS_DT" localSheetId="13">#REF!</definedName>
    <definedName name="BS_DT" localSheetId="15">#REF!</definedName>
    <definedName name="BS_DT" localSheetId="2">#REF!</definedName>
    <definedName name="BS_DT" localSheetId="3">#REF!</definedName>
    <definedName name="BS_DT" localSheetId="4">#REF!</definedName>
    <definedName name="BS_DT" localSheetId="5">#REF!</definedName>
    <definedName name="BS_DT" localSheetId="7">#REF!</definedName>
    <definedName name="BS_DT" localSheetId="9">#REF!</definedName>
    <definedName name="BS_DT" localSheetId="0">#REF!</definedName>
    <definedName name="BS_DT">#REF!</definedName>
    <definedName name="BS_ISO" localSheetId="1">#REF!</definedName>
    <definedName name="BS_ISO" localSheetId="11">#REF!</definedName>
    <definedName name="BS_ISO" localSheetId="13">#REF!</definedName>
    <definedName name="BS_ISO" localSheetId="15">#REF!</definedName>
    <definedName name="BS_ISO" localSheetId="2">#REF!</definedName>
    <definedName name="BS_ISO" localSheetId="3">#REF!</definedName>
    <definedName name="BS_ISO" localSheetId="4">#REF!</definedName>
    <definedName name="BS_ISO" localSheetId="5">#REF!</definedName>
    <definedName name="BS_ISO" localSheetId="7">#REF!</definedName>
    <definedName name="BS_ISO" localSheetId="9">#REF!</definedName>
    <definedName name="BS_ISO" localSheetId="0">#REF!</definedName>
    <definedName name="BS_ISO">#REF!</definedName>
    <definedName name="CurrentDate" localSheetId="1">#REF!</definedName>
    <definedName name="CurrentDate" localSheetId="11">#REF!</definedName>
    <definedName name="CurrentDate" localSheetId="13">#REF!</definedName>
    <definedName name="CurrentDate" localSheetId="15">#REF!</definedName>
    <definedName name="CurrentDate" localSheetId="2">#REF!</definedName>
    <definedName name="CurrentDate" localSheetId="3">#REF!</definedName>
    <definedName name="CurrentDate" localSheetId="4">#REF!</definedName>
    <definedName name="CurrentDate" localSheetId="5">#REF!</definedName>
    <definedName name="CurrentDate" localSheetId="7">#REF!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45621"/>
</workbook>
</file>

<file path=xl/calcChain.xml><?xml version="1.0" encoding="utf-8"?>
<calcChain xmlns="http://schemas.openxmlformats.org/spreadsheetml/2006/main">
  <c r="B2" i="92" l="1"/>
  <c r="B1" i="92"/>
  <c r="B2" i="36"/>
  <c r="B1" i="36"/>
  <c r="B2" i="91"/>
  <c r="B1" i="91"/>
  <c r="B2" i="64"/>
  <c r="B1" i="64"/>
  <c r="B2" i="90"/>
  <c r="B1" i="90"/>
  <c r="B2" i="69"/>
  <c r="B1" i="69"/>
  <c r="B2" i="89"/>
  <c r="B1" i="89"/>
  <c r="B2" i="73"/>
  <c r="B1" i="73"/>
  <c r="B2" i="88"/>
  <c r="B1" i="88"/>
  <c r="B2" i="52"/>
  <c r="B1" i="52"/>
  <c r="B2" i="86"/>
  <c r="B1" i="86"/>
  <c r="B2" i="75"/>
  <c r="B1" i="75"/>
  <c r="B2" i="85"/>
  <c r="B1" i="85"/>
  <c r="B2" i="83"/>
  <c r="B1" i="83"/>
  <c r="H8" i="91"/>
  <c r="H13" i="91"/>
  <c r="H14" i="91"/>
  <c r="H15" i="91"/>
  <c r="H22" i="91"/>
  <c r="H21" i="91"/>
  <c r="C36" i="69"/>
  <c r="C14" i="69"/>
  <c r="C24" i="69" s="1"/>
  <c r="C44" i="69"/>
  <c r="C47" i="89"/>
  <c r="C52" i="89" s="1"/>
  <c r="C43" i="89"/>
  <c r="C35" i="89"/>
  <c r="C31" i="89"/>
  <c r="C30" i="89" s="1"/>
  <c r="C41" i="89" s="1"/>
  <c r="C12" i="89"/>
  <c r="C8" i="73"/>
  <c r="F21" i="88"/>
  <c r="D21" i="88"/>
  <c r="E20" i="88"/>
  <c r="G20" i="88" s="1"/>
  <c r="G19" i="88"/>
  <c r="E19" i="88"/>
  <c r="E18" i="88"/>
  <c r="G18" i="88" s="1"/>
  <c r="G17" i="88"/>
  <c r="E17" i="88"/>
  <c r="E16" i="88"/>
  <c r="G16" i="88" s="1"/>
  <c r="C15" i="88"/>
  <c r="C21" i="88" s="1"/>
  <c r="E14" i="88"/>
  <c r="E15" i="88" s="1"/>
  <c r="G15" i="88" s="1"/>
  <c r="G13" i="88"/>
  <c r="E13" i="88"/>
  <c r="E12" i="88"/>
  <c r="G12" i="88" s="1"/>
  <c r="G11" i="88"/>
  <c r="E11" i="88"/>
  <c r="E10" i="88"/>
  <c r="G10" i="88" s="1"/>
  <c r="G9" i="88"/>
  <c r="E9" i="88"/>
  <c r="E8" i="88"/>
  <c r="G8" i="88" s="1"/>
  <c r="E53" i="75"/>
  <c r="E52" i="75"/>
  <c r="E51" i="75"/>
  <c r="E50" i="75"/>
  <c r="E49" i="75"/>
  <c r="E48" i="75"/>
  <c r="E47" i="75"/>
  <c r="E46" i="75"/>
  <c r="E45" i="75"/>
  <c r="E44" i="75"/>
  <c r="E43" i="75"/>
  <c r="E42" i="75"/>
  <c r="E41" i="75"/>
  <c r="E40" i="75"/>
  <c r="E39" i="75"/>
  <c r="E38" i="75"/>
  <c r="E37" i="75"/>
  <c r="E36" i="75"/>
  <c r="E35" i="75"/>
  <c r="E34" i="75"/>
  <c r="E33" i="75"/>
  <c r="E32" i="75"/>
  <c r="E31" i="75"/>
  <c r="E30" i="75"/>
  <c r="E29" i="75"/>
  <c r="E28" i="75"/>
  <c r="E27" i="75"/>
  <c r="E26" i="75"/>
  <c r="E25" i="75"/>
  <c r="E24" i="75"/>
  <c r="E23" i="75"/>
  <c r="E22" i="75"/>
  <c r="E21" i="75"/>
  <c r="E20" i="75"/>
  <c r="E19" i="75"/>
  <c r="E18" i="75"/>
  <c r="E17" i="75"/>
  <c r="E16" i="75"/>
  <c r="E15" i="75"/>
  <c r="E14" i="75"/>
  <c r="E13" i="75"/>
  <c r="E12" i="75"/>
  <c r="E11" i="75"/>
  <c r="E10" i="75"/>
  <c r="E9" i="75"/>
  <c r="E8" i="75"/>
  <c r="E66" i="85"/>
  <c r="E64" i="85"/>
  <c r="G61" i="85"/>
  <c r="F61" i="85"/>
  <c r="D61" i="85"/>
  <c r="C61" i="85"/>
  <c r="E61" i="85" s="1"/>
  <c r="E60" i="85"/>
  <c r="E59" i="85"/>
  <c r="E58" i="85"/>
  <c r="G53" i="85"/>
  <c r="F53" i="85"/>
  <c r="E53" i="85"/>
  <c r="D53" i="85"/>
  <c r="C53" i="85"/>
  <c r="E52" i="85"/>
  <c r="E51" i="85"/>
  <c r="E50" i="85"/>
  <c r="E49" i="85"/>
  <c r="E48" i="85"/>
  <c r="E47" i="85"/>
  <c r="D45" i="85"/>
  <c r="D54" i="85" s="1"/>
  <c r="E44" i="85"/>
  <c r="E43" i="85"/>
  <c r="E42" i="85"/>
  <c r="E41" i="85"/>
  <c r="E40" i="85"/>
  <c r="E39" i="85"/>
  <c r="E38" i="85"/>
  <c r="E37" i="85"/>
  <c r="E36" i="85"/>
  <c r="E35" i="85"/>
  <c r="G34" i="85"/>
  <c r="G45" i="85" s="1"/>
  <c r="G54" i="85" s="1"/>
  <c r="F34" i="85"/>
  <c r="F45" i="85" s="1"/>
  <c r="F54" i="85" s="1"/>
  <c r="D34" i="85"/>
  <c r="C34" i="85"/>
  <c r="C45" i="85" s="1"/>
  <c r="G30" i="85"/>
  <c r="F30" i="85"/>
  <c r="E30" i="85"/>
  <c r="D30" i="85"/>
  <c r="C30" i="85"/>
  <c r="E29" i="85"/>
  <c r="E28" i="85"/>
  <c r="E27" i="85"/>
  <c r="E26" i="85"/>
  <c r="E25" i="85"/>
  <c r="E24" i="85"/>
  <c r="D22" i="85"/>
  <c r="D31" i="85" s="1"/>
  <c r="E21" i="85"/>
  <c r="E20" i="85"/>
  <c r="E19" i="85"/>
  <c r="E18" i="85"/>
  <c r="E17" i="85"/>
  <c r="E16" i="85"/>
  <c r="E15" i="85"/>
  <c r="E14" i="85"/>
  <c r="E13" i="85"/>
  <c r="E12" i="85"/>
  <c r="E11" i="85"/>
  <c r="E10" i="85"/>
  <c r="G9" i="85"/>
  <c r="G22" i="85" s="1"/>
  <c r="G31" i="85" s="1"/>
  <c r="G56" i="85" s="1"/>
  <c r="G63" i="85" s="1"/>
  <c r="G65" i="85" s="1"/>
  <c r="G67" i="85" s="1"/>
  <c r="F9" i="85"/>
  <c r="F22" i="85" s="1"/>
  <c r="F31" i="85" s="1"/>
  <c r="E9" i="85"/>
  <c r="D9" i="85"/>
  <c r="C9" i="85"/>
  <c r="C22" i="85" s="1"/>
  <c r="E8" i="85"/>
  <c r="G41" i="83"/>
  <c r="C41" i="83"/>
  <c r="E41" i="83" s="1"/>
  <c r="G40" i="83"/>
  <c r="F40" i="83"/>
  <c r="D40" i="83"/>
  <c r="E40" i="83" s="1"/>
  <c r="C40" i="83"/>
  <c r="E39" i="83"/>
  <c r="E38" i="83"/>
  <c r="E37" i="83"/>
  <c r="E36" i="83"/>
  <c r="E35" i="83"/>
  <c r="E34" i="83"/>
  <c r="E33" i="83"/>
  <c r="G31" i="83"/>
  <c r="F31" i="83"/>
  <c r="F41" i="83" s="1"/>
  <c r="D31" i="83"/>
  <c r="D41" i="83" s="1"/>
  <c r="C31" i="83"/>
  <c r="E30" i="83"/>
  <c r="E29" i="83"/>
  <c r="E28" i="83"/>
  <c r="E27" i="83"/>
  <c r="E26" i="83"/>
  <c r="E25" i="83"/>
  <c r="E24" i="83"/>
  <c r="E23" i="83"/>
  <c r="E22" i="83"/>
  <c r="G20" i="83"/>
  <c r="F20" i="83"/>
  <c r="C20" i="83"/>
  <c r="E19" i="83"/>
  <c r="E18" i="83"/>
  <c r="E17" i="83"/>
  <c r="E16" i="83"/>
  <c r="E15" i="83"/>
  <c r="G14" i="83"/>
  <c r="F14" i="83"/>
  <c r="D14" i="83"/>
  <c r="E14" i="83" s="1"/>
  <c r="C14" i="83"/>
  <c r="E13" i="83"/>
  <c r="E12" i="83"/>
  <c r="E11" i="83"/>
  <c r="E10" i="83"/>
  <c r="E9" i="83"/>
  <c r="E8" i="83"/>
  <c r="E7" i="83"/>
  <c r="G21" i="88" l="1"/>
  <c r="G14" i="88"/>
  <c r="E21" i="88"/>
  <c r="F56" i="85"/>
  <c r="F63" i="85" s="1"/>
  <c r="F65" i="85" s="1"/>
  <c r="F67" i="85" s="1"/>
  <c r="C31" i="85"/>
  <c r="E22" i="85"/>
  <c r="D56" i="85"/>
  <c r="D63" i="85" s="1"/>
  <c r="D65" i="85" s="1"/>
  <c r="D67" i="85" s="1"/>
  <c r="C54" i="85"/>
  <c r="E54" i="85" s="1"/>
  <c r="E45" i="85"/>
  <c r="E34" i="85"/>
  <c r="E31" i="83"/>
  <c r="D20" i="83"/>
  <c r="E20" i="83" s="1"/>
  <c r="E31" i="85" l="1"/>
  <c r="C56" i="85"/>
  <c r="E56" i="85" l="1"/>
  <c r="C63" i="85"/>
  <c r="C65" i="85" l="1"/>
  <c r="E63" i="85"/>
  <c r="E65" i="85" l="1"/>
  <c r="C67" i="85"/>
  <c r="E67" i="85" s="1"/>
  <c r="T21" i="64" l="1"/>
  <c r="U21" i="64"/>
  <c r="S21" i="64"/>
  <c r="C21" i="64"/>
  <c r="G22" i="91"/>
  <c r="F22" i="91"/>
  <c r="E22" i="91"/>
  <c r="D22" i="91"/>
  <c r="C22" i="91"/>
  <c r="K22" i="90" l="1"/>
  <c r="L22" i="90"/>
  <c r="M22" i="90"/>
  <c r="N22" i="90"/>
  <c r="O22" i="90"/>
  <c r="P22" i="90"/>
  <c r="Q22" i="90"/>
  <c r="R22" i="90"/>
  <c r="S22" i="90"/>
  <c r="D15" i="36"/>
  <c r="E12" i="92" l="1"/>
  <c r="C22" i="90" l="1"/>
  <c r="C6" i="89"/>
  <c r="C28" i="89" s="1"/>
  <c r="D6" i="86" l="1"/>
  <c r="C6" i="86"/>
  <c r="C14" i="86" s="1"/>
  <c r="C14" i="92" l="1"/>
  <c r="C7" i="92"/>
  <c r="E8" i="92"/>
  <c r="E9" i="92" l="1"/>
  <c r="E10" i="92"/>
  <c r="E11" i="92"/>
  <c r="C21" i="92"/>
  <c r="E15" i="92"/>
  <c r="E16" i="92"/>
  <c r="E17" i="92"/>
  <c r="E18" i="92"/>
  <c r="E19" i="92"/>
  <c r="D22" i="90"/>
  <c r="E22" i="90"/>
  <c r="F22" i="90"/>
  <c r="G22" i="90"/>
  <c r="H22" i="90"/>
  <c r="I22" i="90"/>
  <c r="J22" i="90"/>
  <c r="D14" i="86"/>
  <c r="H8" i="85"/>
  <c r="H9" i="85"/>
  <c r="H10" i="85"/>
  <c r="H11" i="85"/>
  <c r="H12" i="85"/>
  <c r="H13" i="85"/>
  <c r="H14" i="85"/>
  <c r="H15" i="85"/>
  <c r="H16" i="85"/>
  <c r="H17" i="85"/>
  <c r="H18" i="85"/>
  <c r="H19" i="85"/>
  <c r="H20" i="85"/>
  <c r="H21" i="85"/>
  <c r="H24" i="85"/>
  <c r="H25" i="85"/>
  <c r="H26" i="85"/>
  <c r="H27" i="85"/>
  <c r="H28" i="85"/>
  <c r="H29" i="85"/>
  <c r="H34" i="85"/>
  <c r="H35" i="85"/>
  <c r="H36" i="85"/>
  <c r="H37" i="85"/>
  <c r="H38" i="85"/>
  <c r="H39" i="85"/>
  <c r="H40" i="85"/>
  <c r="H41" i="85"/>
  <c r="H42" i="85"/>
  <c r="H43" i="85"/>
  <c r="H44" i="85"/>
  <c r="H47" i="85"/>
  <c r="H48" i="85"/>
  <c r="H49" i="85"/>
  <c r="H50" i="85"/>
  <c r="H51" i="85"/>
  <c r="H52" i="85"/>
  <c r="H58" i="85"/>
  <c r="H59" i="85"/>
  <c r="H60" i="85"/>
  <c r="H64" i="85"/>
  <c r="H66" i="85"/>
  <c r="H53" i="85" l="1"/>
  <c r="H61" i="85"/>
  <c r="H31" i="85"/>
  <c r="E14" i="92"/>
  <c r="E7" i="92"/>
  <c r="C5" i="73"/>
  <c r="C13" i="73" s="1"/>
  <c r="H54" i="85"/>
  <c r="H30" i="85"/>
  <c r="H45" i="85"/>
  <c r="E21" i="92"/>
  <c r="H22" i="85"/>
  <c r="H40" i="83"/>
  <c r="H39" i="83"/>
  <c r="H38" i="83"/>
  <c r="H37" i="83"/>
  <c r="H36" i="83"/>
  <c r="H35" i="83"/>
  <c r="H34" i="83"/>
  <c r="H33" i="83"/>
  <c r="H30" i="83"/>
  <c r="H29" i="83"/>
  <c r="H28" i="83"/>
  <c r="H27" i="83"/>
  <c r="H26" i="83"/>
  <c r="H25" i="83"/>
  <c r="H24" i="83"/>
  <c r="H23" i="83"/>
  <c r="H22" i="83"/>
  <c r="H19" i="83"/>
  <c r="H18" i="83"/>
  <c r="H17" i="83"/>
  <c r="H16" i="83"/>
  <c r="H15" i="83"/>
  <c r="H13" i="83"/>
  <c r="H12" i="83"/>
  <c r="H11" i="83"/>
  <c r="H10" i="83"/>
  <c r="H9" i="83"/>
  <c r="H8" i="83"/>
  <c r="H7" i="83"/>
  <c r="H14" i="83" l="1"/>
  <c r="H31" i="83"/>
  <c r="H20" i="83"/>
  <c r="H41" i="83"/>
  <c r="H56" i="85"/>
  <c r="H63" i="85" l="1"/>
  <c r="H65" i="85" l="1"/>
  <c r="H67" i="85"/>
  <c r="H53" i="75" l="1"/>
  <c r="H52" i="75"/>
  <c r="H51" i="75"/>
  <c r="H50" i="75"/>
  <c r="H49" i="75"/>
  <c r="H48" i="75"/>
  <c r="H47" i="75"/>
  <c r="H46" i="75"/>
  <c r="H45" i="75"/>
  <c r="H44" i="75"/>
  <c r="H43" i="75"/>
  <c r="H42" i="75"/>
  <c r="H41" i="75"/>
  <c r="H40" i="75"/>
  <c r="H39" i="75"/>
  <c r="H38" i="75"/>
  <c r="H37" i="75"/>
  <c r="H36" i="75"/>
  <c r="H35" i="75"/>
  <c r="H34" i="75"/>
  <c r="H33" i="75"/>
  <c r="H32" i="75"/>
  <c r="H31" i="75"/>
  <c r="H30" i="75"/>
  <c r="H29" i="75"/>
  <c r="H28" i="75"/>
  <c r="H27" i="75"/>
  <c r="H26" i="75"/>
  <c r="H25" i="75"/>
  <c r="H24" i="75"/>
  <c r="H23" i="75"/>
  <c r="H22" i="75"/>
  <c r="H21" i="75"/>
  <c r="H20" i="75"/>
  <c r="H19" i="75"/>
  <c r="H18" i="75"/>
  <c r="H17" i="75"/>
  <c r="H16" i="75"/>
  <c r="H15" i="75"/>
  <c r="H14" i="75"/>
  <c r="H13" i="75"/>
  <c r="H12" i="75"/>
  <c r="H11" i="75"/>
  <c r="H10" i="75"/>
  <c r="H9" i="75"/>
  <c r="H8" i="75"/>
  <c r="H7" i="75"/>
  <c r="E7" i="75"/>
  <c r="D21" i="64" l="1"/>
  <c r="E21" i="64"/>
  <c r="F21" i="64"/>
  <c r="G21" i="64"/>
  <c r="H21" i="64"/>
  <c r="I21" i="64"/>
  <c r="J21" i="64"/>
  <c r="K21" i="64"/>
  <c r="L21" i="64"/>
  <c r="M21" i="64"/>
  <c r="N21" i="64"/>
  <c r="O21" i="64"/>
  <c r="P21" i="64"/>
  <c r="Q21" i="64"/>
  <c r="R21" i="64"/>
  <c r="C15" i="36" l="1"/>
  <c r="V8" i="64"/>
  <c r="V9" i="64"/>
  <c r="V10" i="64"/>
  <c r="V11" i="64"/>
  <c r="V12" i="64"/>
  <c r="V13" i="64"/>
  <c r="V14" i="64"/>
  <c r="V15" i="64"/>
  <c r="V16" i="64"/>
  <c r="V17" i="64"/>
  <c r="V18" i="64"/>
  <c r="V19" i="64"/>
  <c r="V20" i="64"/>
  <c r="V7" i="64"/>
  <c r="V21" i="64" l="1"/>
</calcChain>
</file>

<file path=xl/sharedStrings.xml><?xml version="1.0" encoding="utf-8"?>
<sst xmlns="http://schemas.openxmlformats.org/spreadsheetml/2006/main" count="645" uniqueCount="435">
  <si>
    <t>a</t>
  </si>
  <si>
    <t>b</t>
  </si>
  <si>
    <t>c</t>
  </si>
  <si>
    <t>d</t>
  </si>
  <si>
    <t>e</t>
  </si>
  <si>
    <t>T</t>
  </si>
  <si>
    <t>T-1</t>
  </si>
  <si>
    <t>T-2</t>
  </si>
  <si>
    <t>T-3</t>
  </si>
  <si>
    <t>T-4</t>
  </si>
  <si>
    <t xml:space="preserve"> </t>
  </si>
  <si>
    <t>f</t>
  </si>
  <si>
    <t>N</t>
  </si>
  <si>
    <t xml:space="preserve">   </t>
  </si>
  <si>
    <t>g</t>
  </si>
  <si>
    <t>h</t>
  </si>
  <si>
    <t>i</t>
  </si>
  <si>
    <t>j</t>
  </si>
  <si>
    <t>k</t>
  </si>
  <si>
    <t>l</t>
  </si>
  <si>
    <t>%</t>
  </si>
  <si>
    <t>1.1.1</t>
  </si>
  <si>
    <t>e = c + d</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</si>
  <si>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</si>
  <si>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</si>
  <si>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</si>
  <si>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</si>
  <si>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</si>
  <si>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</si>
  <si>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</si>
  <si>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</si>
  <si>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</si>
  <si>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</si>
  <si>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</si>
  <si>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</si>
  <si>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</si>
  <si>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Currency induced credit risk (CICR)</t>
  </si>
  <si>
    <t>Counterparty credit risk</t>
  </si>
  <si>
    <t>Table N</t>
  </si>
  <si>
    <t>Bank:</t>
  </si>
  <si>
    <t>Date:</t>
  </si>
  <si>
    <t>Table 2</t>
  </si>
  <si>
    <t xml:space="preserve"> Balance Sheet</t>
  </si>
  <si>
    <t>Assets</t>
  </si>
  <si>
    <t>Cash</t>
  </si>
  <si>
    <t>Due from NBG</t>
  </si>
  <si>
    <t>Due from Banks</t>
  </si>
  <si>
    <t>Dealing Securities</t>
  </si>
  <si>
    <t>Investment Securities</t>
  </si>
  <si>
    <t xml:space="preserve">Loans </t>
  </si>
  <si>
    <t>Less: Loan Loss Reserves</t>
  </si>
  <si>
    <t xml:space="preserve">Net Loans </t>
  </si>
  <si>
    <t>Accrued Interest and Dividends Receivable</t>
  </si>
  <si>
    <t>Equity Investments</t>
  </si>
  <si>
    <t>Fixed Assets and Intangible Assets</t>
  </si>
  <si>
    <t>Other Assets</t>
  </si>
  <si>
    <t>Total assets</t>
  </si>
  <si>
    <t>Liabilities</t>
  </si>
  <si>
    <t>Due to Banks</t>
  </si>
  <si>
    <t>Current (Accounts) Deposits</t>
  </si>
  <si>
    <t>Demand Deposits</t>
  </si>
  <si>
    <t>Time Deposits</t>
  </si>
  <si>
    <t>Own Debt Securities</t>
  </si>
  <si>
    <t>Borrowings</t>
  </si>
  <si>
    <t>Accrued Interest and Dividends Payable</t>
  </si>
  <si>
    <t>Other Liabilities</t>
  </si>
  <si>
    <t>Subordinated Debentures</t>
  </si>
  <si>
    <t>Total liabilities</t>
  </si>
  <si>
    <t>Equity Capital</t>
  </si>
  <si>
    <t xml:space="preserve">Common Stock </t>
  </si>
  <si>
    <t>Preferred Stock</t>
  </si>
  <si>
    <t>Less: Repurchased Shares</t>
  </si>
  <si>
    <t>Share Premium</t>
  </si>
  <si>
    <t>General Reserves</t>
  </si>
  <si>
    <t>Retained Earnings</t>
  </si>
  <si>
    <t>Asset Revaluation Reserves</t>
  </si>
  <si>
    <t>Total liabilities and Equity Capital</t>
  </si>
  <si>
    <t>Reporting Period</t>
  </si>
  <si>
    <t xml:space="preserve">GEL </t>
  </si>
  <si>
    <t xml:space="preserve">FX  </t>
  </si>
  <si>
    <t xml:space="preserve">Total </t>
  </si>
  <si>
    <t>Respective period of the previous year</t>
  </si>
  <si>
    <t>in Lari</t>
  </si>
  <si>
    <t>Table 4</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</si>
  <si>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</si>
  <si>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</si>
  <si>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</si>
  <si>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</si>
  <si>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</si>
  <si>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</si>
  <si>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</si>
  <si>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</si>
  <si>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</si>
  <si>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</si>
  <si>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</si>
  <si>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</si>
  <si>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Table 14</t>
  </si>
  <si>
    <t>Effect of other adjustments</t>
  </si>
  <si>
    <t>Effect of provisioning rules used for capital adequacy purposes</t>
  </si>
  <si>
    <t>Of which above 10% equity holdings in financial institutions</t>
  </si>
  <si>
    <t>Of which significant investments subject to limited recognition</t>
  </si>
  <si>
    <t>Of which intangible assets</t>
  </si>
  <si>
    <t>Of which tier II capital qualifying instruments</t>
  </si>
  <si>
    <t>Carrying values as reported in published stand-alone financial statements per local accounting rules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</si>
  <si>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</si>
  <si>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</si>
  <si>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</si>
  <si>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</si>
  <si>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</si>
  <si>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</si>
  <si>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</si>
  <si>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</si>
  <si>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</si>
  <si>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</si>
  <si>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</si>
  <si>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</si>
  <si>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</si>
  <si>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</si>
  <si>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</si>
  <si>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</si>
  <si>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</si>
  <si>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</si>
  <si>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</si>
  <si>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</si>
  <si>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</si>
  <si>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</si>
  <si>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</si>
  <si>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</si>
  <si>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</si>
  <si>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</si>
  <si>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</si>
  <si>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</si>
  <si>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Risk Exposure</t>
  </si>
  <si>
    <t>Bank</t>
  </si>
  <si>
    <t>Date</t>
  </si>
  <si>
    <t>Claims in the form of collective investment undertakings</t>
  </si>
  <si>
    <t>Claims in the form of collective investment undertakings (‘CIU’)*</t>
  </si>
  <si>
    <t>Currency induced credit risk</t>
  </si>
  <si>
    <t>FX</t>
  </si>
  <si>
    <t>Current &amp; Demand Deposits/Total Assets</t>
  </si>
  <si>
    <t xml:space="preserve">FX Liabilities/Total Liabilities </t>
  </si>
  <si>
    <t>Liquid Assets/Total Assets</t>
  </si>
  <si>
    <t>Loan Growth-YTD</t>
  </si>
  <si>
    <t>FX Assets/Total Assets</t>
  </si>
  <si>
    <t>FX Loans/Total Loans</t>
  </si>
  <si>
    <t>LLR/Total Loans</t>
  </si>
  <si>
    <t>Non Performed Loans / Total Loans</t>
  </si>
  <si>
    <t>Net Interest Margin</t>
  </si>
  <si>
    <t>Earnings from Operations / Average Annual Assets</t>
  </si>
  <si>
    <t>Total Interest Expense / Average Annual Assets</t>
  </si>
  <si>
    <t>Total Interest Income /Average Annual Assets</t>
  </si>
  <si>
    <t>Income</t>
  </si>
  <si>
    <t>Total regulatory capital ratio ( ≥ 9.6 %)</t>
  </si>
  <si>
    <t>Common equity Tier 1 ratio ( ≥ 6.4 %)</t>
  </si>
  <si>
    <t>Total regulatory capital ratio ( ≥ 10.5 %)</t>
  </si>
  <si>
    <t xml:space="preserve">Tier 1 ratio ( ≥ 8.5 %) </t>
  </si>
  <si>
    <t>Based on Basel III framework</t>
  </si>
  <si>
    <t>Capital ratios as a percentage of RWA</t>
  </si>
  <si>
    <t>Risk-weighted assets (amounts, GEL)</t>
  </si>
  <si>
    <t>Total regulatory capital</t>
  </si>
  <si>
    <t>Tier 1</t>
  </si>
  <si>
    <t>Common Equity Tier 1 (CET1)</t>
  </si>
  <si>
    <t>Regulatory capital (amounts, GEL)</t>
  </si>
  <si>
    <t>Key metrics</t>
  </si>
  <si>
    <t>Table 1</t>
  </si>
  <si>
    <t>Net Income</t>
  </si>
  <si>
    <t>Extraordinary Items</t>
  </si>
  <si>
    <t>Net Income after Taxation</t>
  </si>
  <si>
    <t>Taxation</t>
  </si>
  <si>
    <t>Net Income before Taxes and Extraordinary Items</t>
  </si>
  <si>
    <t>Total Provisions for Possible Losses</t>
  </si>
  <si>
    <t>Provision for Possible Losses on Other Assets</t>
  </si>
  <si>
    <t>Provision for Possible Losses on Investments and Securities</t>
  </si>
  <si>
    <t>Loan Loss Reserve</t>
  </si>
  <si>
    <t>Net Income before Provisions</t>
  </si>
  <si>
    <t>Other Non-Interest Expenses</t>
  </si>
  <si>
    <t xml:space="preserve">Depreciation Expense </t>
  </si>
  <si>
    <t>Operating Costs of Fixed Assets</t>
  </si>
  <si>
    <t>Personnel Expenses</t>
  </si>
  <si>
    <t>Bank Development, Consultation and Marketing Expenses</t>
  </si>
  <si>
    <t>Non-Interest Expenses from other Banking Operations</t>
  </si>
  <si>
    <t xml:space="preserve"> Non-Interest Expenses</t>
  </si>
  <si>
    <t>Other Non-Interest Income</t>
  </si>
  <si>
    <t>Non-Interest Income from other Banking Operations</t>
  </si>
  <si>
    <t>Gain (Loss) on Sales of Fixed Assets</t>
  </si>
  <si>
    <t>Gain (Loss) from Foreign Exchange Translation</t>
  </si>
  <si>
    <t>Gain (Loss) from Foreign Exchange Trading</t>
  </si>
  <si>
    <t>Gain (Loss) from Investment Securities</t>
  </si>
  <si>
    <t>Gain (Loss) from Dealing Securities</t>
  </si>
  <si>
    <t>Dividend Income</t>
  </si>
  <si>
    <t>Fee and Commission Expense</t>
  </si>
  <si>
    <t>Fee and Commission Income</t>
  </si>
  <si>
    <t>Net Fee and Commission Income</t>
  </si>
  <si>
    <t xml:space="preserve"> Non-Interest Income</t>
  </si>
  <si>
    <t>Net Interest Income</t>
  </si>
  <si>
    <t>Total Interest Expense</t>
  </si>
  <si>
    <t>Other Interest Expenses</t>
  </si>
  <si>
    <t>Interest Paid on Other Borrowings</t>
  </si>
  <si>
    <t>Interest Paid on Own Debt Securities</t>
  </si>
  <si>
    <t>Interest Paid on Banks Deposits</t>
  </si>
  <si>
    <t>Interest Paid on Time Deposits</t>
  </si>
  <si>
    <t>Interest Paid on Demand Deposits</t>
  </si>
  <si>
    <t>Interest Expense</t>
  </si>
  <si>
    <t>Total Interest Income</t>
  </si>
  <si>
    <t>Other Interest Income</t>
  </si>
  <si>
    <t>Interest and Discount Income from Securities</t>
  </si>
  <si>
    <t>Fees/penalties income from loans to customers</t>
  </si>
  <si>
    <t>from Other Sectors Loans</t>
  </si>
  <si>
    <t>from Individuals Loans</t>
  </si>
  <si>
    <t>from the Transportation or Communications Sector Loans</t>
  </si>
  <si>
    <t>from the Mining and Mineral Processing Sector Loans</t>
  </si>
  <si>
    <t>from the Construction Sector Loans</t>
  </si>
  <si>
    <t>from the Agriculture and Forestry Sector Loans</t>
  </si>
  <si>
    <t>from the Energy Sector Loans</t>
  </si>
  <si>
    <t>from the Retail or Service Sector Loans</t>
  </si>
  <si>
    <t>from the Interbank Loans</t>
  </si>
  <si>
    <t>Interest Income from Loans</t>
  </si>
  <si>
    <t>Interest Income from Bank's "Nostro" and Deposit Accounts</t>
  </si>
  <si>
    <t>Interest Income</t>
  </si>
  <si>
    <t>Table 3</t>
  </si>
  <si>
    <t>Off-balance sheet items</t>
  </si>
  <si>
    <t xml:space="preserve">       Including: amounts below the thresholds for deduction (subject to 250% risk weight)</t>
  </si>
  <si>
    <t>Balance sheet items</t>
  </si>
  <si>
    <t>Table 5</t>
  </si>
  <si>
    <t>Other Real Estate Owned &amp; Repossessed Assets</t>
  </si>
  <si>
    <t>Subject to Currency Induced Credit Risk Framework</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</si>
  <si>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</si>
  <si>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</si>
  <si>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</si>
  <si>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</si>
  <si>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</si>
  <si>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</si>
  <si>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</si>
  <si>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</si>
  <si>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</si>
  <si>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</si>
  <si>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</si>
  <si>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</si>
  <si>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</si>
  <si>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</si>
  <si>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</si>
  <si>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</si>
  <si>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</si>
  <si>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</si>
  <si>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</si>
  <si>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</si>
  <si>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</si>
  <si>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</si>
  <si>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</si>
  <si>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</si>
  <si>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</si>
  <si>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</si>
  <si>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</si>
  <si>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</si>
  <si>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</si>
  <si>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</si>
  <si>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</si>
  <si>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</si>
  <si>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</si>
  <si>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</si>
  <si>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</si>
  <si>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</si>
  <si>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</si>
  <si>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</si>
  <si>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</si>
  <si>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</si>
  <si>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</si>
  <si>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</si>
  <si>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</si>
  <si>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</si>
  <si>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</si>
  <si>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</si>
  <si>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</si>
  <si>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</si>
  <si>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</si>
  <si>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</si>
  <si>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</si>
  <si>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</si>
  <si>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</si>
  <si>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</si>
  <si>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</si>
  <si>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</si>
  <si>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</si>
  <si>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</si>
  <si>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</si>
  <si>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</si>
  <si>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</si>
  <si>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</si>
  <si>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</si>
  <si>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</si>
  <si>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</si>
  <si>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</si>
  <si>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Risk-weighted assets (RWA) (Based on Basel III framework)</t>
  </si>
  <si>
    <t>Risk-weighted assets (RWA) (Based on Basel I frameworks)</t>
  </si>
  <si>
    <t>Total Equity Capital</t>
  </si>
  <si>
    <t>Information about supervisory board, directorate, beneficiary owners and shareholders</t>
  </si>
  <si>
    <t>Of which below 10% equity holdings subject to limited recognition</t>
  </si>
  <si>
    <t>Claims or contingent claims on public sector entities</t>
  </si>
  <si>
    <t>Claims or contingent claims on  public sector entities</t>
  </si>
  <si>
    <t>Common equity Tier 1 ratio ( ≥ 7.0 %)</t>
  </si>
  <si>
    <t>Based on Basel I framework</t>
  </si>
  <si>
    <t xml:space="preserve">Return on Average Assets (ROAA) </t>
  </si>
  <si>
    <t xml:space="preserve">Return on Average Equity (ROAE) </t>
  </si>
  <si>
    <t>Total Non-Interest Income</t>
  </si>
  <si>
    <t>Total Non-Interest Expenses</t>
  </si>
  <si>
    <t>Net Non-Interest Income</t>
  </si>
  <si>
    <t>Other claims</t>
  </si>
  <si>
    <t>Counterparty Credit Risk Weighted Exposures</t>
  </si>
  <si>
    <t>Currency induced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</si>
  <si>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</si>
  <si>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</si>
  <si>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</si>
  <si>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</si>
  <si>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</si>
  <si>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</si>
  <si>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</si>
  <si>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</si>
  <si>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</si>
  <si>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</si>
  <si>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GEL</t>
  </si>
  <si>
    <t>Other Contingent Liabilities</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</si>
  <si>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</si>
  <si>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</si>
  <si>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</si>
  <si>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</si>
  <si>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</si>
  <si>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</si>
  <si>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</si>
  <si>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</si>
  <si>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</si>
  <si>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</si>
  <si>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</si>
  <si>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</si>
  <si>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</si>
  <si>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</si>
  <si>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 xml:space="preserve">Unhedged claims (Claims where the source of repayment is denominated in the different currency from the exposure's currency) </t>
  </si>
  <si>
    <t>Non-cancelable operating lease</t>
  </si>
  <si>
    <t>Guarantees</t>
  </si>
  <si>
    <t>Guarantees Issued</t>
  </si>
  <si>
    <t>Letters of credit Issued</t>
  </si>
  <si>
    <t>Undrawn loan commitments</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</si>
  <si>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</si>
  <si>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</si>
  <si>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</si>
  <si>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</si>
  <si>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</si>
  <si>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</si>
  <si>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</si>
  <si>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</si>
  <si>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</si>
  <si>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</si>
  <si>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</si>
  <si>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</si>
  <si>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</si>
  <si>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</si>
  <si>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</si>
  <si>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</si>
  <si>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</si>
  <si>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</si>
  <si>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</si>
  <si>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Through indefinit term agreement</t>
  </si>
  <si>
    <t>Within one year</t>
  </si>
  <si>
    <t>From 1 to 2 years</t>
  </si>
  <si>
    <t>From 2 to 3 years</t>
  </si>
  <si>
    <t>From 3 to 4 years</t>
  </si>
  <si>
    <t>From 4 to 5 years</t>
  </si>
  <si>
    <t>More than 5 years</t>
  </si>
  <si>
    <t>Differences between carrying values per standardized balance sheet used for regulatory reporting purposes and the exposure amounts used for capital adequacy calculation purposes</t>
  </si>
  <si>
    <t>Nominal values of off-balance sheet items subject to credit risk weighting</t>
  </si>
  <si>
    <t>Nominal values of off-balance sheet items subject to counterparty credit risk weighting</t>
  </si>
  <si>
    <t>Total nominal values of on-balance and off-balance sheet items before any adjustments used for credit risk weighting purposes</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</si>
  <si>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</si>
  <si>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</si>
  <si>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</si>
  <si>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</si>
  <si>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</si>
  <si>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</si>
  <si>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</si>
  <si>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</si>
  <si>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</si>
  <si>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</si>
  <si>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</si>
  <si>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</si>
  <si>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</si>
  <si>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</si>
  <si>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</si>
  <si>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</si>
  <si>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</si>
  <si>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</si>
  <si>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carrying value of balance sheet items subject to credit risk weighting before adjustments</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</si>
  <si>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</si>
  <si>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</si>
  <si>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</si>
  <si>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</si>
  <si>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</si>
  <si>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</si>
  <si>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</si>
  <si>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</si>
  <si>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</si>
  <si>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</si>
  <si>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</si>
  <si>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</si>
  <si>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</si>
  <si>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</si>
  <si>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</si>
  <si>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</si>
  <si>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</si>
  <si>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NN of the President of the National Bank of Georgia on “Disclosure requirements for commercial banks within Pillar 3” and other relevant decrees and regulations of NBG. </t>
  </si>
  <si>
    <t>Contingent Liabilities and Commitments</t>
  </si>
  <si>
    <t>Credit Risk Weighted Exposures 
(On-balance items and off-balance items after credit conversion factor)</t>
  </si>
  <si>
    <t>Standardized approach - Effect of credit risk mitigation</t>
  </si>
  <si>
    <t>JSC ZIRAAT BANK GEORGIA</t>
  </si>
  <si>
    <t>HUSEYIN AYDIN</t>
  </si>
  <si>
    <t>MEHMET UCAR</t>
  </si>
  <si>
    <t>www.ziraatbank.ge</t>
  </si>
  <si>
    <t>ჰუსეინ აიდინ</t>
  </si>
  <si>
    <t>თურგუთ გულჯიჰან</t>
  </si>
  <si>
    <t>ილქერ მეთ</t>
  </si>
  <si>
    <t>მეჰმეთ უჩარ</t>
  </si>
  <si>
    <t>ჰალუქ ჯენგიზ</t>
  </si>
  <si>
    <t>ბურჯუ ეროლ</t>
  </si>
  <si>
    <t>თურქეთის რესპუბლიკის სს ზირაათ ბანკი</t>
  </si>
  <si>
    <t>6.2.1</t>
  </si>
  <si>
    <t>Of which: general reserves of the loan loss reserves</t>
  </si>
  <si>
    <t>Of which: general reserves of off-balance elements</t>
  </si>
  <si>
    <t>Table 9 (Capital), N39</t>
  </si>
  <si>
    <t>Table 9 (Capital), N10</t>
  </si>
  <si>
    <t>Table 9 (Capital), N2</t>
  </si>
  <si>
    <t>Table 9 (Capital), N6</t>
  </si>
  <si>
    <t>Table 9 (Capital), N4, N8</t>
  </si>
  <si>
    <t xml:space="preserve">  -  </t>
  </si>
  <si>
    <t>JSC Ziraat Bank Georgia</t>
  </si>
  <si>
    <t>Annual calculation of current period’s  income statement ratios is done according to current year’s income statement data  from 01 May to 30 June.</t>
  </si>
  <si>
    <t>Note:</t>
  </si>
  <si>
    <r>
      <t xml:space="preserve">Important differences   compared  to  previous  periods </t>
    </r>
    <r>
      <rPr>
        <sz val="10"/>
        <color theme="1"/>
        <rFont val="Arial"/>
        <family val="2"/>
      </rPr>
      <t>can be caused by reorganization of the Bank in May of current  year.</t>
    </r>
  </si>
</sst>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s>
  <fonts count="108">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9"/>
      <name val="Arial"/>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sz val="10"/>
      <name val="Calibri"/>
      <family val="2"/>
      <charset val="204"/>
      <scheme val="minor"/>
    </font>
    <font>
      <b/>
      <sz val="10"/>
      <name val="Calibri"/>
      <family val="2"/>
      <charset val="204"/>
      <scheme val="minor"/>
    </font>
    <font>
      <sz val="10"/>
      <name val="Geo_Arial"/>
      <family val="2"/>
    </font>
    <font>
      <i/>
      <sz val="10"/>
      <color theme="1"/>
      <name val="Calibri"/>
      <family val="2"/>
      <scheme val="minor"/>
    </font>
    <font>
      <sz val="10"/>
      <color theme="1"/>
      <name val="Sylfaen"/>
      <family val="1"/>
    </font>
    <font>
      <i/>
      <sz val="10"/>
      <color theme="1"/>
      <name val="Sylfaen"/>
      <family val="1"/>
    </font>
    <font>
      <i/>
      <sz val="10"/>
      <name val="Sylfaen"/>
      <family val="1"/>
    </font>
    <font>
      <b/>
      <sz val="10"/>
      <color theme="1"/>
      <name val="Sylfaen"/>
      <family val="1"/>
    </font>
  </fonts>
  <fills count="7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6" tint="0.59999389629810485"/>
        <bgColor indexed="64"/>
      </patternFill>
    </fill>
  </fills>
  <borders count="85">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20963">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9"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4"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3" applyNumberFormat="0" applyAlignment="0" applyProtection="0">
      <alignment horizontal="left" vertical="center"/>
    </xf>
    <xf numFmtId="0" fontId="37" fillId="0" borderId="33" applyNumberFormat="0" applyAlignment="0" applyProtection="0">
      <alignment horizontal="left" vertical="center"/>
    </xf>
    <xf numFmtId="168" fontId="37" fillId="0" borderId="33"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6" applyNumberFormat="0" applyFill="0" applyAlignment="0" applyProtection="0"/>
    <xf numFmtId="169" fontId="38" fillId="0" borderId="46" applyNumberFormat="0" applyFill="0" applyAlignment="0" applyProtection="0"/>
    <xf numFmtId="0"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0" fontId="38" fillId="0" borderId="46" applyNumberFormat="0" applyFill="0" applyAlignment="0" applyProtection="0"/>
    <xf numFmtId="0" fontId="39" fillId="0" borderId="47" applyNumberFormat="0" applyFill="0" applyAlignment="0" applyProtection="0"/>
    <xf numFmtId="169" fontId="39" fillId="0" borderId="47" applyNumberFormat="0" applyFill="0" applyAlignment="0" applyProtection="0"/>
    <xf numFmtId="0"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169"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9"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0" fontId="49" fillId="43" borderId="43"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9"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0" fontId="52" fillId="0" borderId="49"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0" fontId="52"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50"/>
    <xf numFmtId="169" fontId="9" fillId="0" borderId="50"/>
    <xf numFmtId="168" fontId="9"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9"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9"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9"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8" fillId="0" borderId="54"/>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cellStyleXfs>
  <cellXfs count="470">
    <xf numFmtId="0" fontId="0" fillId="0" borderId="0" xfId="0"/>
    <xf numFmtId="0" fontId="2" fillId="3" borderId="3" xfId="11" applyFont="1" applyFill="1" applyBorder="1" applyAlignment="1">
      <alignment horizontal="left" vertical="center" wrapText="1"/>
    </xf>
    <xf numFmtId="0" fontId="84"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5" fillId="0" borderId="0" xfId="0" applyFont="1"/>
    <xf numFmtId="0" fontId="86" fillId="0" borderId="0" xfId="0" applyFont="1"/>
    <xf numFmtId="0" fontId="2" fillId="0" borderId="0" xfId="0" applyFont="1" applyBorder="1"/>
    <xf numFmtId="0" fontId="85" fillId="0" borderId="0" xfId="0" applyFont="1" applyBorder="1"/>
    <xf numFmtId="0" fontId="86" fillId="0" borderId="0" xfId="0" applyFont="1" applyBorder="1"/>
    <xf numFmtId="0" fontId="2" fillId="0" borderId="1" xfId="0" applyFont="1" applyBorder="1"/>
    <xf numFmtId="0" fontId="87" fillId="0" borderId="1" xfId="0" applyFont="1" applyBorder="1" applyAlignment="1">
      <alignment horizontal="center" vertical="center"/>
    </xf>
    <xf numFmtId="0" fontId="2" fillId="0" borderId="21" xfId="0" applyFont="1" applyBorder="1" applyAlignment="1">
      <alignment horizontal="right" vertical="center" wrapText="1"/>
    </xf>
    <xf numFmtId="0" fontId="2" fillId="0" borderId="19" xfId="0" applyFont="1" applyBorder="1" applyAlignment="1">
      <alignment vertical="center" wrapText="1"/>
    </xf>
    <xf numFmtId="0" fontId="2" fillId="0" borderId="7" xfId="0" applyFont="1" applyFill="1" applyBorder="1" applyAlignment="1">
      <alignment horizontal="left" vertical="center" wrapText="1" indent="1"/>
    </xf>
    <xf numFmtId="0" fontId="85" fillId="0" borderId="71" xfId="0" applyFont="1" applyFill="1" applyBorder="1" applyAlignment="1">
      <alignment horizontal="center" vertical="center" wrapText="1"/>
    </xf>
    <xf numFmtId="193" fontId="45" fillId="0" borderId="3" xfId="0" applyNumberFormat="1" applyFont="1" applyFill="1" applyBorder="1" applyAlignment="1" applyProtection="1">
      <alignment horizontal="center" vertical="center" wrapText="1"/>
      <protection locked="0"/>
    </xf>
    <xf numFmtId="193" fontId="85" fillId="0" borderId="3" xfId="0" applyNumberFormat="1" applyFont="1" applyFill="1" applyBorder="1" applyAlignment="1" applyProtection="1">
      <alignment horizontal="center" vertical="center" wrapText="1"/>
      <protection locked="0"/>
    </xf>
    <xf numFmtId="193" fontId="85" fillId="0" borderId="22" xfId="0" applyNumberFormat="1" applyFont="1" applyFill="1" applyBorder="1" applyAlignment="1" applyProtection="1">
      <alignment horizontal="center" vertical="center" wrapText="1"/>
      <protection locked="0"/>
    </xf>
    <xf numFmtId="0" fontId="2" fillId="0" borderId="21" xfId="0" applyFont="1" applyFill="1" applyBorder="1" applyAlignment="1">
      <alignment horizontal="center" vertical="center" wrapText="1"/>
    </xf>
    <xf numFmtId="0" fontId="2" fillId="0" borderId="3" xfId="0" applyFont="1" applyBorder="1" applyAlignment="1">
      <alignment vertical="center" wrapText="1"/>
    </xf>
    <xf numFmtId="0" fontId="2" fillId="0" borderId="21" xfId="0" applyFont="1" applyFill="1" applyBorder="1" applyAlignment="1">
      <alignment horizontal="right" vertical="center" wrapText="1"/>
    </xf>
    <xf numFmtId="0" fontId="86" fillId="0" borderId="0" xfId="0" applyFont="1" applyFill="1"/>
    <xf numFmtId="0" fontId="2" fillId="2" borderId="21" xfId="0" applyFont="1" applyFill="1" applyBorder="1" applyAlignment="1">
      <alignment horizontal="right" vertical="center"/>
    </xf>
    <xf numFmtId="0" fontId="2" fillId="2" borderId="24" xfId="0" applyFont="1" applyFill="1" applyBorder="1" applyAlignment="1">
      <alignment horizontal="right" vertical="center"/>
    </xf>
    <xf numFmtId="0" fontId="2" fillId="0" borderId="0" xfId="0" applyFont="1" applyAlignment="1">
      <alignment horizontal="right"/>
    </xf>
    <xf numFmtId="0" fontId="2" fillId="0" borderId="0" xfId="0" applyFont="1" applyFill="1" applyBorder="1" applyProtection="1"/>
    <xf numFmtId="0" fontId="45" fillId="0" borderId="0" xfId="0" applyFont="1" applyFill="1" applyBorder="1" applyAlignment="1" applyProtection="1">
      <alignment horizontal="center" vertical="center"/>
    </xf>
    <xf numFmtId="10" fontId="2" fillId="0" borderId="0" xfId="6" applyNumberFormat="1" applyFont="1" applyFill="1" applyBorder="1" applyProtection="1">
      <protection locked="0"/>
    </xf>
    <xf numFmtId="0" fontId="2" fillId="0" borderId="0" xfId="0" applyFont="1" applyFill="1" applyBorder="1" applyProtection="1">
      <protection locked="0"/>
    </xf>
    <xf numFmtId="0" fontId="46" fillId="0" borderId="0" xfId="0" applyFont="1" applyFill="1" applyBorder="1" applyProtection="1">
      <protection locked="0"/>
    </xf>
    <xf numFmtId="0" fontId="45" fillId="0" borderId="18" xfId="0" applyFont="1" applyFill="1" applyBorder="1" applyAlignment="1" applyProtection="1">
      <alignment horizontal="center" vertical="center"/>
    </xf>
    <xf numFmtId="0" fontId="2" fillId="0" borderId="19" xfId="0" applyFont="1" applyFill="1" applyBorder="1" applyProtection="1"/>
    <xf numFmtId="0" fontId="2" fillId="0" borderId="21" xfId="0" applyFont="1" applyFill="1" applyBorder="1" applyAlignment="1" applyProtection="1">
      <alignment horizontal="left" indent="1"/>
    </xf>
    <xf numFmtId="0" fontId="45" fillId="0" borderId="8" xfId="0" applyFont="1" applyFill="1" applyBorder="1" applyAlignment="1" applyProtection="1">
      <alignment horizontal="center"/>
    </xf>
    <xf numFmtId="0" fontId="2" fillId="0" borderId="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8" xfId="0" applyFont="1" applyFill="1" applyBorder="1" applyAlignment="1" applyProtection="1">
      <alignment horizontal="left"/>
    </xf>
    <xf numFmtId="193" fontId="2" fillId="0" borderId="3" xfId="0" applyNumberFormat="1" applyFont="1" applyFill="1" applyBorder="1" applyAlignment="1" applyProtection="1">
      <alignment horizontal="right"/>
    </xf>
    <xf numFmtId="193" fontId="2" fillId="36" borderId="22" xfId="0" applyNumberFormat="1" applyFont="1" applyFill="1" applyBorder="1" applyAlignment="1" applyProtection="1">
      <alignment horizontal="right"/>
    </xf>
    <xf numFmtId="0" fontId="2" fillId="0" borderId="8" xfId="0" applyFont="1" applyFill="1" applyBorder="1" applyAlignment="1" applyProtection="1">
      <alignment horizontal="left" indent="2"/>
    </xf>
    <xf numFmtId="0" fontId="2" fillId="0" borderId="8" xfId="0" applyFont="1" applyFill="1" applyBorder="1" applyAlignment="1" applyProtection="1">
      <alignment horizontal="left" indent="1"/>
    </xf>
    <xf numFmtId="0" fontId="45" fillId="0" borderId="8" xfId="0" applyFont="1" applyFill="1" applyBorder="1" applyAlignment="1" applyProtection="1"/>
    <xf numFmtId="193" fontId="2" fillId="0" borderId="22" xfId="0" applyNumberFormat="1" applyFont="1" applyFill="1" applyBorder="1" applyAlignment="1" applyProtection="1">
      <alignment horizontal="right"/>
    </xf>
    <xf numFmtId="0" fontId="2" fillId="0" borderId="24" xfId="0" applyFont="1" applyFill="1" applyBorder="1" applyAlignment="1" applyProtection="1">
      <alignment horizontal="left" indent="1"/>
    </xf>
    <xf numFmtId="0" fontId="45" fillId="0" borderId="75" xfId="0" applyFont="1" applyFill="1" applyBorder="1" applyAlignment="1" applyProtection="1"/>
    <xf numFmtId="193" fontId="2" fillId="36" borderId="26" xfId="0" applyNumberFormat="1" applyFont="1" applyFill="1" applyBorder="1" applyAlignment="1" applyProtection="1">
      <alignment horizontal="right"/>
    </xf>
    <xf numFmtId="0" fontId="88" fillId="0" borderId="0" xfId="0" applyFont="1" applyAlignment="1">
      <alignment vertical="center"/>
    </xf>
    <xf numFmtId="0" fontId="89" fillId="0" borderId="0" xfId="0" applyFont="1"/>
    <xf numFmtId="0" fontId="2" fillId="0" borderId="0" xfId="0" applyFont="1" applyFill="1" applyBorder="1"/>
    <xf numFmtId="0" fontId="46" fillId="0" borderId="0" xfId="0" applyFont="1" applyFill="1" applyBorder="1" applyAlignment="1" applyProtection="1">
      <alignment horizontal="right"/>
      <protection locked="0"/>
    </xf>
    <xf numFmtId="0" fontId="2" fillId="0" borderId="18" xfId="0" applyFont="1" applyFill="1" applyBorder="1" applyAlignment="1">
      <alignment horizontal="left" vertical="center" indent="1"/>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indent="1"/>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left" indent="1"/>
    </xf>
    <xf numFmtId="38" fontId="2" fillId="0" borderId="3" xfId="0" applyNumberFormat="1" applyFont="1" applyFill="1" applyBorder="1" applyAlignment="1" applyProtection="1">
      <alignment horizontal="right"/>
      <protection locked="0"/>
    </xf>
    <xf numFmtId="38" fontId="2" fillId="0" borderId="22" xfId="0" applyNumberFormat="1" applyFont="1" applyFill="1" applyBorder="1" applyAlignment="1" applyProtection="1">
      <alignment horizontal="right"/>
      <protection locked="0"/>
    </xf>
    <xf numFmtId="0" fontId="2" fillId="0" borderId="3" xfId="0" applyFont="1" applyFill="1" applyBorder="1" applyAlignment="1">
      <alignment horizontal="left" wrapText="1" indent="1"/>
    </xf>
    <xf numFmtId="1" fontId="2" fillId="36" borderId="3" xfId="7" applyNumberFormat="1" applyFont="1" applyFill="1" applyBorder="1" applyAlignment="1" applyProtection="1">
      <alignment horizontal="right"/>
    </xf>
    <xf numFmtId="1" fontId="2" fillId="36" borderId="22" xfId="7" applyNumberFormat="1" applyFont="1" applyFill="1" applyBorder="1" applyAlignment="1" applyProtection="1">
      <alignment horizontal="right"/>
    </xf>
    <xf numFmtId="0" fontId="2" fillId="0" borderId="3" xfId="0" applyFont="1" applyFill="1" applyBorder="1" applyAlignment="1">
      <alignment horizontal="left" wrapText="1" indent="2"/>
    </xf>
    <xf numFmtId="0" fontId="45" fillId="0" borderId="3" xfId="0" applyFont="1" applyFill="1" applyBorder="1" applyAlignment="1"/>
    <xf numFmtId="1" fontId="2" fillId="3" borderId="22" xfId="7" applyNumberFormat="1" applyFont="1" applyFill="1" applyBorder="1" applyAlignment="1" applyProtection="1">
      <alignment horizontal="right"/>
    </xf>
    <xf numFmtId="0" fontId="45" fillId="0" borderId="3" xfId="0" applyFont="1" applyFill="1" applyBorder="1" applyAlignment="1">
      <alignment horizontal="left"/>
    </xf>
    <xf numFmtId="0" fontId="45" fillId="0" borderId="3" xfId="0" applyFont="1" applyFill="1" applyBorder="1" applyAlignment="1">
      <alignment horizontal="center"/>
    </xf>
    <xf numFmtId="0" fontId="2" fillId="0" borderId="3" xfId="0" applyFont="1" applyFill="1" applyBorder="1" applyAlignment="1">
      <alignment horizontal="left" indent="1"/>
    </xf>
    <xf numFmtId="0" fontId="45" fillId="0" borderId="3" xfId="0" applyFont="1" applyFill="1" applyBorder="1" applyAlignment="1">
      <alignment horizontal="left" indent="1"/>
    </xf>
    <xf numFmtId="0" fontId="45" fillId="0" borderId="3" xfId="0" applyFont="1" applyFill="1" applyBorder="1" applyAlignment="1">
      <alignment horizontal="left" vertical="center" wrapText="1"/>
    </xf>
    <xf numFmtId="0" fontId="2" fillId="0" borderId="24" xfId="0" applyFont="1" applyFill="1" applyBorder="1" applyAlignment="1">
      <alignment horizontal="left" vertical="center" indent="1"/>
    </xf>
    <xf numFmtId="0" fontId="45" fillId="0" borderId="25" xfId="0" applyFont="1" applyFill="1" applyBorder="1" applyAlignment="1"/>
    <xf numFmtId="1" fontId="2" fillId="36" borderId="26" xfId="7" applyNumberFormat="1" applyFont="1" applyFill="1" applyBorder="1" applyAlignment="1" applyProtection="1">
      <alignment horizontal="right"/>
    </xf>
    <xf numFmtId="0" fontId="89" fillId="0" borderId="0" xfId="0" applyFont="1" applyBorder="1"/>
    <xf numFmtId="0" fontId="46" fillId="0" borderId="0" xfId="0" applyFont="1" applyFill="1" applyAlignment="1">
      <alignment horizontal="center"/>
    </xf>
    <xf numFmtId="0" fontId="85" fillId="0" borderId="21" xfId="0" applyFont="1" applyBorder="1" applyAlignment="1">
      <alignment horizontal="center" vertical="center" wrapText="1"/>
    </xf>
    <xf numFmtId="0" fontId="85" fillId="0" borderId="3" xfId="0" applyFont="1" applyBorder="1" applyAlignment="1">
      <alignment vertical="center" wrapText="1"/>
    </xf>
    <xf numFmtId="3" fontId="85" fillId="36" borderId="3" xfId="0" applyNumberFormat="1" applyFont="1" applyFill="1" applyBorder="1" applyAlignment="1">
      <alignment vertical="center" wrapText="1"/>
    </xf>
    <xf numFmtId="3" fontId="85" fillId="36" borderId="22" xfId="0" applyNumberFormat="1" applyFont="1" applyFill="1" applyBorder="1" applyAlignment="1">
      <alignment vertical="center" wrapText="1"/>
    </xf>
    <xf numFmtId="3" fontId="85" fillId="0" borderId="3" xfId="0" applyNumberFormat="1" applyFont="1" applyBorder="1" applyAlignment="1">
      <alignment vertical="center" wrapText="1"/>
    </xf>
    <xf numFmtId="3" fontId="85" fillId="0" borderId="22" xfId="0" applyNumberFormat="1" applyFont="1" applyBorder="1" applyAlignment="1">
      <alignment vertical="center" wrapText="1"/>
    </xf>
    <xf numFmtId="14" fontId="2" fillId="3" borderId="3" xfId="8" quotePrefix="1" applyNumberFormat="1" applyFont="1" applyFill="1" applyBorder="1" applyAlignment="1" applyProtection="1">
      <alignment horizontal="left" vertical="center" wrapText="1"/>
      <protection locked="0"/>
    </xf>
    <xf numFmtId="3" fontId="85" fillId="0" borderId="3" xfId="0" applyNumberFormat="1" applyFont="1" applyFill="1" applyBorder="1" applyAlignment="1">
      <alignment vertical="center" wrapText="1"/>
    </xf>
    <xf numFmtId="0" fontId="85" fillId="0" borderId="3" xfId="0" applyFont="1" applyFill="1" applyBorder="1" applyAlignment="1">
      <alignment vertical="center" wrapText="1"/>
    </xf>
    <xf numFmtId="0" fontId="85" fillId="0" borderId="24" xfId="0" applyFont="1" applyBorder="1" applyAlignment="1">
      <alignment horizontal="center" vertical="center" wrapText="1"/>
    </xf>
    <xf numFmtId="0" fontId="87" fillId="0" borderId="25" xfId="0" applyFont="1" applyBorder="1" applyAlignment="1">
      <alignment vertical="center" wrapText="1"/>
    </xf>
    <xf numFmtId="3" fontId="85" fillId="36" borderId="25" xfId="0" applyNumberFormat="1" applyFont="1" applyFill="1" applyBorder="1" applyAlignment="1">
      <alignment vertical="center" wrapText="1"/>
    </xf>
    <xf numFmtId="3" fontId="85" fillId="36" borderId="26" xfId="0" applyNumberFormat="1" applyFont="1" applyFill="1" applyBorder="1" applyAlignment="1">
      <alignment vertical="center" wrapText="1"/>
    </xf>
    <xf numFmtId="0" fontId="85" fillId="0" borderId="0" xfId="0" applyFont="1" applyBorder="1" applyAlignment="1">
      <alignment horizontal="center" vertical="center" wrapText="1"/>
    </xf>
    <xf numFmtId="0" fontId="85" fillId="0" borderId="0" xfId="0" applyFont="1" applyBorder="1" applyAlignment="1">
      <alignment vertical="center" wrapText="1"/>
    </xf>
    <xf numFmtId="0" fontId="85" fillId="0" borderId="0" xfId="0" applyFont="1" applyAlignment="1">
      <alignment wrapText="1"/>
    </xf>
    <xf numFmtId="0" fontId="85"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8" xfId="0" applyFont="1" applyBorder="1"/>
    <xf numFmtId="0" fontId="2" fillId="0" borderId="21" xfId="0" applyFont="1" applyBorder="1" applyAlignment="1">
      <alignment vertical="center"/>
    </xf>
    <xf numFmtId="0" fontId="2" fillId="0" borderId="8" xfId="0" applyFont="1" applyBorder="1" applyAlignment="1">
      <alignment wrapText="1"/>
    </xf>
    <xf numFmtId="0" fontId="85" fillId="0" borderId="23" xfId="0" applyFont="1" applyBorder="1" applyAlignment="1"/>
    <xf numFmtId="0" fontId="86" fillId="0" borderId="0" xfId="0" applyFont="1" applyAlignment="1">
      <alignment wrapText="1"/>
    </xf>
    <xf numFmtId="0" fontId="2" fillId="0" borderId="23" xfId="0" applyFont="1" applyBorder="1" applyAlignment="1"/>
    <xf numFmtId="0" fontId="2" fillId="0" borderId="23" xfId="0" applyFont="1" applyBorder="1" applyAlignment="1">
      <alignment wrapText="1"/>
    </xf>
    <xf numFmtId="0" fontId="2" fillId="0" borderId="24" xfId="0" applyFont="1" applyBorder="1"/>
    <xf numFmtId="0" fontId="2" fillId="0" borderId="27" xfId="0" applyFont="1" applyBorder="1" applyAlignment="1">
      <alignment wrapText="1"/>
    </xf>
    <xf numFmtId="0" fontId="85" fillId="0" borderId="42" xfId="0" applyFont="1" applyBorder="1" applyAlignment="1"/>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9" xfId="11" applyFont="1" applyFill="1" applyBorder="1" applyAlignment="1" applyProtection="1">
      <alignment horizontal="center" vertical="center"/>
    </xf>
    <xf numFmtId="0" fontId="45" fillId="0" borderId="20"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5" fillId="0" borderId="7" xfId="0" applyFont="1" applyFill="1" applyBorder="1" applyAlignment="1">
      <alignment horizontal="center" vertical="center" wrapText="1"/>
    </xf>
    <xf numFmtId="0" fontId="85" fillId="0" borderId="21" xfId="0" applyFont="1" applyBorder="1" applyAlignment="1">
      <alignment horizontal="center"/>
    </xf>
    <xf numFmtId="167" fontId="86" fillId="0" borderId="0" xfId="0" applyNumberFormat="1" applyFont="1"/>
    <xf numFmtId="0" fontId="85" fillId="0" borderId="0" xfId="0" applyFont="1" applyAlignment="1">
      <alignment vertical="center"/>
    </xf>
    <xf numFmtId="0" fontId="85" fillId="0" borderId="21" xfId="0" applyFont="1" applyBorder="1" applyAlignment="1">
      <alignment horizontal="center" vertical="center"/>
    </xf>
    <xf numFmtId="0" fontId="86" fillId="0" borderId="0" xfId="0" applyFont="1" applyAlignment="1"/>
    <xf numFmtId="0" fontId="85" fillId="0" borderId="13" xfId="0" applyFont="1" applyBorder="1" applyAlignment="1">
      <alignment wrapText="1"/>
    </xf>
    <xf numFmtId="0" fontId="85" fillId="0" borderId="0" xfId="0" applyFont="1" applyAlignment="1">
      <alignment horizontal="center" vertical="center"/>
    </xf>
    <xf numFmtId="0" fontId="85" fillId="0" borderId="0" xfId="0" applyFont="1" applyFill="1"/>
    <xf numFmtId="0" fontId="2" fillId="0" borderId="18"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20" xfId="2" applyNumberFormat="1" applyFont="1" applyFill="1" applyBorder="1" applyAlignment="1" applyProtection="1">
      <alignment horizontal="center" vertical="center"/>
      <protection locked="0"/>
    </xf>
    <xf numFmtId="0" fontId="2" fillId="0" borderId="21" xfId="9" applyFont="1" applyFill="1" applyBorder="1" applyAlignment="1" applyProtection="1">
      <alignment horizontal="center" vertical="center"/>
      <protection locked="0"/>
    </xf>
    <xf numFmtId="0" fontId="87" fillId="36" borderId="3" xfId="0" applyFont="1" applyFill="1" applyBorder="1" applyAlignment="1">
      <alignment horizontal="left" vertical="top" wrapText="1"/>
    </xf>
    <xf numFmtId="193" fontId="2" fillId="36" borderId="22" xfId="2" applyNumberFormat="1" applyFont="1" applyFill="1" applyBorder="1" applyAlignment="1" applyProtection="1">
      <alignment vertical="top"/>
    </xf>
    <xf numFmtId="0" fontId="2" fillId="3" borderId="7" xfId="13" applyFont="1" applyFill="1" applyBorder="1" applyAlignment="1" applyProtection="1">
      <alignment vertical="center" wrapText="1"/>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21"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2" fillId="0" borderId="24" xfId="9" applyFont="1" applyFill="1" applyBorder="1" applyAlignment="1" applyProtection="1">
      <alignment horizontal="center" vertical="center" wrapText="1"/>
      <protection locked="0"/>
    </xf>
    <xf numFmtId="0" fontId="45" fillId="36" borderId="25" xfId="13" applyFont="1" applyFill="1" applyBorder="1" applyAlignment="1" applyProtection="1">
      <alignment vertical="center" wrapText="1"/>
      <protection locked="0"/>
    </xf>
    <xf numFmtId="0" fontId="45" fillId="0" borderId="0" xfId="11" applyFont="1" applyFill="1" applyBorder="1" applyAlignment="1" applyProtection="1"/>
    <xf numFmtId="0" fontId="85" fillId="0" borderId="4" xfId="0" applyFont="1" applyFill="1" applyBorder="1" applyAlignment="1">
      <alignment horizontal="center" vertical="center" wrapText="1"/>
    </xf>
    <xf numFmtId="0" fontId="85" fillId="0" borderId="66" xfId="0" applyFont="1" applyFill="1" applyBorder="1" applyAlignment="1">
      <alignment horizontal="center" vertical="center" wrapText="1"/>
    </xf>
    <xf numFmtId="0" fontId="85" fillId="0" borderId="6" xfId="0" applyFont="1" applyFill="1" applyBorder="1" applyAlignment="1">
      <alignment horizontal="center" vertical="center" wrapText="1"/>
    </xf>
    <xf numFmtId="0" fontId="85" fillId="0" borderId="35" xfId="0" applyFont="1" applyBorder="1" applyAlignment="1">
      <alignment wrapText="1"/>
    </xf>
    <xf numFmtId="167" fontId="86" fillId="0" borderId="0" xfId="0" applyNumberFormat="1" applyFont="1" applyBorder="1" applyAlignment="1">
      <alignment horizontal="center"/>
    </xf>
    <xf numFmtId="0" fontId="85" fillId="0" borderId="11" xfId="0" applyFont="1" applyBorder="1" applyAlignment="1">
      <alignment wrapText="1"/>
    </xf>
    <xf numFmtId="167" fontId="92" fillId="0" borderId="0" xfId="0" applyNumberFormat="1" applyFont="1" applyBorder="1" applyAlignment="1">
      <alignment horizontal="center"/>
    </xf>
    <xf numFmtId="0" fontId="88" fillId="0" borderId="11" xfId="0" applyFont="1" applyBorder="1" applyAlignment="1">
      <alignment horizontal="right" wrapText="1"/>
    </xf>
    <xf numFmtId="0" fontId="85" fillId="0" borderId="12" xfId="0" applyFont="1" applyBorder="1" applyAlignment="1">
      <alignment wrapText="1"/>
    </xf>
    <xf numFmtId="0" fontId="87" fillId="36" borderId="15" xfId="0" applyFont="1" applyFill="1" applyBorder="1" applyAlignment="1">
      <alignment wrapText="1"/>
    </xf>
    <xf numFmtId="167" fontId="90" fillId="0" borderId="0" xfId="0" applyNumberFormat="1" applyFont="1" applyFill="1" applyBorder="1" applyAlignment="1">
      <alignment horizontal="center"/>
    </xf>
    <xf numFmtId="0" fontId="88" fillId="0" borderId="12" xfId="0" applyFont="1" applyBorder="1" applyAlignment="1">
      <alignment horizontal="right" wrapText="1"/>
    </xf>
    <xf numFmtId="0" fontId="85" fillId="0" borderId="24" xfId="0" applyFont="1" applyBorder="1" applyAlignment="1">
      <alignment horizontal="center"/>
    </xf>
    <xf numFmtId="0" fontId="87" fillId="36" borderId="61" xfId="0" applyFont="1" applyFill="1" applyBorder="1" applyAlignment="1">
      <alignment wrapText="1"/>
    </xf>
    <xf numFmtId="193" fontId="87" fillId="36" borderId="62" xfId="0" applyNumberFormat="1" applyFont="1" applyFill="1" applyBorder="1" applyAlignment="1">
      <alignment vertical="center"/>
    </xf>
    <xf numFmtId="167" fontId="87" fillId="36" borderId="63" xfId="0" applyNumberFormat="1" applyFont="1" applyFill="1" applyBorder="1" applyAlignment="1">
      <alignment horizontal="center"/>
    </xf>
    <xf numFmtId="0" fontId="85" fillId="0" borderId="59" xfId="0" applyFont="1" applyBorder="1"/>
    <xf numFmtId="0" fontId="85" fillId="0" borderId="21" xfId="0" applyFont="1" applyBorder="1" applyAlignment="1">
      <alignment vertical="center"/>
    </xf>
    <xf numFmtId="193" fontId="85" fillId="0" borderId="3" xfId="0" applyNumberFormat="1" applyFont="1" applyBorder="1" applyAlignment="1"/>
    <xf numFmtId="0" fontId="89" fillId="0" borderId="0" xfId="0" applyFont="1" applyAlignment="1"/>
    <xf numFmtId="0" fontId="2" fillId="3" borderId="24" xfId="9" applyFont="1" applyFill="1" applyBorder="1" applyAlignment="1" applyProtection="1">
      <alignment horizontal="left" vertical="center"/>
      <protection locked="0"/>
    </xf>
    <xf numFmtId="0" fontId="45" fillId="3" borderId="25" xfId="16" applyFont="1" applyFill="1" applyBorder="1" applyAlignment="1" applyProtection="1">
      <protection locked="0"/>
    </xf>
    <xf numFmtId="193" fontId="85" fillId="36" borderId="25" xfId="0" applyNumberFormat="1" applyFont="1" applyFill="1" applyBorder="1"/>
    <xf numFmtId="0" fontId="87" fillId="0" borderId="0" xfId="0" applyFont="1" applyAlignment="1">
      <alignment horizontal="center"/>
    </xf>
    <xf numFmtId="0" fontId="85" fillId="0" borderId="18" xfId="0" applyFont="1" applyBorder="1"/>
    <xf numFmtId="0" fontId="85" fillId="0" borderId="20" xfId="0" applyFont="1" applyBorder="1"/>
    <xf numFmtId="0" fontId="85" fillId="0" borderId="22" xfId="0" applyFont="1" applyBorder="1" applyAlignment="1">
      <alignment horizontal="center" vertical="center"/>
    </xf>
    <xf numFmtId="164" fontId="2" fillId="3" borderId="21"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22" xfId="1" applyNumberFormat="1" applyFont="1" applyFill="1" applyBorder="1" applyAlignment="1" applyProtection="1">
      <alignment horizontal="center" vertical="center" wrapText="1"/>
      <protection locked="0"/>
    </xf>
    <xf numFmtId="0" fontId="2" fillId="3" borderId="21" xfId="5" applyFont="1" applyFill="1" applyBorder="1" applyAlignment="1" applyProtection="1">
      <alignment horizontal="right" vertical="center"/>
      <protection locked="0"/>
    </xf>
    <xf numFmtId="193" fontId="85" fillId="0" borderId="21" xfId="0" applyNumberFormat="1" applyFont="1" applyBorder="1" applyAlignment="1"/>
    <xf numFmtId="193" fontId="85" fillId="0" borderId="22" xfId="0" applyNumberFormat="1" applyFont="1" applyBorder="1" applyAlignment="1"/>
    <xf numFmtId="193" fontId="85" fillId="36" borderId="56" xfId="0" applyNumberFormat="1" applyFont="1" applyFill="1" applyBorder="1" applyAlignment="1"/>
    <xf numFmtId="0" fontId="45" fillId="3" borderId="26" xfId="16" applyFont="1" applyFill="1" applyBorder="1" applyAlignment="1" applyProtection="1">
      <protection locked="0"/>
    </xf>
    <xf numFmtId="193" fontId="85" fillId="36" borderId="24" xfId="0" applyNumberFormat="1" applyFont="1" applyFill="1" applyBorder="1"/>
    <xf numFmtId="193" fontId="85" fillId="36" borderId="26" xfId="0" applyNumberFormat="1" applyFont="1" applyFill="1" applyBorder="1"/>
    <xf numFmtId="193" fontId="85" fillId="36" borderId="57" xfId="0" applyNumberFormat="1" applyFont="1" applyFill="1" applyBorder="1"/>
    <xf numFmtId="0" fontId="85" fillId="0" borderId="0" xfId="0" applyFont="1" applyBorder="1" applyAlignment="1">
      <alignment vertical="center"/>
    </xf>
    <xf numFmtId="0" fontId="85" fillId="0" borderId="19" xfId="0" applyFont="1" applyBorder="1"/>
    <xf numFmtId="0" fontId="89" fillId="0" borderId="0" xfId="0" applyFont="1" applyAlignment="1">
      <alignment wrapText="1"/>
    </xf>
    <xf numFmtId="0" fontId="85" fillId="0" borderId="21" xfId="0" applyFont="1" applyBorder="1"/>
    <xf numFmtId="0" fontId="85" fillId="0" borderId="3" xfId="0" applyFont="1" applyBorder="1"/>
    <xf numFmtId="0" fontId="85" fillId="0" borderId="70" xfId="0" applyFont="1" applyBorder="1" applyAlignment="1">
      <alignment wrapText="1"/>
    </xf>
    <xf numFmtId="0" fontId="85" fillId="0" borderId="24" xfId="0" applyFont="1" applyBorder="1"/>
    <xf numFmtId="0" fontId="87" fillId="0" borderId="25" xfId="0" applyFont="1" applyBorder="1"/>
    <xf numFmtId="0" fontId="45" fillId="0" borderId="0" xfId="8" applyFont="1" applyFill="1" applyBorder="1" applyAlignment="1" applyProtection="1">
      <protection locked="0"/>
    </xf>
    <xf numFmtId="0" fontId="2" fillId="0" borderId="0" xfId="5" applyFont="1" applyFill="1" applyProtection="1">
      <protection locked="0"/>
    </xf>
    <xf numFmtId="0" fontId="45" fillId="0" borderId="58" xfId="8" applyFont="1" applyFill="1" applyBorder="1" applyAlignment="1" applyProtection="1">
      <protection locked="0"/>
    </xf>
    <xf numFmtId="0" fontId="45" fillId="0" borderId="19" xfId="8" applyFont="1" applyFill="1" applyBorder="1" applyAlignment="1" applyProtection="1">
      <alignment horizontal="center"/>
      <protection locked="0"/>
    </xf>
    <xf numFmtId="0" fontId="2" fillId="0" borderId="20" xfId="5" applyFont="1" applyFill="1" applyBorder="1" applyAlignment="1" applyProtection="1">
      <alignment horizontal="center"/>
      <protection locked="0"/>
    </xf>
    <xf numFmtId="0" fontId="2" fillId="3" borderId="21" xfId="15" applyFont="1" applyFill="1" applyBorder="1" applyAlignment="1" applyProtection="1">
      <alignment horizontal="left" vertical="center"/>
      <protection locked="0"/>
    </xf>
    <xf numFmtId="0" fontId="2" fillId="3" borderId="21" xfId="9" applyFont="1" applyFill="1" applyBorder="1" applyAlignment="1" applyProtection="1">
      <alignment horizontal="right" vertical="center"/>
      <protection locked="0"/>
    </xf>
    <xf numFmtId="193" fontId="2" fillId="0" borderId="3" xfId="8" applyNumberFormat="1" applyFont="1" applyFill="1" applyBorder="1" applyAlignment="1">
      <alignment horizontal="right" wrapText="1"/>
    </xf>
    <xf numFmtId="193" fontId="2" fillId="0" borderId="3" xfId="8" applyNumberFormat="1" applyFont="1" applyFill="1" applyBorder="1" applyAlignment="1" applyProtection="1">
      <alignment horizontal="right" wrapText="1"/>
      <protection locked="0"/>
    </xf>
    <xf numFmtId="193" fontId="2" fillId="36" borderId="22" xfId="1" applyNumberFormat="1" applyFont="1" applyFill="1" applyBorder="1" applyProtection="1">
      <protection locked="0"/>
    </xf>
    <xf numFmtId="193" fontId="2" fillId="0" borderId="0" xfId="5" applyNumberFormat="1" applyFont="1" applyFill="1" applyBorder="1" applyProtection="1">
      <protection locked="0"/>
    </xf>
    <xf numFmtId="3" fontId="2" fillId="3" borderId="3" xfId="16" applyNumberFormat="1" applyFont="1" applyFill="1" applyBorder="1" applyAlignment="1" applyProtection="1">
      <alignment horizontal="left" wrapText="1"/>
      <protection locked="0"/>
    </xf>
    <xf numFmtId="0" fontId="2" fillId="3" borderId="24" xfId="9" applyFont="1" applyFill="1" applyBorder="1" applyAlignment="1" applyProtection="1">
      <alignment horizontal="right" vertical="center"/>
      <protection locked="0"/>
    </xf>
    <xf numFmtId="193" fontId="45" fillId="36" borderId="25" xfId="16" applyNumberFormat="1" applyFont="1" applyFill="1" applyBorder="1" applyAlignment="1" applyProtection="1">
      <protection locked="0"/>
    </xf>
    <xf numFmtId="193" fontId="2" fillId="36" borderId="26" xfId="1" applyNumberFormat="1" applyFont="1" applyFill="1" applyBorder="1" applyProtection="1">
      <protection locked="0"/>
    </xf>
    <xf numFmtId="0" fontId="85" fillId="0" borderId="58" xfId="0" applyFont="1" applyBorder="1" applyAlignment="1">
      <alignment horizontal="center"/>
    </xf>
    <xf numFmtId="0" fontId="85" fillId="0" borderId="59" xfId="0" applyFont="1" applyBorder="1" applyAlignment="1">
      <alignment horizontal="center"/>
    </xf>
    <xf numFmtId="0" fontId="85" fillId="0" borderId="19" xfId="0" applyFont="1" applyBorder="1" applyAlignment="1">
      <alignment horizontal="center"/>
    </xf>
    <xf numFmtId="0" fontId="85" fillId="0" borderId="20" xfId="0" applyFont="1" applyBorder="1" applyAlignment="1">
      <alignment horizontal="center"/>
    </xf>
    <xf numFmtId="0" fontId="89" fillId="0" borderId="0" xfId="0" applyFont="1" applyAlignment="1">
      <alignment horizontal="center"/>
    </xf>
    <xf numFmtId="0" fontId="2" fillId="3" borderId="21"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3" fillId="3" borderId="3" xfId="11" applyFont="1" applyFill="1" applyBorder="1" applyAlignment="1">
      <alignment horizontal="left" vertical="center"/>
    </xf>
    <xf numFmtId="0" fontId="91"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22" xfId="5" applyNumberFormat="1" applyFont="1" applyFill="1" applyBorder="1" applyProtection="1">
      <protection locked="0"/>
    </xf>
    <xf numFmtId="0" fontId="93"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3"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1" fillId="0" borderId="3" xfId="11" applyFont="1" applyFill="1" applyBorder="1" applyAlignment="1">
      <alignment wrapText="1"/>
    </xf>
    <xf numFmtId="193" fontId="2" fillId="0" borderId="3" xfId="1" applyNumberFormat="1" applyFont="1" applyFill="1" applyBorder="1" applyProtection="1">
      <protection locked="0"/>
    </xf>
    <xf numFmtId="0" fontId="93" fillId="3" borderId="3" xfId="9" applyFont="1" applyFill="1" applyBorder="1" applyAlignment="1" applyProtection="1">
      <alignment horizontal="left" vertical="center"/>
      <protection locked="0"/>
    </xf>
    <xf numFmtId="0" fontId="91" fillId="3" borderId="3" xfId="20961" applyFont="1" applyFill="1" applyBorder="1" applyAlignment="1" applyProtection="1"/>
    <xf numFmtId="3" fontId="45" fillId="36" borderId="25" xfId="16" applyNumberFormat="1" applyFont="1" applyFill="1" applyBorder="1" applyAlignment="1" applyProtection="1">
      <protection locked="0"/>
    </xf>
    <xf numFmtId="193" fontId="45" fillId="36" borderId="25" xfId="1" applyNumberFormat="1" applyFont="1" applyFill="1" applyBorder="1" applyAlignment="1" applyProtection="1">
      <protection locked="0"/>
    </xf>
    <xf numFmtId="193" fontId="2" fillId="3" borderId="25" xfId="5" applyNumberFormat="1" applyFont="1" applyFill="1" applyBorder="1" applyProtection="1">
      <protection locked="0"/>
    </xf>
    <xf numFmtId="164" fontId="45" fillId="36" borderId="26" xfId="1" applyNumberFormat="1" applyFont="1" applyFill="1" applyBorder="1" applyAlignment="1" applyProtection="1">
      <protection locked="0"/>
    </xf>
    <xf numFmtId="193" fontId="85" fillId="0" borderId="0" xfId="0" applyNumberFormat="1" applyFont="1"/>
    <xf numFmtId="0" fontId="2" fillId="0" borderId="0" xfId="0" applyFont="1" applyFill="1" applyBorder="1" applyAlignment="1">
      <alignment horizontal="center"/>
    </xf>
    <xf numFmtId="0" fontId="2" fillId="0" borderId="0" xfId="0" applyFont="1" applyFill="1" applyAlignment="1">
      <alignment horizontal="center"/>
    </xf>
    <xf numFmtId="0" fontId="46" fillId="0" borderId="0" xfId="0" applyFont="1" applyFill="1" applyAlignment="1">
      <alignment horizontal="right"/>
    </xf>
    <xf numFmtId="0" fontId="85" fillId="0" borderId="21" xfId="0" applyFont="1" applyFill="1" applyBorder="1" applyAlignment="1">
      <alignment horizontal="center" vertical="center"/>
    </xf>
    <xf numFmtId="0" fontId="45" fillId="0" borderId="3" xfId="0" applyFont="1" applyFill="1" applyBorder="1" applyAlignment="1" applyProtection="1">
      <alignment horizontal="left"/>
      <protection locked="0"/>
    </xf>
    <xf numFmtId="193" fontId="2" fillId="36" borderId="3" xfId="0" applyNumberFormat="1" applyFont="1" applyFill="1" applyBorder="1" applyAlignment="1" applyProtection="1">
      <alignment horizontal="right"/>
    </xf>
    <xf numFmtId="0" fontId="2" fillId="0" borderId="10" xfId="0" applyNumberFormat="1" applyFont="1" applyFill="1" applyBorder="1" applyAlignment="1">
      <alignment horizontal="left" vertical="center" wrapText="1"/>
    </xf>
    <xf numFmtId="0" fontId="45" fillId="0" borderId="10" xfId="0" applyNumberFormat="1" applyFont="1" applyFill="1" applyBorder="1" applyAlignment="1">
      <alignment vertical="center" wrapText="1"/>
    </xf>
    <xf numFmtId="0" fontId="46" fillId="0" borderId="3" xfId="0" applyFont="1" applyFill="1" applyBorder="1" applyAlignment="1" applyProtection="1">
      <alignment horizontal="left" vertical="center" indent="17"/>
      <protection locked="0"/>
    </xf>
    <xf numFmtId="0" fontId="85" fillId="0" borderId="24" xfId="0" applyFont="1" applyFill="1" applyBorder="1" applyAlignment="1">
      <alignment horizontal="center" vertical="center"/>
    </xf>
    <xf numFmtId="0" fontId="45" fillId="0" borderId="28" xfId="0" applyNumberFormat="1" applyFont="1" applyFill="1" applyBorder="1" applyAlignment="1">
      <alignment vertical="center" wrapText="1"/>
    </xf>
    <xf numFmtId="0" fontId="91"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3" xfId="20960" applyFont="1" applyFill="1" applyBorder="1" applyAlignment="1" applyProtection="1">
      <alignment horizontal="left" wrapText="1" indent="1"/>
    </xf>
    <xf numFmtId="0" fontId="85" fillId="0" borderId="3" xfId="20960" applyFont="1" applyFill="1" applyBorder="1" applyAlignment="1" applyProtection="1">
      <alignment horizontal="left" wrapText="1" indent="1"/>
    </xf>
    <xf numFmtId="0" fontId="2" fillId="0" borderId="3" xfId="20960" applyFont="1" applyFill="1" applyBorder="1" applyAlignment="1" applyProtection="1">
      <alignment horizontal="left" wrapText="1" indent="1"/>
    </xf>
    <xf numFmtId="0" fontId="2" fillId="3" borderId="2" xfId="20960" applyFont="1" applyFill="1" applyBorder="1" applyAlignment="1" applyProtection="1">
      <alignment horizontal="right" indent="1"/>
    </xf>
    <xf numFmtId="0" fontId="2" fillId="0" borderId="2" xfId="20960" applyFont="1" applyFill="1" applyBorder="1" applyAlignment="1" applyProtection="1">
      <alignment horizontal="left" wrapText="1" indent="1"/>
    </xf>
    <xf numFmtId="0" fontId="94" fillId="0" borderId="0" xfId="0" applyFont="1" applyBorder="1" applyAlignment="1">
      <alignment wrapText="1"/>
    </xf>
    <xf numFmtId="0" fontId="2" fillId="3" borderId="3" xfId="20960" applyFont="1" applyFill="1" applyBorder="1" applyAlignment="1" applyProtection="1"/>
    <xf numFmtId="0" fontId="85" fillId="0" borderId="3" xfId="0" applyFont="1" applyFill="1" applyBorder="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65" fillId="0" borderId="3" xfId="0" applyFont="1" applyFill="1" applyBorder="1" applyAlignment="1">
      <alignment horizontal="center" vertical="center" wrapText="1"/>
    </xf>
    <xf numFmtId="0" fontId="2" fillId="0" borderId="25" xfId="0" applyFont="1" applyBorder="1" applyAlignment="1">
      <alignment vertical="center" wrapText="1"/>
    </xf>
    <xf numFmtId="0" fontId="45" fillId="0" borderId="0" xfId="0" applyFont="1" applyAlignment="1">
      <alignment horizontal="center"/>
    </xf>
    <xf numFmtId="0" fontId="85" fillId="0" borderId="0" xfId="0" applyFont="1" applyAlignment="1">
      <alignment horizontal="left" indent="1"/>
    </xf>
    <xf numFmtId="14" fontId="2" fillId="3" borderId="7" xfId="8" quotePrefix="1" applyNumberFormat="1" applyFont="1" applyFill="1" applyBorder="1" applyAlignment="1" applyProtection="1">
      <alignment horizontal="left"/>
      <protection locked="0"/>
    </xf>
    <xf numFmtId="0" fontId="2" fillId="0" borderId="18" xfId="11" applyFont="1" applyFill="1" applyBorder="1" applyAlignment="1" applyProtection="1">
      <alignment vertical="center"/>
    </xf>
    <xf numFmtId="0" fontId="2" fillId="0" borderId="19" xfId="11" applyFont="1" applyFill="1" applyBorder="1" applyAlignment="1" applyProtection="1">
      <alignment vertical="center"/>
    </xf>
    <xf numFmtId="0" fontId="85" fillId="0" borderId="3" xfId="0" applyFont="1" applyBorder="1" applyAlignment="1">
      <alignment wrapText="1"/>
    </xf>
    <xf numFmtId="0" fontId="85" fillId="0" borderId="3" xfId="0" applyFont="1" applyFill="1" applyBorder="1" applyAlignment="1"/>
    <xf numFmtId="0" fontId="87" fillId="36" borderId="3" xfId="0" applyFont="1" applyFill="1" applyBorder="1" applyAlignment="1">
      <alignment wrapText="1"/>
    </xf>
    <xf numFmtId="0" fontId="87" fillId="36" borderId="25" xfId="0" applyFont="1" applyFill="1" applyBorder="1" applyAlignment="1">
      <alignment wrapText="1"/>
    </xf>
    <xf numFmtId="0" fontId="85" fillId="0" borderId="18" xfId="0" applyFont="1" applyBorder="1" applyAlignment="1">
      <alignment horizontal="center" vertical="center"/>
    </xf>
    <xf numFmtId="193" fontId="85" fillId="36" borderId="20" xfId="0" applyNumberFormat="1" applyFont="1" applyFill="1" applyBorder="1" applyAlignment="1">
      <alignment horizontal="center" vertical="center"/>
    </xf>
    <xf numFmtId="0" fontId="85" fillId="0" borderId="0" xfId="0" applyFont="1" applyAlignment="1"/>
    <xf numFmtId="193" fontId="85" fillId="36" borderId="26" xfId="0" applyNumberFormat="1" applyFont="1" applyFill="1" applyBorder="1" applyAlignment="1">
      <alignment horizontal="center" vertical="center" wrapText="1"/>
    </xf>
    <xf numFmtId="0" fontId="45" fillId="0" borderId="0" xfId="11" applyFont="1" applyFill="1" applyBorder="1" applyAlignment="1" applyProtection="1">
      <alignment horizontal="center"/>
    </xf>
    <xf numFmtId="0" fontId="85" fillId="0" borderId="11" xfId="0" applyFont="1" applyBorder="1" applyAlignment="1">
      <alignment horizontal="left" wrapText="1" indent="1"/>
    </xf>
    <xf numFmtId="0" fontId="88" fillId="0" borderId="11" xfId="0" applyFont="1" applyBorder="1" applyAlignment="1">
      <alignment horizontal="left" wrapText="1" indent="1"/>
    </xf>
    <xf numFmtId="0" fontId="88" fillId="0" borderId="11" xfId="0" applyFont="1" applyFill="1" applyBorder="1" applyAlignment="1">
      <alignment horizontal="right" wrapText="1"/>
    </xf>
    <xf numFmtId="0" fontId="2" fillId="3" borderId="3" xfId="11" applyFont="1" applyFill="1" applyBorder="1" applyAlignment="1">
      <alignment horizontal="center" vertical="center" wrapText="1"/>
    </xf>
    <xf numFmtId="0" fontId="45" fillId="3" borderId="3" xfId="15" applyFont="1" applyFill="1" applyBorder="1" applyAlignment="1" applyProtection="1">
      <alignment horizontal="center" vertical="center"/>
      <protection locked="0"/>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5" fillId="0" borderId="18" xfId="0" applyFont="1" applyBorder="1" applyAlignment="1">
      <alignment horizontal="center" vertical="center" wrapText="1"/>
    </xf>
    <xf numFmtId="0" fontId="85" fillId="0" borderId="19" xfId="0" applyFont="1" applyFill="1" applyBorder="1" applyAlignment="1">
      <alignment horizontal="left" vertical="center" wrapText="1" indent="2"/>
    </xf>
    <xf numFmtId="0" fontId="85" fillId="0" borderId="19" xfId="0" applyFont="1" applyBorder="1" applyAlignment="1">
      <alignment horizontal="center" vertical="center" wrapText="1"/>
    </xf>
    <xf numFmtId="0" fontId="85" fillId="0" borderId="20" xfId="0" applyFont="1" applyBorder="1" applyAlignment="1">
      <alignment horizontal="center" vertical="center" wrapText="1"/>
    </xf>
    <xf numFmtId="0" fontId="95" fillId="0" borderId="0" xfId="11" applyFont="1" applyFill="1" applyBorder="1" applyAlignment="1" applyProtection="1"/>
    <xf numFmtId="0" fontId="96"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5"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5" fillId="0" borderId="0" xfId="0" applyFont="1" applyFill="1" applyBorder="1" applyAlignment="1">
      <alignment vertical="center"/>
    </xf>
    <xf numFmtId="0" fontId="2" fillId="0" borderId="3" xfId="0" applyFont="1" applyFill="1" applyBorder="1" applyAlignment="1" applyProtection="1">
      <alignment horizontal="left" indent="4"/>
      <protection locked="0"/>
    </xf>
    <xf numFmtId="0" fontId="2" fillId="0" borderId="10" xfId="0" applyNumberFormat="1" applyFont="1" applyFill="1" applyBorder="1" applyAlignment="1">
      <alignment horizontal="left" vertical="center" wrapText="1" indent="4"/>
    </xf>
    <xf numFmtId="0" fontId="2" fillId="0" borderId="3" xfId="0" applyFont="1" applyFill="1" applyBorder="1" applyAlignment="1" applyProtection="1">
      <alignment horizontal="left" vertical="center" indent="11"/>
      <protection locked="0"/>
    </xf>
    <xf numFmtId="0" fontId="97" fillId="0" borderId="10" xfId="0" applyNumberFormat="1" applyFont="1" applyFill="1" applyBorder="1" applyAlignment="1">
      <alignment horizontal="left" vertical="center" wrapText="1"/>
    </xf>
    <xf numFmtId="0" fontId="96" fillId="0" borderId="10" xfId="0" applyNumberFormat="1" applyFont="1" applyFill="1" applyBorder="1" applyAlignment="1">
      <alignment vertical="center" wrapText="1"/>
    </xf>
    <xf numFmtId="0" fontId="85" fillId="0" borderId="3" xfId="15" applyFont="1" applyFill="1" applyBorder="1" applyAlignment="1" applyProtection="1">
      <alignment horizontal="center" vertical="center" wrapText="1"/>
      <protection locked="0"/>
    </xf>
    <xf numFmtId="0" fontId="2" fillId="3" borderId="22" xfId="5" applyFont="1" applyFill="1" applyBorder="1" applyAlignment="1" applyProtection="1">
      <alignment horizontal="center" vertical="center" wrapText="1"/>
      <protection locked="0"/>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6" fillId="0" borderId="3" xfId="17" applyFill="1" applyBorder="1" applyAlignment="1" applyProtection="1">
      <alignment horizontal="left" vertical="center"/>
    </xf>
    <xf numFmtId="0" fontId="85" fillId="0" borderId="11" xfId="0" applyFont="1" applyFill="1" applyBorder="1" applyAlignment="1">
      <alignment wrapText="1"/>
    </xf>
    <xf numFmtId="0" fontId="85" fillId="0" borderId="3" xfId="0" applyFont="1" applyBorder="1" applyAlignment="1">
      <alignment horizontal="center" vertical="center" wrapText="1"/>
    </xf>
    <xf numFmtId="0" fontId="87" fillId="0" borderId="5" xfId="0" applyFont="1" applyFill="1" applyBorder="1" applyAlignment="1">
      <alignment horizontal="center" vertical="center" wrapText="1"/>
    </xf>
    <xf numFmtId="0" fontId="2" fillId="0" borderId="22" xfId="1" applyNumberFormat="1" applyFont="1" applyFill="1" applyBorder="1" applyAlignment="1" applyProtection="1">
      <alignment horizontal="center" vertical="center" wrapText="1"/>
      <protection locked="0"/>
    </xf>
    <xf numFmtId="0" fontId="45" fillId="0" borderId="8" xfId="0" applyFont="1" applyFill="1" applyBorder="1" applyAlignment="1" applyProtection="1">
      <alignment horizontal="left"/>
    </xf>
    <xf numFmtId="0" fontId="3" fillId="0" borderId="58" xfId="0" applyFont="1" applyBorder="1"/>
    <xf numFmtId="0" fontId="3" fillId="0" borderId="59" xfId="0" applyFont="1" applyBorder="1"/>
    <xf numFmtId="0" fontId="3" fillId="0" borderId="19"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98" fillId="0" borderId="0" xfId="0" applyFont="1"/>
    <xf numFmtId="0" fontId="3" fillId="0" borderId="70" xfId="0" applyFont="1" applyBorder="1"/>
    <xf numFmtId="193" fontId="85" fillId="0" borderId="23" xfId="0" applyNumberFormat="1" applyFont="1" applyBorder="1" applyAlignment="1"/>
    <xf numFmtId="0" fontId="3" fillId="0" borderId="0" xfId="0" applyFont="1"/>
    <xf numFmtId="0" fontId="3" fillId="0" borderId="19" xfId="0" applyFont="1" applyBorder="1" applyAlignment="1">
      <alignment wrapText="1"/>
    </xf>
    <xf numFmtId="0" fontId="3" fillId="0" borderId="29" xfId="0" applyFont="1" applyBorder="1" applyAlignment="1">
      <alignment wrapText="1"/>
    </xf>
    <xf numFmtId="0" fontId="3" fillId="0" borderId="20" xfId="0" applyFont="1" applyBorder="1" applyAlignment="1">
      <alignment wrapText="1"/>
    </xf>
    <xf numFmtId="0" fontId="3" fillId="0" borderId="3" xfId="0" applyFont="1" applyFill="1" applyBorder="1" applyAlignment="1">
      <alignment horizontal="center" vertical="center" wrapText="1"/>
    </xf>
    <xf numFmtId="193" fontId="3" fillId="0" borderId="3" xfId="0" applyNumberFormat="1" applyFont="1" applyBorder="1"/>
    <xf numFmtId="193" fontId="3" fillId="0" borderId="3" xfId="0" applyNumberFormat="1" applyFont="1" applyFill="1" applyBorder="1"/>
    <xf numFmtId="193" fontId="3" fillId="0" borderId="8" xfId="0" applyNumberFormat="1" applyFont="1" applyBorder="1"/>
    <xf numFmtId="193" fontId="3" fillId="36" borderId="25" xfId="0" applyNumberFormat="1" applyFont="1" applyFill="1" applyBorder="1"/>
    <xf numFmtId="9" fontId="3" fillId="0" borderId="22" xfId="20962" applyFont="1" applyBorder="1"/>
    <xf numFmtId="9" fontId="3" fillId="36" borderId="26" xfId="20962" applyFont="1" applyFill="1" applyBorder="1"/>
    <xf numFmtId="0" fontId="87" fillId="0" borderId="0" xfId="0" applyFont="1" applyFill="1" applyBorder="1" applyAlignment="1">
      <alignment horizontal="center" wrapText="1"/>
    </xf>
    <xf numFmtId="167" fontId="85" fillId="0" borderId="3" xfId="0" applyNumberFormat="1" applyFont="1" applyBorder="1" applyAlignment="1"/>
    <xf numFmtId="167" fontId="85" fillId="36" borderId="25" xfId="0" applyNumberFormat="1" applyFont="1" applyFill="1" applyBorder="1"/>
    <xf numFmtId="0" fontId="85" fillId="0" borderId="0" xfId="0" applyFont="1" applyFill="1" applyBorder="1" applyAlignment="1">
      <alignment vertical="center" wrapText="1"/>
    </xf>
    <xf numFmtId="0" fontId="85" fillId="0" borderId="76" xfId="0" applyFont="1" applyFill="1" applyBorder="1" applyAlignment="1">
      <alignment vertical="center" wrapText="1"/>
    </xf>
    <xf numFmtId="0" fontId="85" fillId="0" borderId="21" xfId="0" applyFont="1" applyFill="1" applyBorder="1"/>
    <xf numFmtId="0" fontId="87" fillId="0" borderId="3" xfId="0" applyFont="1" applyFill="1" applyBorder="1" applyAlignment="1">
      <alignment horizontal="center" vertical="center" wrapText="1"/>
    </xf>
    <xf numFmtId="0" fontId="85" fillId="0" borderId="21" xfId="0" applyFont="1" applyFill="1" applyBorder="1" applyAlignment="1">
      <alignment horizontal="center"/>
    </xf>
    <xf numFmtId="0" fontId="85" fillId="0" borderId="3" xfId="0" applyFont="1" applyFill="1" applyBorder="1" applyAlignment="1">
      <alignment horizontal="left" indent="1"/>
    </xf>
    <xf numFmtId="0" fontId="88" fillId="0" borderId="3" xfId="0" applyFont="1" applyFill="1" applyBorder="1" applyAlignment="1">
      <alignment horizontal="left" indent="1"/>
    </xf>
    <xf numFmtId="167" fontId="86" fillId="0" borderId="0" xfId="0" applyNumberFormat="1" applyFont="1" applyFill="1"/>
    <xf numFmtId="193" fontId="87" fillId="36" borderId="25" xfId="0" applyNumberFormat="1" applyFont="1" applyFill="1" applyBorder="1" applyAlignment="1">
      <alignment horizontal="left" vertical="center" wrapText="1"/>
    </xf>
    <xf numFmtId="0" fontId="87" fillId="0" borderId="1" xfId="0" applyFont="1" applyBorder="1" applyAlignment="1">
      <alignment horizontal="left"/>
    </xf>
    <xf numFmtId="0" fontId="87" fillId="36" borderId="84" xfId="0" applyFont="1" applyFill="1" applyBorder="1" applyAlignment="1">
      <alignment wrapText="1"/>
    </xf>
    <xf numFmtId="0" fontId="6" fillId="0" borderId="3" xfId="17" applyBorder="1" applyAlignment="1" applyProtection="1"/>
    <xf numFmtId="193" fontId="97" fillId="0" borderId="3" xfId="0" applyNumberFormat="1" applyFont="1" applyFill="1" applyBorder="1" applyAlignment="1" applyProtection="1">
      <alignment vertical="center" wrapText="1"/>
      <protection locked="0"/>
    </xf>
    <xf numFmtId="193" fontId="97" fillId="0" borderId="22" xfId="0" applyNumberFormat="1" applyFont="1" applyFill="1" applyBorder="1" applyAlignment="1" applyProtection="1">
      <alignment vertical="center" wrapText="1"/>
      <protection locked="0"/>
    </xf>
    <xf numFmtId="193" fontId="96" fillId="0" borderId="3" xfId="0" applyNumberFormat="1" applyFont="1" applyFill="1" applyBorder="1" applyAlignment="1" applyProtection="1">
      <alignment horizontal="center" vertical="center" wrapText="1"/>
      <protection locked="0"/>
    </xf>
    <xf numFmtId="193" fontId="96" fillId="0" borderId="22" xfId="0" applyNumberFormat="1" applyFont="1" applyFill="1" applyBorder="1" applyAlignment="1" applyProtection="1">
      <alignment horizontal="center" vertical="center" wrapText="1"/>
      <protection locked="0"/>
    </xf>
    <xf numFmtId="193" fontId="96" fillId="0" borderId="3" xfId="0" applyNumberFormat="1" applyFont="1" applyFill="1" applyBorder="1" applyAlignment="1" applyProtection="1">
      <alignment vertical="center" wrapText="1"/>
      <protection locked="0"/>
    </xf>
    <xf numFmtId="193" fontId="96" fillId="0" borderId="22" xfId="0" applyNumberFormat="1" applyFont="1" applyFill="1" applyBorder="1" applyAlignment="1" applyProtection="1">
      <alignment vertical="center" wrapText="1"/>
      <protection locked="0"/>
    </xf>
    <xf numFmtId="10" fontId="97" fillId="0" borderId="3" xfId="0" applyNumberFormat="1" applyFont="1" applyBorder="1" applyAlignment="1" applyProtection="1">
      <alignment vertical="center" wrapText="1"/>
      <protection locked="0"/>
    </xf>
    <xf numFmtId="10" fontId="97" fillId="0" borderId="22" xfId="0" applyNumberFormat="1" applyFont="1" applyBorder="1" applyAlignment="1" applyProtection="1">
      <alignment vertical="center" wrapText="1"/>
      <protection locked="0"/>
    </xf>
    <xf numFmtId="10" fontId="96" fillId="0" borderId="3" xfId="0" applyNumberFormat="1" applyFont="1" applyFill="1" applyBorder="1" applyAlignment="1" applyProtection="1">
      <alignment vertical="center" wrapText="1"/>
      <protection locked="0"/>
    </xf>
    <xf numFmtId="10" fontId="96" fillId="0" borderId="22" xfId="0" applyNumberFormat="1" applyFont="1" applyFill="1" applyBorder="1" applyAlignment="1" applyProtection="1">
      <alignment vertical="center" wrapText="1"/>
      <protection locked="0"/>
    </xf>
    <xf numFmtId="10" fontId="96" fillId="0" borderId="3" xfId="0" applyNumberFormat="1" applyFont="1" applyFill="1" applyBorder="1" applyAlignment="1" applyProtection="1">
      <alignment horizontal="center" vertical="center" wrapText="1"/>
      <protection locked="0"/>
    </xf>
    <xf numFmtId="10" fontId="96" fillId="0" borderId="22" xfId="0" applyNumberFormat="1" applyFont="1" applyFill="1" applyBorder="1" applyAlignment="1" applyProtection="1">
      <alignment horizontal="center" vertical="center" wrapText="1"/>
      <protection locked="0"/>
    </xf>
    <xf numFmtId="10" fontId="95" fillId="2" borderId="3" xfId="0" applyNumberFormat="1" applyFont="1" applyFill="1" applyBorder="1" applyAlignment="1" applyProtection="1">
      <alignment vertical="center"/>
      <protection locked="0"/>
    </xf>
    <xf numFmtId="10" fontId="95" fillId="2" borderId="22" xfId="0" applyNumberFormat="1" applyFont="1" applyFill="1" applyBorder="1" applyAlignment="1" applyProtection="1">
      <alignment vertical="center"/>
      <protection locked="0"/>
    </xf>
    <xf numFmtId="10" fontId="95" fillId="2" borderId="25" xfId="0" applyNumberFormat="1" applyFont="1" applyFill="1" applyBorder="1" applyAlignment="1" applyProtection="1">
      <alignment vertical="center"/>
      <protection locked="0"/>
    </xf>
    <xf numFmtId="10" fontId="95" fillId="2" borderId="26" xfId="0" applyNumberFormat="1" applyFont="1" applyFill="1" applyBorder="1" applyAlignment="1" applyProtection="1">
      <alignment vertical="center"/>
      <protection locked="0"/>
    </xf>
    <xf numFmtId="193" fontId="95" fillId="0" borderId="3" xfId="7" applyNumberFormat="1" applyFont="1" applyFill="1" applyBorder="1" applyAlignment="1" applyProtection="1">
      <alignment horizontal="right"/>
    </xf>
    <xf numFmtId="193" fontId="95" fillId="36" borderId="3" xfId="7" applyNumberFormat="1" applyFont="1" applyFill="1" applyBorder="1" applyAlignment="1" applyProtection="1">
      <alignment horizontal="right"/>
    </xf>
    <xf numFmtId="193" fontId="95" fillId="0" borderId="10" xfId="0" applyNumberFormat="1" applyFont="1" applyFill="1" applyBorder="1" applyAlignment="1" applyProtection="1">
      <alignment horizontal="right"/>
    </xf>
    <xf numFmtId="193" fontId="95" fillId="0" borderId="3" xfId="0" applyNumberFormat="1" applyFont="1" applyFill="1" applyBorder="1" applyAlignment="1" applyProtection="1">
      <alignment horizontal="right"/>
    </xf>
    <xf numFmtId="193" fontId="95" fillId="0" borderId="3" xfId="7" applyNumberFormat="1" applyFont="1" applyFill="1" applyBorder="1" applyAlignment="1" applyProtection="1">
      <alignment horizontal="right"/>
      <protection locked="0"/>
    </xf>
    <xf numFmtId="193" fontId="95" fillId="0" borderId="10" xfId="0" applyNumberFormat="1" applyFont="1" applyFill="1" applyBorder="1" applyAlignment="1" applyProtection="1">
      <alignment horizontal="right"/>
      <protection locked="0"/>
    </xf>
    <xf numFmtId="193" fontId="95" fillId="0" borderId="3" xfId="0" applyNumberFormat="1" applyFont="1" applyFill="1" applyBorder="1" applyAlignment="1" applyProtection="1">
      <alignment horizontal="right"/>
      <protection locked="0"/>
    </xf>
    <xf numFmtId="193" fontId="95" fillId="36" borderId="25" xfId="7" applyNumberFormat="1" applyFont="1" applyFill="1" applyBorder="1" applyAlignment="1" applyProtection="1">
      <alignment horizontal="right"/>
    </xf>
    <xf numFmtId="193" fontId="100" fillId="0" borderId="3" xfId="0" applyNumberFormat="1" applyFont="1" applyFill="1" applyBorder="1" applyAlignment="1" applyProtection="1">
      <alignment horizontal="right"/>
      <protection locked="0"/>
    </xf>
    <xf numFmtId="193" fontId="100" fillId="36" borderId="3" xfId="0" applyNumberFormat="1" applyFont="1" applyFill="1" applyBorder="1" applyAlignment="1">
      <alignment horizontal="right"/>
    </xf>
    <xf numFmtId="193" fontId="101" fillId="0" borderId="3" xfId="0" applyNumberFormat="1" applyFont="1" applyFill="1" applyBorder="1" applyAlignment="1">
      <alignment horizontal="center"/>
    </xf>
    <xf numFmtId="193" fontId="100" fillId="36" borderId="3" xfId="0" applyNumberFormat="1" applyFont="1" applyFill="1" applyBorder="1" applyAlignment="1" applyProtection="1">
      <alignment horizontal="right"/>
    </xf>
    <xf numFmtId="193" fontId="100" fillId="0" borderId="3" xfId="0" applyNumberFormat="1" applyFont="1" applyFill="1" applyBorder="1" applyAlignment="1" applyProtection="1">
      <alignment horizontal="right" indent="1"/>
      <protection locked="0"/>
    </xf>
    <xf numFmtId="193" fontId="100" fillId="0" borderId="3" xfId="0" applyNumberFormat="1" applyFont="1" applyFill="1" applyBorder="1" applyAlignment="1" applyProtection="1">
      <alignment horizontal="left" indent="1"/>
      <protection locked="0"/>
    </xf>
    <xf numFmtId="193" fontId="95" fillId="36" borderId="3" xfId="7" applyNumberFormat="1" applyFont="1" applyFill="1" applyBorder="1" applyAlignment="1" applyProtection="1"/>
    <xf numFmtId="193" fontId="100" fillId="0" borderId="3" xfId="0" applyNumberFormat="1" applyFont="1" applyFill="1" applyBorder="1" applyAlignment="1" applyProtection="1">
      <protection locked="0"/>
    </xf>
    <xf numFmtId="193" fontId="100" fillId="0" borderId="3" xfId="0" applyNumberFormat="1" applyFont="1" applyFill="1" applyBorder="1" applyAlignment="1" applyProtection="1">
      <alignment horizontal="right" vertical="center"/>
      <protection locked="0"/>
    </xf>
    <xf numFmtId="193" fontId="100" fillId="36" borderId="25" xfId="0" applyNumberFormat="1" applyFont="1" applyFill="1" applyBorder="1" applyAlignment="1">
      <alignment horizontal="right"/>
    </xf>
    <xf numFmtId="193" fontId="95" fillId="36" borderId="3" xfId="0" applyNumberFormat="1" applyFont="1" applyFill="1" applyBorder="1" applyAlignment="1" applyProtection="1">
      <alignment horizontal="right"/>
    </xf>
    <xf numFmtId="193" fontId="95" fillId="0" borderId="25" xfId="0" applyNumberFormat="1" applyFont="1" applyFill="1" applyBorder="1" applyAlignment="1" applyProtection="1">
      <alignment horizontal="right"/>
    </xf>
    <xf numFmtId="193" fontId="95" fillId="36" borderId="25" xfId="0" applyNumberFormat="1" applyFont="1" applyFill="1" applyBorder="1" applyAlignment="1" applyProtection="1">
      <alignment horizontal="right"/>
    </xf>
    <xf numFmtId="0" fontId="102" fillId="0" borderId="8" xfId="0" applyFont="1" applyBorder="1" applyAlignment="1">
      <alignment wrapText="1"/>
    </xf>
    <xf numFmtId="0" fontId="95" fillId="0" borderId="8" xfId="0" applyFont="1" applyBorder="1" applyAlignment="1">
      <alignment wrapText="1"/>
    </xf>
    <xf numFmtId="9" fontId="3" fillId="0" borderId="23" xfId="0" applyNumberFormat="1" applyFont="1" applyBorder="1" applyAlignment="1"/>
    <xf numFmtId="167" fontId="3" fillId="0" borderId="3" xfId="0" applyNumberFormat="1" applyFont="1" applyBorder="1" applyAlignment="1">
      <alignment horizontal="center" vertical="center"/>
    </xf>
    <xf numFmtId="167" fontId="3" fillId="0" borderId="8" xfId="0" applyNumberFormat="1" applyFont="1" applyBorder="1" applyAlignment="1">
      <alignment horizontal="center" vertical="center"/>
    </xf>
    <xf numFmtId="167" fontId="0" fillId="0" borderId="22" xfId="0" applyNumberFormat="1" applyFill="1" applyBorder="1" applyAlignment="1">
      <alignment horizontal="center"/>
    </xf>
    <xf numFmtId="167" fontId="103" fillId="0" borderId="3" xfId="0" applyNumberFormat="1" applyFont="1" applyBorder="1" applyAlignment="1">
      <alignment horizontal="center" vertical="center"/>
    </xf>
    <xf numFmtId="167" fontId="103" fillId="0" borderId="3" xfId="0" applyNumberFormat="1" applyFont="1" applyFill="1" applyBorder="1" applyAlignment="1">
      <alignment horizontal="center" vertical="center"/>
    </xf>
    <xf numFmtId="167" fontId="3" fillId="36" borderId="3" xfId="0" applyNumberFormat="1" applyFont="1" applyFill="1" applyBorder="1" applyAlignment="1">
      <alignment horizontal="center" vertical="center"/>
    </xf>
    <xf numFmtId="167" fontId="3" fillId="0" borderId="3" xfId="0" applyNumberFormat="1" applyFont="1" applyFill="1" applyBorder="1" applyAlignment="1">
      <alignment horizontal="center" vertical="center"/>
    </xf>
    <xf numFmtId="167" fontId="4" fillId="36" borderId="25" xfId="0" applyNumberFormat="1" applyFont="1" applyFill="1" applyBorder="1" applyAlignment="1">
      <alignment horizontal="center" vertical="center"/>
    </xf>
    <xf numFmtId="193" fontId="0" fillId="0" borderId="22" xfId="0" applyNumberFormat="1" applyBorder="1" applyAlignment="1"/>
    <xf numFmtId="193" fontId="0" fillId="0" borderId="22" xfId="0" applyNumberFormat="1" applyBorder="1" applyAlignment="1">
      <alignment wrapText="1"/>
    </xf>
    <xf numFmtId="193" fontId="0" fillId="36" borderId="22" xfId="0" applyNumberFormat="1" applyFill="1" applyBorder="1" applyAlignment="1">
      <alignment horizontal="center" vertical="center" wrapText="1"/>
    </xf>
    <xf numFmtId="193" fontId="97" fillId="3" borderId="22" xfId="2" applyNumberFormat="1" applyFont="1" applyFill="1" applyBorder="1" applyAlignment="1" applyProtection="1">
      <alignment vertical="top"/>
      <protection locked="0"/>
    </xf>
    <xf numFmtId="193" fontId="97" fillId="36" borderId="22" xfId="2" applyNumberFormat="1" applyFont="1" applyFill="1" applyBorder="1" applyAlignment="1" applyProtection="1">
      <alignment vertical="top" wrapText="1"/>
    </xf>
    <xf numFmtId="193" fontId="97" fillId="3" borderId="22" xfId="2" applyNumberFormat="1" applyFont="1" applyFill="1" applyBorder="1" applyAlignment="1" applyProtection="1">
      <alignment vertical="top" wrapText="1"/>
      <protection locked="0"/>
    </xf>
    <xf numFmtId="193" fontId="97" fillId="36" borderId="22" xfId="2" applyNumberFormat="1" applyFont="1" applyFill="1" applyBorder="1" applyAlignment="1" applyProtection="1">
      <alignment vertical="top" wrapText="1"/>
      <protection locked="0"/>
    </xf>
    <xf numFmtId="193" fontId="97" fillId="36" borderId="26" xfId="2" applyNumberFormat="1" applyFont="1" applyFill="1" applyBorder="1" applyAlignment="1" applyProtection="1">
      <alignment vertical="top" wrapText="1"/>
    </xf>
    <xf numFmtId="193" fontId="104" fillId="0" borderId="34" xfId="0" applyNumberFormat="1" applyFont="1" applyBorder="1" applyAlignment="1">
      <alignment vertical="center"/>
    </xf>
    <xf numFmtId="167" fontId="104" fillId="0" borderId="67" xfId="0" applyNumberFormat="1" applyFont="1" applyBorder="1" applyAlignment="1">
      <alignment horizontal="center"/>
    </xf>
    <xf numFmtId="193" fontId="104" fillId="0" borderId="13" xfId="0" applyNumberFormat="1" applyFont="1" applyBorder="1" applyAlignment="1">
      <alignment vertical="center"/>
    </xf>
    <xf numFmtId="167" fontId="104" fillId="0" borderId="65" xfId="0" applyNumberFormat="1" applyFont="1" applyBorder="1" applyAlignment="1">
      <alignment horizontal="center"/>
    </xf>
    <xf numFmtId="193" fontId="105" fillId="0" borderId="13" xfId="0" applyNumberFormat="1" applyFont="1" applyBorder="1" applyAlignment="1">
      <alignment vertical="center"/>
    </xf>
    <xf numFmtId="167" fontId="105" fillId="0" borderId="65" xfId="0" applyNumberFormat="1" applyFont="1" applyBorder="1" applyAlignment="1">
      <alignment horizontal="center"/>
    </xf>
    <xf numFmtId="167" fontId="106" fillId="76" borderId="65" xfId="0" applyNumberFormat="1" applyFont="1" applyFill="1" applyBorder="1" applyAlignment="1">
      <alignment horizontal="center"/>
    </xf>
    <xf numFmtId="193" fontId="104" fillId="36" borderId="13" xfId="0" applyNumberFormat="1" applyFont="1" applyFill="1" applyBorder="1" applyAlignment="1">
      <alignment vertical="center"/>
    </xf>
    <xf numFmtId="193" fontId="104" fillId="0" borderId="14" xfId="0" applyNumberFormat="1" applyFont="1" applyBorder="1" applyAlignment="1">
      <alignment vertical="center"/>
    </xf>
    <xf numFmtId="167" fontId="104" fillId="0" borderId="68" xfId="0" applyNumberFormat="1" applyFont="1" applyBorder="1" applyAlignment="1">
      <alignment horizontal="center"/>
    </xf>
    <xf numFmtId="193" fontId="107" fillId="36" borderId="16" xfId="0" applyNumberFormat="1" applyFont="1" applyFill="1" applyBorder="1" applyAlignment="1">
      <alignment vertical="center"/>
    </xf>
    <xf numFmtId="167" fontId="107" fillId="36" borderId="60" xfId="0" applyNumberFormat="1" applyFont="1" applyFill="1" applyBorder="1" applyAlignment="1">
      <alignment horizontal="center"/>
    </xf>
    <xf numFmtId="193" fontId="104" fillId="0" borderId="17" xfId="0" applyNumberFormat="1" applyFont="1" applyBorder="1" applyAlignment="1">
      <alignment vertical="center"/>
    </xf>
    <xf numFmtId="167" fontId="104" fillId="0" borderId="64" xfId="0" applyNumberFormat="1" applyFont="1" applyBorder="1" applyAlignment="1">
      <alignment horizontal="center"/>
    </xf>
    <xf numFmtId="193" fontId="105" fillId="0" borderId="14" xfId="0" applyNumberFormat="1" applyFont="1" applyBorder="1" applyAlignment="1">
      <alignment vertical="center"/>
    </xf>
    <xf numFmtId="167" fontId="104" fillId="0" borderId="69" xfId="0" applyNumberFormat="1" applyFont="1" applyBorder="1" applyAlignment="1">
      <alignment horizontal="center"/>
    </xf>
    <xf numFmtId="0" fontId="88" fillId="0" borderId="11" xfId="0" applyFont="1" applyBorder="1" applyAlignment="1">
      <alignment horizontal="right" wrapText="1" indent="1"/>
    </xf>
    <xf numFmtId="0" fontId="85" fillId="0" borderId="12" xfId="0" applyFont="1" applyBorder="1" applyAlignment="1">
      <alignment horizontal="right" wrapText="1"/>
    </xf>
    <xf numFmtId="14" fontId="2" fillId="0" borderId="0" xfId="0" applyNumberFormat="1" applyFont="1"/>
    <xf numFmtId="0" fontId="85" fillId="0" borderId="0" xfId="0" applyFont="1" applyAlignment="1">
      <alignment horizontal="right"/>
    </xf>
    <xf numFmtId="0" fontId="94" fillId="0" borderId="73" xfId="0" applyFont="1" applyBorder="1" applyAlignment="1">
      <alignment horizontal="left" wrapText="1"/>
    </xf>
    <xf numFmtId="0" fontId="94" fillId="0" borderId="72" xfId="0" applyFont="1" applyBorder="1" applyAlignment="1">
      <alignment horizontal="left" wrapText="1"/>
    </xf>
    <xf numFmtId="0" fontId="2" fillId="0" borderId="7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9" xfId="0" applyFont="1" applyFill="1" applyBorder="1" applyAlignment="1" applyProtection="1">
      <alignment horizontal="center"/>
    </xf>
    <xf numFmtId="0" fontId="2" fillId="0" borderId="30" xfId="0" applyFont="1" applyFill="1" applyBorder="1" applyAlignment="1" applyProtection="1">
      <alignment horizontal="center"/>
    </xf>
    <xf numFmtId="0" fontId="2" fillId="0" borderId="32" xfId="0" applyFont="1" applyFill="1" applyBorder="1" applyAlignment="1" applyProtection="1">
      <alignment horizontal="center"/>
    </xf>
    <xf numFmtId="0" fontId="2" fillId="0" borderId="31" xfId="0" applyFont="1" applyFill="1" applyBorder="1" applyAlignment="1" applyProtection="1">
      <alignment horizontal="center"/>
    </xf>
    <xf numFmtId="0" fontId="87" fillId="0" borderId="4" xfId="0" applyFont="1" applyBorder="1" applyAlignment="1">
      <alignment horizontal="center" vertical="center"/>
    </xf>
    <xf numFmtId="0" fontId="87" fillId="0" borderId="74" xfId="0" applyFont="1" applyBorder="1" applyAlignment="1">
      <alignment horizontal="center" vertical="center"/>
    </xf>
    <xf numFmtId="0" fontId="45" fillId="0" borderId="5"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19" xfId="0" applyFont="1" applyBorder="1" applyAlignment="1">
      <alignment horizontal="center" vertical="center" wrapText="1"/>
    </xf>
    <xf numFmtId="0" fontId="45" fillId="0" borderId="20" xfId="0" applyFont="1" applyBorder="1" applyAlignment="1">
      <alignment horizontal="center" vertical="center" wrapText="1"/>
    </xf>
    <xf numFmtId="0" fontId="2" fillId="0" borderId="3" xfId="0" applyFont="1" applyBorder="1" applyAlignment="1">
      <alignment wrapText="1"/>
    </xf>
    <xf numFmtId="0" fontId="85" fillId="0" borderId="22" xfId="0" applyFont="1" applyBorder="1" applyAlignment="1"/>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0" fontId="87" fillId="0" borderId="3" xfId="0" applyFont="1" applyFill="1" applyBorder="1" applyAlignment="1">
      <alignment horizontal="center" vertical="center" wrapText="1"/>
    </xf>
    <xf numFmtId="0" fontId="85" fillId="0" borderId="3" xfId="0" applyFont="1" applyFill="1" applyBorder="1" applyAlignment="1">
      <alignment horizontal="center" vertical="center" wrapText="1"/>
    </xf>
    <xf numFmtId="0" fontId="45" fillId="0" borderId="3" xfId="11" applyFont="1" applyFill="1" applyBorder="1" applyAlignment="1" applyProtection="1">
      <alignment horizontal="center" vertical="center" wrapText="1"/>
    </xf>
    <xf numFmtId="0" fontId="85" fillId="0" borderId="22" xfId="0" applyFont="1" applyFill="1" applyBorder="1" applyAlignment="1">
      <alignment horizontal="center" vertical="center" wrapText="1"/>
    </xf>
    <xf numFmtId="0" fontId="45" fillId="0" borderId="78"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9" fillId="3" borderId="79" xfId="13" applyFont="1" applyFill="1" applyBorder="1" applyAlignment="1" applyProtection="1">
      <alignment horizontal="center" vertical="center" wrapText="1"/>
      <protection locked="0"/>
    </xf>
    <xf numFmtId="0" fontId="99" fillId="3" borderId="71"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77" xfId="1" applyNumberFormat="1" applyFont="1" applyFill="1" applyBorder="1" applyAlignment="1" applyProtection="1">
      <alignment horizontal="center"/>
      <protection locked="0"/>
    </xf>
    <xf numFmtId="164" fontId="45" fillId="3" borderId="30" xfId="1" applyNumberFormat="1" applyFont="1" applyFill="1" applyBorder="1" applyAlignment="1" applyProtection="1">
      <alignment horizontal="center"/>
      <protection locked="0"/>
    </xf>
    <xf numFmtId="164" fontId="45" fillId="3" borderId="31" xfId="1" applyNumberFormat="1" applyFont="1" applyFill="1" applyBorder="1" applyAlignment="1" applyProtection="1">
      <alignment horizontal="center"/>
      <protection locked="0"/>
    </xf>
    <xf numFmtId="164" fontId="45" fillId="0" borderId="18" xfId="1" applyNumberFormat="1" applyFont="1" applyFill="1" applyBorder="1" applyAlignment="1" applyProtection="1">
      <alignment horizontal="center"/>
      <protection locked="0"/>
    </xf>
    <xf numFmtId="164" fontId="45" fillId="0" borderId="19" xfId="1" applyNumberFormat="1" applyFont="1" applyFill="1" applyBorder="1" applyAlignment="1" applyProtection="1">
      <alignment horizontal="center"/>
      <protection locked="0"/>
    </xf>
    <xf numFmtId="164" fontId="45" fillId="0" borderId="20" xfId="1" applyNumberFormat="1" applyFont="1" applyFill="1" applyBorder="1" applyAlignment="1" applyProtection="1">
      <alignment horizontal="center"/>
      <protection locked="0"/>
    </xf>
    <xf numFmtId="0" fontId="87" fillId="0" borderId="55" xfId="0" applyFont="1" applyBorder="1" applyAlignment="1">
      <alignment horizontal="center" vertical="center" wrapText="1"/>
    </xf>
    <xf numFmtId="0" fontId="87" fillId="0" borderId="56" xfId="0" applyFont="1" applyBorder="1" applyAlignment="1">
      <alignment horizontal="center" vertical="center" wrapText="1"/>
    </xf>
    <xf numFmtId="164" fontId="45" fillId="0" borderId="80" xfId="1" applyNumberFormat="1" applyFont="1" applyFill="1" applyBorder="1" applyAlignment="1" applyProtection="1">
      <alignment horizontal="center" vertical="center" wrapText="1"/>
      <protection locked="0"/>
    </xf>
    <xf numFmtId="164" fontId="45" fillId="0" borderId="81" xfId="1" applyNumberFormat="1" applyFont="1" applyFill="1" applyBorder="1" applyAlignment="1" applyProtection="1">
      <alignment horizontal="center" vertical="center" wrapText="1"/>
      <protection locked="0"/>
    </xf>
    <xf numFmtId="0" fontId="3" fillId="0" borderId="79"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87" fillId="0" borderId="82" xfId="0" applyFont="1" applyBorder="1" applyAlignment="1">
      <alignment horizontal="center"/>
    </xf>
    <xf numFmtId="0" fontId="87" fillId="0" borderId="83"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cellXfs>
  <cellStyles count="20963">
    <cellStyle name="_RC VALUTEBIS WRILSI " xfId="18"/>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3">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ziraat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zoomScaleNormal="100" workbookViewId="0">
      <selection activeCell="B3" sqref="B3"/>
    </sheetView>
  </sheetViews>
  <sheetFormatPr defaultColWidth="9.140625" defaultRowHeight="14.25"/>
  <cols>
    <col min="1" max="1" width="10.28515625" style="5" customWidth="1"/>
    <col min="2" max="2" width="134.7109375" style="6" bestFit="1" customWidth="1"/>
    <col min="3" max="3" width="39.42578125" style="6" customWidth="1"/>
    <col min="4" max="6" width="9.140625" style="6"/>
    <col min="7" max="7" width="25" style="6" customWidth="1"/>
    <col min="8" max="16384" width="9.140625" style="6"/>
  </cols>
  <sheetData>
    <row r="1" spans="1:3" ht="15">
      <c r="A1" s="185"/>
      <c r="B1" s="245" t="s">
        <v>377</v>
      </c>
      <c r="C1" s="185"/>
    </row>
    <row r="2" spans="1:3">
      <c r="A2" s="246">
        <v>1</v>
      </c>
      <c r="B2" s="247" t="s">
        <v>378</v>
      </c>
      <c r="C2" s="185" t="s">
        <v>411</v>
      </c>
    </row>
    <row r="3" spans="1:3">
      <c r="A3" s="246">
        <v>2</v>
      </c>
      <c r="B3" s="248" t="s">
        <v>374</v>
      </c>
      <c r="C3" s="185" t="s">
        <v>412</v>
      </c>
    </row>
    <row r="4" spans="1:3">
      <c r="A4" s="246">
        <v>3</v>
      </c>
      <c r="B4" s="249" t="s">
        <v>379</v>
      </c>
      <c r="C4" s="185" t="s">
        <v>413</v>
      </c>
    </row>
    <row r="5" spans="1:3">
      <c r="A5" s="250">
        <v>4</v>
      </c>
      <c r="B5" s="251" t="s">
        <v>375</v>
      </c>
      <c r="C5" s="345" t="s">
        <v>414</v>
      </c>
    </row>
    <row r="6" spans="1:3" s="252" customFormat="1" ht="45.75" customHeight="1">
      <c r="A6" s="422" t="s">
        <v>407</v>
      </c>
      <c r="B6" s="423"/>
      <c r="C6" s="423"/>
    </row>
    <row r="7" spans="1:3" ht="15">
      <c r="A7" s="253" t="s">
        <v>38</v>
      </c>
      <c r="B7" s="245" t="s">
        <v>376</v>
      </c>
    </row>
    <row r="8" spans="1:3">
      <c r="A8" s="185">
        <v>1</v>
      </c>
      <c r="B8" s="303" t="s">
        <v>28</v>
      </c>
    </row>
    <row r="9" spans="1:3">
      <c r="A9" s="185">
        <v>2</v>
      </c>
      <c r="B9" s="304" t="s">
        <v>29</v>
      </c>
    </row>
    <row r="10" spans="1:3">
      <c r="A10" s="185">
        <v>3</v>
      </c>
      <c r="B10" s="304" t="s">
        <v>30</v>
      </c>
    </row>
    <row r="11" spans="1:3">
      <c r="A11" s="185">
        <v>4</v>
      </c>
      <c r="B11" s="304" t="s">
        <v>31</v>
      </c>
      <c r="C11" s="116"/>
    </row>
    <row r="12" spans="1:3">
      <c r="A12" s="185">
        <v>5</v>
      </c>
      <c r="B12" s="304" t="s">
        <v>32</v>
      </c>
    </row>
    <row r="13" spans="1:3">
      <c r="A13" s="185">
        <v>6</v>
      </c>
      <c r="B13" s="305" t="s">
        <v>386</v>
      </c>
    </row>
    <row r="14" spans="1:3">
      <c r="A14" s="185">
        <v>7</v>
      </c>
      <c r="B14" s="304" t="s">
        <v>380</v>
      </c>
    </row>
    <row r="15" spans="1:3">
      <c r="A15" s="185">
        <v>8</v>
      </c>
      <c r="B15" s="304" t="s">
        <v>381</v>
      </c>
    </row>
    <row r="16" spans="1:3">
      <c r="A16" s="185">
        <v>9</v>
      </c>
      <c r="B16" s="304" t="s">
        <v>33</v>
      </c>
    </row>
    <row r="17" spans="1:2">
      <c r="A17" s="185">
        <v>10</v>
      </c>
      <c r="B17" s="304" t="s">
        <v>34</v>
      </c>
    </row>
    <row r="18" spans="1:2">
      <c r="A18" s="185">
        <v>11</v>
      </c>
      <c r="B18" s="305" t="s">
        <v>382</v>
      </c>
    </row>
    <row r="19" spans="1:2">
      <c r="A19" s="185">
        <v>12</v>
      </c>
      <c r="B19" s="305" t="s">
        <v>35</v>
      </c>
    </row>
    <row r="20" spans="1:2">
      <c r="A20" s="185">
        <v>13</v>
      </c>
      <c r="B20" s="306" t="s">
        <v>383</v>
      </c>
    </row>
    <row r="21" spans="1:2">
      <c r="A21" s="185">
        <v>14</v>
      </c>
      <c r="B21" s="305" t="s">
        <v>36</v>
      </c>
    </row>
    <row r="22" spans="1:2">
      <c r="A22" s="254">
        <v>15</v>
      </c>
      <c r="B22" s="305" t="s">
        <v>37</v>
      </c>
    </row>
    <row r="23" spans="1:2">
      <c r="A23" s="119"/>
      <c r="B23" s="22"/>
    </row>
    <row r="24" spans="1:2">
      <c r="A24" s="119"/>
      <c r="B24" s="22"/>
    </row>
    <row r="25" spans="1:2">
      <c r="A25" s="119"/>
      <c r="B25" s="22"/>
    </row>
  </sheetData>
  <mergeCells count="1">
    <mergeCell ref="A6:C6"/>
  </mergeCells>
  <hyperlinks>
    <hyperlink ref="B9" location="'2.RC'!A1" display="Balance Sheet"/>
    <hyperlink ref="B12" location="'5. RWA '!A1" display="Risk-Weighted Assets (RWA)"/>
    <hyperlink ref="B8" location="'1. key ratios '!A1" display="Key ratios"/>
    <hyperlink ref="B10" location="'3.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7" location="'10. CC2'!A1" display="Reconciliation of regulatory capital to balance sheet "/>
    <hyperlink ref="B18" location="'11. CRWA '!A1" display="Credit risk weighted risk exposures"/>
    <hyperlink ref="B19" location="'12. CRM'!A1" display="Credit risk mitigation"/>
    <hyperlink ref="B20" location="'13. CRME '!A1" display="Standardized approach: Credit risk, effect of credit risk mitigation"/>
    <hyperlink ref="B21" location="'14. CICR'!A1" display="Currency induced credit risk (CICR)"/>
    <hyperlink ref="B22" location="'15. CCR '!A1" display="Counterparty credit risk"/>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C55"/>
  <sheetViews>
    <sheetView zoomScale="90" zoomScaleNormal="90" workbookViewId="0">
      <pane xSplit="1" ySplit="5" topLeftCell="B6" activePane="bottomRight" state="frozen"/>
      <selection activeCell="B9" sqref="B9"/>
      <selection pane="topRight" activeCell="B9" sqref="B9"/>
      <selection pane="bottomLeft" activeCell="B9" sqref="B9"/>
      <selection pane="bottomRight" activeCell="B1" sqref="B1:B2"/>
    </sheetView>
  </sheetViews>
  <sheetFormatPr defaultColWidth="9.140625" defaultRowHeight="12.75"/>
  <cols>
    <col min="1" max="1" width="9.5703125" style="119" bestFit="1" customWidth="1"/>
    <col min="2" max="2" width="132.42578125" style="5" customWidth="1"/>
    <col min="3" max="3" width="18.42578125" style="5" customWidth="1"/>
    <col min="4" max="16384" width="9.140625" style="5"/>
  </cols>
  <sheetData>
    <row r="1" spans="1:3">
      <c r="A1" s="3" t="s">
        <v>39</v>
      </c>
      <c r="B1" s="4" t="str">
        <f>'1. key ratios '!B1</f>
        <v>JSC Ziraat Bank Georgia</v>
      </c>
    </row>
    <row r="2" spans="1:3" s="106" customFormat="1" ht="15.75" customHeight="1">
      <c r="A2" s="106" t="s">
        <v>40</v>
      </c>
      <c r="B2" s="420">
        <f>'1. key ratios '!B2</f>
        <v>42916</v>
      </c>
    </row>
    <row r="3" spans="1:3" s="106" customFormat="1" ht="15.75" customHeight="1"/>
    <row r="4" spans="1:3" ht="13.5" thickBot="1">
      <c r="A4" s="119" t="s">
        <v>272</v>
      </c>
      <c r="B4" s="166" t="s">
        <v>271</v>
      </c>
    </row>
    <row r="5" spans="1:3">
      <c r="A5" s="120" t="s">
        <v>12</v>
      </c>
      <c r="B5" s="121"/>
      <c r="C5" s="122" t="s">
        <v>82</v>
      </c>
    </row>
    <row r="6" spans="1:3">
      <c r="A6" s="123">
        <v>1</v>
      </c>
      <c r="B6" s="124" t="s">
        <v>270</v>
      </c>
      <c r="C6" s="125">
        <f>SUM(C7:C11)</f>
        <v>22641303</v>
      </c>
    </row>
    <row r="7" spans="1:3">
      <c r="A7" s="123">
        <v>2</v>
      </c>
      <c r="B7" s="126" t="s">
        <v>269</v>
      </c>
      <c r="C7" s="397">
        <v>22268000</v>
      </c>
    </row>
    <row r="8" spans="1:3">
      <c r="A8" s="123">
        <v>3</v>
      </c>
      <c r="B8" s="127" t="s">
        <v>268</v>
      </c>
      <c r="C8" s="397"/>
    </row>
    <row r="9" spans="1:3">
      <c r="A9" s="123">
        <v>4</v>
      </c>
      <c r="B9" s="127" t="s">
        <v>267</v>
      </c>
      <c r="C9" s="397">
        <v>6005</v>
      </c>
    </row>
    <row r="10" spans="1:3">
      <c r="A10" s="123">
        <v>5</v>
      </c>
      <c r="B10" s="127" t="s">
        <v>266</v>
      </c>
      <c r="C10" s="397"/>
    </row>
    <row r="11" spans="1:3">
      <c r="A11" s="123">
        <v>6</v>
      </c>
      <c r="B11" s="128" t="s">
        <v>265</v>
      </c>
      <c r="C11" s="397">
        <v>367298</v>
      </c>
    </row>
    <row r="12" spans="1:3" s="91" customFormat="1">
      <c r="A12" s="123">
        <v>7</v>
      </c>
      <c r="B12" s="124" t="s">
        <v>264</v>
      </c>
      <c r="C12" s="398">
        <f>SUM(C13:C27)</f>
        <v>246523</v>
      </c>
    </row>
    <row r="13" spans="1:3" s="91" customFormat="1">
      <c r="A13" s="123">
        <v>8</v>
      </c>
      <c r="B13" s="129" t="s">
        <v>263</v>
      </c>
      <c r="C13" s="399">
        <v>6005</v>
      </c>
    </row>
    <row r="14" spans="1:3" s="91" customFormat="1" ht="25.5">
      <c r="A14" s="123">
        <v>9</v>
      </c>
      <c r="B14" s="130" t="s">
        <v>262</v>
      </c>
      <c r="C14" s="399"/>
    </row>
    <row r="15" spans="1:3" s="91" customFormat="1">
      <c r="A15" s="123">
        <v>10</v>
      </c>
      <c r="B15" s="131" t="s">
        <v>261</v>
      </c>
      <c r="C15" s="399">
        <v>240518</v>
      </c>
    </row>
    <row r="16" spans="1:3" s="91" customFormat="1">
      <c r="A16" s="123">
        <v>11</v>
      </c>
      <c r="B16" s="132" t="s">
        <v>260</v>
      </c>
      <c r="C16" s="399"/>
    </row>
    <row r="17" spans="1:3" s="91" customFormat="1">
      <c r="A17" s="123">
        <v>12</v>
      </c>
      <c r="B17" s="131" t="s">
        <v>259</v>
      </c>
      <c r="C17" s="399"/>
    </row>
    <row r="18" spans="1:3" s="91" customFormat="1">
      <c r="A18" s="123">
        <v>13</v>
      </c>
      <c r="B18" s="131" t="s">
        <v>258</v>
      </c>
      <c r="C18" s="399"/>
    </row>
    <row r="19" spans="1:3" s="91" customFormat="1">
      <c r="A19" s="123">
        <v>14</v>
      </c>
      <c r="B19" s="131" t="s">
        <v>257</v>
      </c>
      <c r="C19" s="399"/>
    </row>
    <row r="20" spans="1:3" s="91" customFormat="1">
      <c r="A20" s="123">
        <v>15</v>
      </c>
      <c r="B20" s="131" t="s">
        <v>256</v>
      </c>
      <c r="C20" s="399"/>
    </row>
    <row r="21" spans="1:3" s="91" customFormat="1" ht="25.5">
      <c r="A21" s="123">
        <v>16</v>
      </c>
      <c r="B21" s="130" t="s">
        <v>255</v>
      </c>
      <c r="C21" s="399"/>
    </row>
    <row r="22" spans="1:3" s="91" customFormat="1">
      <c r="A22" s="123">
        <v>17</v>
      </c>
      <c r="B22" s="133" t="s">
        <v>254</v>
      </c>
      <c r="C22" s="399"/>
    </row>
    <row r="23" spans="1:3" s="91" customFormat="1">
      <c r="A23" s="123">
        <v>18</v>
      </c>
      <c r="B23" s="130" t="s">
        <v>253</v>
      </c>
      <c r="C23" s="399"/>
    </row>
    <row r="24" spans="1:3" s="91" customFormat="1" ht="25.5">
      <c r="A24" s="123">
        <v>19</v>
      </c>
      <c r="B24" s="130" t="s">
        <v>230</v>
      </c>
      <c r="C24" s="399"/>
    </row>
    <row r="25" spans="1:3" s="91" customFormat="1">
      <c r="A25" s="123">
        <v>20</v>
      </c>
      <c r="B25" s="134" t="s">
        <v>252</v>
      </c>
      <c r="C25" s="399"/>
    </row>
    <row r="26" spans="1:3" s="91" customFormat="1">
      <c r="A26" s="123">
        <v>21</v>
      </c>
      <c r="B26" s="134" t="s">
        <v>251</v>
      </c>
      <c r="C26" s="399"/>
    </row>
    <row r="27" spans="1:3" s="91" customFormat="1">
      <c r="A27" s="123">
        <v>22</v>
      </c>
      <c r="B27" s="134" t="s">
        <v>250</v>
      </c>
      <c r="C27" s="399"/>
    </row>
    <row r="28" spans="1:3" s="91" customFormat="1">
      <c r="A28" s="123">
        <v>23</v>
      </c>
      <c r="B28" s="135" t="s">
        <v>249</v>
      </c>
      <c r="C28" s="398">
        <f>C6-C12</f>
        <v>22394780</v>
      </c>
    </row>
    <row r="29" spans="1:3" s="91" customFormat="1">
      <c r="A29" s="136"/>
      <c r="B29" s="137"/>
      <c r="C29" s="399"/>
    </row>
    <row r="30" spans="1:3" s="91" customFormat="1">
      <c r="A30" s="136">
        <v>24</v>
      </c>
      <c r="B30" s="135" t="s">
        <v>248</v>
      </c>
      <c r="C30" s="398">
        <f>C31+C34</f>
        <v>0</v>
      </c>
    </row>
    <row r="31" spans="1:3" s="91" customFormat="1">
      <c r="A31" s="136">
        <v>25</v>
      </c>
      <c r="B31" s="127" t="s">
        <v>247</v>
      </c>
      <c r="C31" s="400">
        <f>C32+C33</f>
        <v>0</v>
      </c>
    </row>
    <row r="32" spans="1:3" s="91" customFormat="1">
      <c r="A32" s="136">
        <v>26</v>
      </c>
      <c r="B32" s="138" t="s">
        <v>334</v>
      </c>
      <c r="C32" s="399"/>
    </row>
    <row r="33" spans="1:3" s="91" customFormat="1">
      <c r="A33" s="136">
        <v>27</v>
      </c>
      <c r="B33" s="138" t="s">
        <v>246</v>
      </c>
      <c r="C33" s="399"/>
    </row>
    <row r="34" spans="1:3" s="91" customFormat="1">
      <c r="A34" s="136">
        <v>28</v>
      </c>
      <c r="B34" s="127" t="s">
        <v>245</v>
      </c>
      <c r="C34" s="399"/>
    </row>
    <row r="35" spans="1:3" s="91" customFormat="1">
      <c r="A35" s="136">
        <v>29</v>
      </c>
      <c r="B35" s="135" t="s">
        <v>244</v>
      </c>
      <c r="C35" s="398">
        <f>SUM(C36:C40)</f>
        <v>0</v>
      </c>
    </row>
    <row r="36" spans="1:3" s="91" customFormat="1">
      <c r="A36" s="136">
        <v>30</v>
      </c>
      <c r="B36" s="130" t="s">
        <v>243</v>
      </c>
      <c r="C36" s="399"/>
    </row>
    <row r="37" spans="1:3" s="91" customFormat="1">
      <c r="A37" s="136">
        <v>31</v>
      </c>
      <c r="B37" s="131" t="s">
        <v>242</v>
      </c>
      <c r="C37" s="399"/>
    </row>
    <row r="38" spans="1:3" s="91" customFormat="1" ht="25.5">
      <c r="A38" s="136">
        <v>32</v>
      </c>
      <c r="B38" s="130" t="s">
        <v>241</v>
      </c>
      <c r="C38" s="399"/>
    </row>
    <row r="39" spans="1:3" s="91" customFormat="1" ht="25.5">
      <c r="A39" s="136">
        <v>33</v>
      </c>
      <c r="B39" s="130" t="s">
        <v>230</v>
      </c>
      <c r="C39" s="399"/>
    </row>
    <row r="40" spans="1:3" s="91" customFormat="1">
      <c r="A40" s="136">
        <v>34</v>
      </c>
      <c r="B40" s="134" t="s">
        <v>240</v>
      </c>
      <c r="C40" s="399"/>
    </row>
    <row r="41" spans="1:3" s="91" customFormat="1">
      <c r="A41" s="136">
        <v>35</v>
      </c>
      <c r="B41" s="135" t="s">
        <v>239</v>
      </c>
      <c r="C41" s="398">
        <f>C30-C35</f>
        <v>0</v>
      </c>
    </row>
    <row r="42" spans="1:3" s="91" customFormat="1">
      <c r="A42" s="136"/>
      <c r="B42" s="137"/>
      <c r="C42" s="399"/>
    </row>
    <row r="43" spans="1:3" s="91" customFormat="1">
      <c r="A43" s="136">
        <v>36</v>
      </c>
      <c r="B43" s="139" t="s">
        <v>238</v>
      </c>
      <c r="C43" s="398">
        <f>SUM(C44:C46)</f>
        <v>360845</v>
      </c>
    </row>
    <row r="44" spans="1:3" s="91" customFormat="1">
      <c r="A44" s="136">
        <v>37</v>
      </c>
      <c r="B44" s="127" t="s">
        <v>237</v>
      </c>
      <c r="C44" s="399"/>
    </row>
    <row r="45" spans="1:3" s="91" customFormat="1">
      <c r="A45" s="136">
        <v>38</v>
      </c>
      <c r="B45" s="127" t="s">
        <v>236</v>
      </c>
      <c r="C45" s="399"/>
    </row>
    <row r="46" spans="1:3" s="91" customFormat="1">
      <c r="A46" s="136">
        <v>39</v>
      </c>
      <c r="B46" s="127" t="s">
        <v>235</v>
      </c>
      <c r="C46" s="399">
        <v>360845</v>
      </c>
    </row>
    <row r="47" spans="1:3" s="91" customFormat="1">
      <c r="A47" s="136">
        <v>40</v>
      </c>
      <c r="B47" s="139" t="s">
        <v>234</v>
      </c>
      <c r="C47" s="398">
        <f>SUM(C48:C51)</f>
        <v>0</v>
      </c>
    </row>
    <row r="48" spans="1:3" s="91" customFormat="1">
      <c r="A48" s="136">
        <v>41</v>
      </c>
      <c r="B48" s="130" t="s">
        <v>233</v>
      </c>
      <c r="C48" s="399"/>
    </row>
    <row r="49" spans="1:3" s="91" customFormat="1">
      <c r="A49" s="136">
        <v>42</v>
      </c>
      <c r="B49" s="131" t="s">
        <v>232</v>
      </c>
      <c r="C49" s="399"/>
    </row>
    <row r="50" spans="1:3" s="91" customFormat="1">
      <c r="A50" s="136">
        <v>43</v>
      </c>
      <c r="B50" s="130" t="s">
        <v>231</v>
      </c>
      <c r="C50" s="399"/>
    </row>
    <row r="51" spans="1:3" s="91" customFormat="1" ht="25.5">
      <c r="A51" s="136">
        <v>44</v>
      </c>
      <c r="B51" s="130" t="s">
        <v>230</v>
      </c>
      <c r="C51" s="399"/>
    </row>
    <row r="52" spans="1:3" s="91" customFormat="1" ht="13.5" thickBot="1">
      <c r="A52" s="140">
        <v>45</v>
      </c>
      <c r="B52" s="141" t="s">
        <v>229</v>
      </c>
      <c r="C52" s="401">
        <f>C43-C47</f>
        <v>360845</v>
      </c>
    </row>
    <row r="55" spans="1:3">
      <c r="B55" s="5" t="s">
        <v>13</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F44"/>
  <sheetViews>
    <sheetView zoomScaleNormal="100" workbookViewId="0">
      <pane xSplit="1" ySplit="5" topLeftCell="B6" activePane="bottomRight" state="frozen"/>
      <selection activeCell="B47" sqref="B47"/>
      <selection pane="topRight" activeCell="B47" sqref="B47"/>
      <selection pane="bottomLeft" activeCell="B47" sqref="B47"/>
      <selection pane="bottomRight" activeCell="B1" sqref="B1:B2"/>
    </sheetView>
  </sheetViews>
  <sheetFormatPr defaultColWidth="9.140625" defaultRowHeight="14.25"/>
  <cols>
    <col min="1" max="1" width="10.7109375" style="5" customWidth="1"/>
    <col min="2" max="2" width="91.85546875" style="5" customWidth="1"/>
    <col min="3" max="3" width="53.140625" style="5" customWidth="1"/>
    <col min="4" max="4" width="32.28515625" style="5" customWidth="1"/>
    <col min="5" max="5" width="9.42578125" style="6" customWidth="1"/>
    <col min="6" max="16384" width="9.140625" style="6"/>
  </cols>
  <sheetData>
    <row r="1" spans="1:6">
      <c r="A1" s="3" t="s">
        <v>39</v>
      </c>
      <c r="B1" s="4" t="str">
        <f>'1. key ratios '!B1</f>
        <v>JSC Ziraat Bank Georgia</v>
      </c>
      <c r="E1" s="5"/>
      <c r="F1" s="5"/>
    </row>
    <row r="2" spans="1:6" s="106" customFormat="1" ht="15.75" customHeight="1">
      <c r="A2" s="3" t="s">
        <v>40</v>
      </c>
      <c r="B2" s="420">
        <f>'1. key ratios '!B2</f>
        <v>42916</v>
      </c>
    </row>
    <row r="3" spans="1:6" s="106" customFormat="1" ht="15.75" customHeight="1">
      <c r="A3" s="142"/>
    </row>
    <row r="4" spans="1:6" s="106" customFormat="1" ht="15.75" customHeight="1" thickBot="1">
      <c r="A4" s="106" t="s">
        <v>95</v>
      </c>
      <c r="B4" s="272" t="s">
        <v>318</v>
      </c>
      <c r="D4" s="50" t="s">
        <v>82</v>
      </c>
    </row>
    <row r="5" spans="1:6" ht="25.5">
      <c r="A5" s="143" t="s">
        <v>12</v>
      </c>
      <c r="B5" s="309" t="s">
        <v>373</v>
      </c>
      <c r="C5" s="144" t="s">
        <v>103</v>
      </c>
      <c r="D5" s="145" t="s">
        <v>104</v>
      </c>
    </row>
    <row r="6" spans="1:6" ht="15.75">
      <c r="A6" s="112">
        <v>1</v>
      </c>
      <c r="B6" s="146" t="s">
        <v>44</v>
      </c>
      <c r="C6" s="402">
        <v>6736808</v>
      </c>
      <c r="D6" s="403"/>
      <c r="E6" s="147"/>
    </row>
    <row r="7" spans="1:6" ht="15.75">
      <c r="A7" s="112">
        <v>2</v>
      </c>
      <c r="B7" s="148" t="s">
        <v>45</v>
      </c>
      <c r="C7" s="404">
        <v>10493147</v>
      </c>
      <c r="D7" s="405"/>
      <c r="E7" s="147"/>
    </row>
    <row r="8" spans="1:6" ht="15.75">
      <c r="A8" s="112">
        <v>3</v>
      </c>
      <c r="B8" s="148" t="s">
        <v>46</v>
      </c>
      <c r="C8" s="404">
        <v>38229957</v>
      </c>
      <c r="D8" s="405"/>
      <c r="E8" s="147"/>
    </row>
    <row r="9" spans="1:6" ht="15.75">
      <c r="A9" s="112">
        <v>4</v>
      </c>
      <c r="B9" s="148" t="s">
        <v>47</v>
      </c>
      <c r="C9" s="404">
        <v>0</v>
      </c>
      <c r="D9" s="405"/>
      <c r="E9" s="147"/>
    </row>
    <row r="10" spans="1:6" ht="15.75">
      <c r="A10" s="112">
        <v>5</v>
      </c>
      <c r="B10" s="148" t="s">
        <v>48</v>
      </c>
      <c r="C10" s="404">
        <v>10139451</v>
      </c>
      <c r="D10" s="405"/>
      <c r="E10" s="147"/>
    </row>
    <row r="11" spans="1:6" ht="15.75">
      <c r="A11" s="112">
        <v>6.1</v>
      </c>
      <c r="B11" s="273" t="s">
        <v>49</v>
      </c>
      <c r="C11" s="406">
        <v>18921137</v>
      </c>
      <c r="D11" s="407"/>
      <c r="E11" s="149"/>
    </row>
    <row r="12" spans="1:6" ht="15.75">
      <c r="A12" s="112">
        <v>6.2</v>
      </c>
      <c r="B12" s="274" t="s">
        <v>50</v>
      </c>
      <c r="C12" s="406">
        <v>786811</v>
      </c>
      <c r="D12" s="407"/>
      <c r="E12" s="149"/>
    </row>
    <row r="13" spans="1:6" ht="15.75">
      <c r="A13" s="112" t="s">
        <v>422</v>
      </c>
      <c r="B13" s="418" t="s">
        <v>423</v>
      </c>
      <c r="C13" s="406">
        <v>360845</v>
      </c>
      <c r="D13" s="408" t="s">
        <v>425</v>
      </c>
      <c r="E13" s="149"/>
    </row>
    <row r="14" spans="1:6" ht="15.75">
      <c r="A14" s="112">
        <v>6</v>
      </c>
      <c r="B14" s="148" t="s">
        <v>51</v>
      </c>
      <c r="C14" s="409">
        <f>C11-C12</f>
        <v>18134326</v>
      </c>
      <c r="D14" s="407"/>
      <c r="E14" s="147"/>
    </row>
    <row r="15" spans="1:6" ht="15.75">
      <c r="A15" s="112">
        <v>7</v>
      </c>
      <c r="B15" s="148" t="s">
        <v>52</v>
      </c>
      <c r="C15" s="404">
        <v>200162</v>
      </c>
      <c r="D15" s="405"/>
      <c r="E15" s="147"/>
    </row>
    <row r="16" spans="1:6" ht="15.75">
      <c r="A16" s="112">
        <v>8</v>
      </c>
      <c r="B16" s="307" t="s">
        <v>224</v>
      </c>
      <c r="C16" s="404">
        <v>0</v>
      </c>
      <c r="D16" s="405"/>
      <c r="E16" s="147"/>
    </row>
    <row r="17" spans="1:5" ht="15.75">
      <c r="A17" s="112">
        <v>9</v>
      </c>
      <c r="B17" s="148" t="s">
        <v>53</v>
      </c>
      <c r="C17" s="404">
        <v>0</v>
      </c>
      <c r="D17" s="405"/>
      <c r="E17" s="147"/>
    </row>
    <row r="18" spans="1:5" ht="15.75">
      <c r="A18" s="112">
        <v>9.1</v>
      </c>
      <c r="B18" s="150" t="s">
        <v>99</v>
      </c>
      <c r="C18" s="406"/>
      <c r="D18" s="405"/>
      <c r="E18" s="147"/>
    </row>
    <row r="19" spans="1:5" ht="15.75">
      <c r="A19" s="112">
        <v>9.1999999999999993</v>
      </c>
      <c r="B19" s="150" t="s">
        <v>100</v>
      </c>
      <c r="C19" s="406"/>
      <c r="D19" s="405"/>
      <c r="E19" s="147"/>
    </row>
    <row r="20" spans="1:5" ht="15.75">
      <c r="A20" s="112">
        <v>9.3000000000000007</v>
      </c>
      <c r="B20" s="275" t="s">
        <v>296</v>
      </c>
      <c r="C20" s="406"/>
      <c r="D20" s="405"/>
      <c r="E20" s="147"/>
    </row>
    <row r="21" spans="1:5" ht="15.75">
      <c r="A21" s="112">
        <v>10</v>
      </c>
      <c r="B21" s="148" t="s">
        <v>54</v>
      </c>
      <c r="C21" s="404">
        <v>3917049</v>
      </c>
      <c r="D21" s="405"/>
      <c r="E21" s="147"/>
    </row>
    <row r="22" spans="1:5" ht="15.75">
      <c r="A22" s="112">
        <v>10.1</v>
      </c>
      <c r="B22" s="150" t="s">
        <v>101</v>
      </c>
      <c r="C22" s="404">
        <v>240518</v>
      </c>
      <c r="D22" s="408" t="s">
        <v>426</v>
      </c>
      <c r="E22" s="147"/>
    </row>
    <row r="23" spans="1:5" ht="15.75">
      <c r="A23" s="112">
        <v>11</v>
      </c>
      <c r="B23" s="151" t="s">
        <v>55</v>
      </c>
      <c r="C23" s="410">
        <v>1870654</v>
      </c>
      <c r="D23" s="411"/>
      <c r="E23" s="147"/>
    </row>
    <row r="24" spans="1:5" ht="15.75">
      <c r="A24" s="112">
        <v>12</v>
      </c>
      <c r="B24" s="152" t="s">
        <v>56</v>
      </c>
      <c r="C24" s="412">
        <f>SUM(C6:C10,C14:C17,C21,C23)</f>
        <v>89721554</v>
      </c>
      <c r="D24" s="413"/>
      <c r="E24" s="153"/>
    </row>
    <row r="25" spans="1:5" ht="15.75">
      <c r="A25" s="112">
        <v>13</v>
      </c>
      <c r="B25" s="148" t="s">
        <v>58</v>
      </c>
      <c r="C25" s="414">
        <v>294851</v>
      </c>
      <c r="D25" s="415"/>
      <c r="E25" s="147"/>
    </row>
    <row r="26" spans="1:5" ht="15.75">
      <c r="A26" s="112">
        <v>14</v>
      </c>
      <c r="B26" s="148" t="s">
        <v>59</v>
      </c>
      <c r="C26" s="404">
        <v>34724638</v>
      </c>
      <c r="D26" s="405"/>
      <c r="E26" s="147"/>
    </row>
    <row r="27" spans="1:5" ht="15.75">
      <c r="A27" s="112">
        <v>15</v>
      </c>
      <c r="B27" s="148" t="s">
        <v>60</v>
      </c>
      <c r="C27" s="404">
        <v>28014789</v>
      </c>
      <c r="D27" s="405"/>
      <c r="E27" s="147"/>
    </row>
    <row r="28" spans="1:5" ht="15.75">
      <c r="A28" s="112">
        <v>16</v>
      </c>
      <c r="B28" s="148" t="s">
        <v>61</v>
      </c>
      <c r="C28" s="404">
        <v>2176430</v>
      </c>
      <c r="D28" s="405"/>
      <c r="E28" s="147"/>
    </row>
    <row r="29" spans="1:5" ht="15.75">
      <c r="A29" s="112">
        <v>17</v>
      </c>
      <c r="B29" s="148" t="s">
        <v>62</v>
      </c>
      <c r="C29" s="404">
        <v>0</v>
      </c>
      <c r="D29" s="405"/>
      <c r="E29" s="147"/>
    </row>
    <row r="30" spans="1:5" ht="15.75">
      <c r="A30" s="112">
        <v>18</v>
      </c>
      <c r="B30" s="148" t="s">
        <v>63</v>
      </c>
      <c r="C30" s="404">
        <v>180540</v>
      </c>
      <c r="D30" s="405"/>
      <c r="E30" s="147"/>
    </row>
    <row r="31" spans="1:5" ht="15.75">
      <c r="A31" s="112">
        <v>19</v>
      </c>
      <c r="B31" s="148" t="s">
        <v>64</v>
      </c>
      <c r="C31" s="404">
        <v>25524</v>
      </c>
      <c r="D31" s="405"/>
      <c r="E31" s="147"/>
    </row>
    <row r="32" spans="1:5" ht="15.75">
      <c r="A32" s="112">
        <v>20</v>
      </c>
      <c r="B32" s="148" t="s">
        <v>65</v>
      </c>
      <c r="C32" s="404">
        <v>1663479</v>
      </c>
      <c r="D32" s="405"/>
      <c r="E32" s="147"/>
    </row>
    <row r="33" spans="1:5" ht="15.75">
      <c r="A33" s="112">
        <v>20.100000000000001</v>
      </c>
      <c r="B33" s="419" t="s">
        <v>424</v>
      </c>
      <c r="C33" s="410">
        <v>95949</v>
      </c>
      <c r="D33" s="411"/>
      <c r="E33" s="147"/>
    </row>
    <row r="34" spans="1:5" ht="15.75">
      <c r="A34" s="112">
        <v>21</v>
      </c>
      <c r="B34" s="151" t="s">
        <v>66</v>
      </c>
      <c r="C34" s="410">
        <v>0</v>
      </c>
      <c r="D34" s="411"/>
      <c r="E34" s="147"/>
    </row>
    <row r="35" spans="1:5" ht="15.75">
      <c r="A35" s="112">
        <v>21.1</v>
      </c>
      <c r="B35" s="154" t="s">
        <v>102</v>
      </c>
      <c r="C35" s="416">
        <v>0</v>
      </c>
      <c r="D35" s="417"/>
      <c r="E35" s="147"/>
    </row>
    <row r="36" spans="1:5" ht="15.75">
      <c r="A36" s="112">
        <v>22</v>
      </c>
      <c r="B36" s="152" t="s">
        <v>67</v>
      </c>
      <c r="C36" s="412">
        <f>SUM(C25:C32)+C34</f>
        <v>67080251</v>
      </c>
      <c r="D36" s="413"/>
      <c r="E36" s="153"/>
    </row>
    <row r="37" spans="1:5" ht="15.75">
      <c r="A37" s="112">
        <v>23</v>
      </c>
      <c r="B37" s="151" t="s">
        <v>69</v>
      </c>
      <c r="C37" s="404">
        <v>22268000</v>
      </c>
      <c r="D37" s="408" t="s">
        <v>427</v>
      </c>
      <c r="E37" s="147"/>
    </row>
    <row r="38" spans="1:5" ht="15.75">
      <c r="A38" s="112">
        <v>24</v>
      </c>
      <c r="B38" s="151" t="s">
        <v>70</v>
      </c>
      <c r="C38" s="404">
        <v>0</v>
      </c>
      <c r="D38" s="405"/>
      <c r="E38" s="147"/>
    </row>
    <row r="39" spans="1:5" ht="15.75">
      <c r="A39" s="112">
        <v>25</v>
      </c>
      <c r="B39" s="151" t="s">
        <v>71</v>
      </c>
      <c r="C39" s="404">
        <v>0</v>
      </c>
      <c r="D39" s="405"/>
      <c r="E39" s="147"/>
    </row>
    <row r="40" spans="1:5" ht="15.75">
      <c r="A40" s="112">
        <v>26</v>
      </c>
      <c r="B40" s="151" t="s">
        <v>72</v>
      </c>
      <c r="C40" s="404">
        <v>0</v>
      </c>
      <c r="D40" s="405"/>
      <c r="E40" s="147"/>
    </row>
    <row r="41" spans="1:5" ht="15.75">
      <c r="A41" s="112">
        <v>27</v>
      </c>
      <c r="B41" s="151" t="s">
        <v>73</v>
      </c>
      <c r="C41" s="404">
        <v>0</v>
      </c>
      <c r="D41" s="405"/>
      <c r="E41" s="147"/>
    </row>
    <row r="42" spans="1:5" ht="15.75">
      <c r="A42" s="112">
        <v>28</v>
      </c>
      <c r="B42" s="151" t="s">
        <v>74</v>
      </c>
      <c r="C42" s="404">
        <v>367298</v>
      </c>
      <c r="D42" s="408" t="s">
        <v>428</v>
      </c>
      <c r="E42" s="147"/>
    </row>
    <row r="43" spans="1:5" ht="15.75">
      <c r="A43" s="112">
        <v>29</v>
      </c>
      <c r="B43" s="151" t="s">
        <v>75</v>
      </c>
      <c r="C43" s="404">
        <v>6005</v>
      </c>
      <c r="D43" s="408" t="s">
        <v>429</v>
      </c>
      <c r="E43" s="147"/>
    </row>
    <row r="44" spans="1:5" ht="15.75" thickBot="1">
      <c r="A44" s="155">
        <v>30</v>
      </c>
      <c r="B44" s="156" t="s">
        <v>294</v>
      </c>
      <c r="C44" s="157">
        <f>SUM(C37:C43)</f>
        <v>22641303</v>
      </c>
      <c r="D44" s="158"/>
      <c r="E44" s="153"/>
    </row>
  </sheetData>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S22"/>
  <sheetViews>
    <sheetView zoomScale="70" zoomScaleNormal="70" workbookViewId="0">
      <pane xSplit="1" ySplit="4" topLeftCell="B5" activePane="bottomRight" state="frozen"/>
      <selection activeCell="B9" sqref="B9"/>
      <selection pane="topRight" activeCell="B9" sqref="B9"/>
      <selection pane="bottomLeft" activeCell="B9" sqref="B9"/>
      <selection pane="bottomRight" activeCell="B1" sqref="B1:B2"/>
    </sheetView>
  </sheetViews>
  <sheetFormatPr defaultColWidth="9.140625" defaultRowHeight="12.75"/>
  <cols>
    <col min="1" max="1" width="10.5703125" style="5" bestFit="1" customWidth="1"/>
    <col min="2" max="2" width="95" style="5" customWidth="1"/>
    <col min="3" max="3" width="13" style="5" bestFit="1" customWidth="1"/>
    <col min="4" max="4" width="16.42578125" style="5" bestFit="1" customWidth="1"/>
    <col min="5" max="5" width="13" style="5" bestFit="1" customWidth="1"/>
    <col min="6" max="6" width="16.42578125" style="5" bestFit="1" customWidth="1"/>
    <col min="7" max="7" width="13" style="5" bestFit="1" customWidth="1"/>
    <col min="8" max="8" width="13.28515625" style="5" bestFit="1" customWidth="1"/>
    <col min="9" max="9" width="13" style="5" bestFit="1" customWidth="1"/>
    <col min="10" max="10" width="13.28515625" style="5" bestFit="1" customWidth="1"/>
    <col min="11" max="11" width="13" style="5" bestFit="1" customWidth="1"/>
    <col min="12" max="16" width="13" style="48" bestFit="1" customWidth="1"/>
    <col min="17" max="17" width="14.7109375" style="48" customWidth="1"/>
    <col min="18" max="18" width="13" style="48" bestFit="1" customWidth="1"/>
    <col min="19" max="19" width="34.85546875" style="48" customWidth="1"/>
    <col min="20" max="16384" width="9.140625" style="48"/>
  </cols>
  <sheetData>
    <row r="1" spans="1:19">
      <c r="A1" s="3" t="s">
        <v>39</v>
      </c>
      <c r="B1" s="4" t="str">
        <f>'1. key ratios '!B1</f>
        <v>JSC Ziraat Bank Georgia</v>
      </c>
    </row>
    <row r="2" spans="1:19">
      <c r="A2" s="3" t="s">
        <v>40</v>
      </c>
      <c r="B2" s="420">
        <f>'1. key ratios '!B2</f>
        <v>42916</v>
      </c>
    </row>
    <row r="4" spans="1:19" ht="26.25" thickBot="1">
      <c r="A4" s="5" t="s">
        <v>275</v>
      </c>
      <c r="B4" s="331" t="s">
        <v>409</v>
      </c>
    </row>
    <row r="5" spans="1:19" s="317" customFormat="1">
      <c r="A5" s="312"/>
      <c r="B5" s="313"/>
      <c r="C5" s="314" t="s">
        <v>0</v>
      </c>
      <c r="D5" s="314" t="s">
        <v>1</v>
      </c>
      <c r="E5" s="314" t="s">
        <v>2</v>
      </c>
      <c r="F5" s="314" t="s">
        <v>3</v>
      </c>
      <c r="G5" s="314" t="s">
        <v>4</v>
      </c>
      <c r="H5" s="314" t="s">
        <v>11</v>
      </c>
      <c r="I5" s="314" t="s">
        <v>14</v>
      </c>
      <c r="J5" s="314" t="s">
        <v>15</v>
      </c>
      <c r="K5" s="314" t="s">
        <v>16</v>
      </c>
      <c r="L5" s="314" t="s">
        <v>17</v>
      </c>
      <c r="M5" s="314" t="s">
        <v>18</v>
      </c>
      <c r="N5" s="314" t="s">
        <v>19</v>
      </c>
      <c r="O5" s="314" t="s">
        <v>391</v>
      </c>
      <c r="P5" s="314" t="s">
        <v>392</v>
      </c>
      <c r="Q5" s="314" t="s">
        <v>393</v>
      </c>
      <c r="R5" s="315" t="s">
        <v>394</v>
      </c>
      <c r="S5" s="316" t="s">
        <v>395</v>
      </c>
    </row>
    <row r="6" spans="1:19" s="317" customFormat="1" ht="99" customHeight="1">
      <c r="A6" s="318"/>
      <c r="B6" s="450" t="s">
        <v>396</v>
      </c>
      <c r="C6" s="446">
        <v>0</v>
      </c>
      <c r="D6" s="447"/>
      <c r="E6" s="446">
        <v>0.2</v>
      </c>
      <c r="F6" s="447"/>
      <c r="G6" s="446">
        <v>0.35</v>
      </c>
      <c r="H6" s="447"/>
      <c r="I6" s="446">
        <v>0.5</v>
      </c>
      <c r="J6" s="447"/>
      <c r="K6" s="446">
        <v>0.75</v>
      </c>
      <c r="L6" s="447"/>
      <c r="M6" s="446">
        <v>1</v>
      </c>
      <c r="N6" s="447"/>
      <c r="O6" s="446">
        <v>1.5</v>
      </c>
      <c r="P6" s="447"/>
      <c r="Q6" s="446">
        <v>2.5</v>
      </c>
      <c r="R6" s="447"/>
      <c r="S6" s="448" t="s">
        <v>274</v>
      </c>
    </row>
    <row r="7" spans="1:19" s="317" customFormat="1" ht="30.75" customHeight="1">
      <c r="A7" s="318"/>
      <c r="B7" s="451"/>
      <c r="C7" s="308" t="s">
        <v>277</v>
      </c>
      <c r="D7" s="308" t="s">
        <v>276</v>
      </c>
      <c r="E7" s="308" t="s">
        <v>277</v>
      </c>
      <c r="F7" s="308" t="s">
        <v>276</v>
      </c>
      <c r="G7" s="308" t="s">
        <v>277</v>
      </c>
      <c r="H7" s="308" t="s">
        <v>276</v>
      </c>
      <c r="I7" s="308" t="s">
        <v>277</v>
      </c>
      <c r="J7" s="308" t="s">
        <v>276</v>
      </c>
      <c r="K7" s="308" t="s">
        <v>277</v>
      </c>
      <c r="L7" s="308" t="s">
        <v>276</v>
      </c>
      <c r="M7" s="308" t="s">
        <v>277</v>
      </c>
      <c r="N7" s="308" t="s">
        <v>276</v>
      </c>
      <c r="O7" s="308" t="s">
        <v>277</v>
      </c>
      <c r="P7" s="308" t="s">
        <v>276</v>
      </c>
      <c r="Q7" s="308" t="s">
        <v>277</v>
      </c>
      <c r="R7" s="308" t="s">
        <v>276</v>
      </c>
      <c r="S7" s="449"/>
    </row>
    <row r="8" spans="1:19" s="162" customFormat="1">
      <c r="A8" s="160">
        <v>1</v>
      </c>
      <c r="B8" s="1" t="s">
        <v>106</v>
      </c>
      <c r="C8" s="161">
        <v>10768458</v>
      </c>
      <c r="D8" s="161"/>
      <c r="E8" s="161">
        <v>0</v>
      </c>
      <c r="F8" s="161"/>
      <c r="G8" s="161">
        <v>0</v>
      </c>
      <c r="H8" s="161"/>
      <c r="I8" s="161">
        <v>0</v>
      </c>
      <c r="J8" s="161"/>
      <c r="K8" s="161">
        <v>0</v>
      </c>
      <c r="L8" s="161"/>
      <c r="M8" s="161">
        <v>9864140</v>
      </c>
      <c r="N8" s="161"/>
      <c r="O8" s="161">
        <v>0</v>
      </c>
      <c r="P8" s="161"/>
      <c r="Q8" s="161">
        <v>0</v>
      </c>
      <c r="R8" s="161"/>
      <c r="S8" s="332">
        <v>9864140</v>
      </c>
    </row>
    <row r="9" spans="1:19" s="162" customFormat="1">
      <c r="A9" s="160">
        <v>2</v>
      </c>
      <c r="B9" s="1" t="s">
        <v>107</v>
      </c>
      <c r="C9" s="161">
        <v>0</v>
      </c>
      <c r="D9" s="161"/>
      <c r="E9" s="161">
        <v>0</v>
      </c>
      <c r="F9" s="161"/>
      <c r="G9" s="161">
        <v>0</v>
      </c>
      <c r="H9" s="161"/>
      <c r="I9" s="161">
        <v>0</v>
      </c>
      <c r="J9" s="161"/>
      <c r="K9" s="161">
        <v>0</v>
      </c>
      <c r="L9" s="161"/>
      <c r="M9" s="161">
        <v>0</v>
      </c>
      <c r="N9" s="161"/>
      <c r="O9" s="161">
        <v>0</v>
      </c>
      <c r="P9" s="161"/>
      <c r="Q9" s="161">
        <v>0</v>
      </c>
      <c r="R9" s="161"/>
      <c r="S9" s="332" t="s">
        <v>430</v>
      </c>
    </row>
    <row r="10" spans="1:19" s="162" customFormat="1">
      <c r="A10" s="160">
        <v>3</v>
      </c>
      <c r="B10" s="1" t="s">
        <v>297</v>
      </c>
      <c r="C10" s="161">
        <v>0</v>
      </c>
      <c r="D10" s="161"/>
      <c r="E10" s="161">
        <v>0</v>
      </c>
      <c r="F10" s="161"/>
      <c r="G10" s="161">
        <v>0</v>
      </c>
      <c r="H10" s="161"/>
      <c r="I10" s="161">
        <v>0</v>
      </c>
      <c r="J10" s="161"/>
      <c r="K10" s="161">
        <v>0</v>
      </c>
      <c r="L10" s="161"/>
      <c r="M10" s="161">
        <v>0</v>
      </c>
      <c r="N10" s="161"/>
      <c r="O10" s="161">
        <v>0</v>
      </c>
      <c r="P10" s="161"/>
      <c r="Q10" s="161">
        <v>0</v>
      </c>
      <c r="R10" s="161"/>
      <c r="S10" s="332" t="s">
        <v>430</v>
      </c>
    </row>
    <row r="11" spans="1:19" s="162" customFormat="1">
      <c r="A11" s="160">
        <v>4</v>
      </c>
      <c r="B11" s="1" t="s">
        <v>108</v>
      </c>
      <c r="C11" s="161">
        <v>0</v>
      </c>
      <c r="D11" s="161"/>
      <c r="E11" s="161">
        <v>0</v>
      </c>
      <c r="F11" s="161"/>
      <c r="G11" s="161">
        <v>0</v>
      </c>
      <c r="H11" s="161"/>
      <c r="I11" s="161">
        <v>0</v>
      </c>
      <c r="J11" s="161"/>
      <c r="K11" s="161">
        <v>0</v>
      </c>
      <c r="L11" s="161"/>
      <c r="M11" s="161">
        <v>0</v>
      </c>
      <c r="N11" s="161"/>
      <c r="O11" s="161">
        <v>0</v>
      </c>
      <c r="P11" s="161"/>
      <c r="Q11" s="161">
        <v>0</v>
      </c>
      <c r="R11" s="161"/>
      <c r="S11" s="332" t="s">
        <v>430</v>
      </c>
    </row>
    <row r="12" spans="1:19" s="162" customFormat="1">
      <c r="A12" s="160">
        <v>5</v>
      </c>
      <c r="B12" s="1" t="s">
        <v>109</v>
      </c>
      <c r="C12" s="161">
        <v>0</v>
      </c>
      <c r="D12" s="161"/>
      <c r="E12" s="161">
        <v>0</v>
      </c>
      <c r="F12" s="161"/>
      <c r="G12" s="161">
        <v>0</v>
      </c>
      <c r="H12" s="161"/>
      <c r="I12" s="161">
        <v>0</v>
      </c>
      <c r="J12" s="161"/>
      <c r="K12" s="161">
        <v>0</v>
      </c>
      <c r="L12" s="161"/>
      <c r="M12" s="161">
        <v>0</v>
      </c>
      <c r="N12" s="161"/>
      <c r="O12" s="161">
        <v>0</v>
      </c>
      <c r="P12" s="161"/>
      <c r="Q12" s="161">
        <v>0</v>
      </c>
      <c r="R12" s="161"/>
      <c r="S12" s="332" t="s">
        <v>430</v>
      </c>
    </row>
    <row r="13" spans="1:19" s="162" customFormat="1">
      <c r="A13" s="160">
        <v>6</v>
      </c>
      <c r="B13" s="1" t="s">
        <v>110</v>
      </c>
      <c r="C13" s="161">
        <v>0</v>
      </c>
      <c r="D13" s="161"/>
      <c r="E13" s="161">
        <v>15835389</v>
      </c>
      <c r="F13" s="161"/>
      <c r="G13" s="161">
        <v>0</v>
      </c>
      <c r="H13" s="161"/>
      <c r="I13" s="161">
        <v>22397411</v>
      </c>
      <c r="J13" s="161"/>
      <c r="K13" s="161">
        <v>0</v>
      </c>
      <c r="L13" s="161"/>
      <c r="M13" s="161">
        <v>0</v>
      </c>
      <c r="N13" s="161"/>
      <c r="O13" s="161">
        <v>0</v>
      </c>
      <c r="P13" s="161"/>
      <c r="Q13" s="161">
        <v>0</v>
      </c>
      <c r="R13" s="161"/>
      <c r="S13" s="332">
        <v>14365783</v>
      </c>
    </row>
    <row r="14" spans="1:19" s="162" customFormat="1">
      <c r="A14" s="160">
        <v>7</v>
      </c>
      <c r="B14" s="1" t="s">
        <v>111</v>
      </c>
      <c r="C14" s="161">
        <v>0</v>
      </c>
      <c r="D14" s="161"/>
      <c r="E14" s="161">
        <v>0</v>
      </c>
      <c r="F14" s="161"/>
      <c r="G14" s="161">
        <v>0</v>
      </c>
      <c r="H14" s="161"/>
      <c r="I14" s="161">
        <v>0</v>
      </c>
      <c r="J14" s="161"/>
      <c r="K14" s="161">
        <v>0</v>
      </c>
      <c r="L14" s="161"/>
      <c r="M14" s="161">
        <v>5770158</v>
      </c>
      <c r="N14" s="161">
        <v>694060</v>
      </c>
      <c r="O14" s="161">
        <v>0</v>
      </c>
      <c r="P14" s="161"/>
      <c r="Q14" s="161">
        <v>0</v>
      </c>
      <c r="R14" s="161"/>
      <c r="S14" s="332">
        <v>6464217</v>
      </c>
    </row>
    <row r="15" spans="1:19" s="162" customFormat="1">
      <c r="A15" s="160">
        <v>8</v>
      </c>
      <c r="B15" s="1" t="s">
        <v>112</v>
      </c>
      <c r="C15" s="161">
        <v>0</v>
      </c>
      <c r="D15" s="161"/>
      <c r="E15" s="161">
        <v>0</v>
      </c>
      <c r="F15" s="161"/>
      <c r="G15" s="161">
        <v>0</v>
      </c>
      <c r="H15" s="161"/>
      <c r="I15" s="161">
        <v>0</v>
      </c>
      <c r="J15" s="161"/>
      <c r="K15" s="161">
        <v>0</v>
      </c>
      <c r="L15" s="161"/>
      <c r="M15" s="161">
        <v>12917918</v>
      </c>
      <c r="N15" s="161">
        <v>3569039</v>
      </c>
      <c r="O15" s="161">
        <v>0</v>
      </c>
      <c r="P15" s="161"/>
      <c r="Q15" s="161">
        <v>0</v>
      </c>
      <c r="R15" s="161"/>
      <c r="S15" s="332">
        <v>16486957</v>
      </c>
    </row>
    <row r="16" spans="1:19" s="162" customFormat="1">
      <c r="A16" s="160">
        <v>9</v>
      </c>
      <c r="B16" s="1" t="s">
        <v>113</v>
      </c>
      <c r="C16" s="161">
        <v>0</v>
      </c>
      <c r="D16" s="161"/>
      <c r="E16" s="161">
        <v>0</v>
      </c>
      <c r="F16" s="161"/>
      <c r="G16" s="161">
        <v>0</v>
      </c>
      <c r="H16" s="161"/>
      <c r="I16" s="161">
        <v>0</v>
      </c>
      <c r="J16" s="161"/>
      <c r="K16" s="161">
        <v>0</v>
      </c>
      <c r="L16" s="161"/>
      <c r="M16" s="161">
        <v>0</v>
      </c>
      <c r="N16" s="161"/>
      <c r="O16" s="161">
        <v>0</v>
      </c>
      <c r="P16" s="161"/>
      <c r="Q16" s="161">
        <v>0</v>
      </c>
      <c r="R16" s="161"/>
      <c r="S16" s="332" t="s">
        <v>430</v>
      </c>
    </row>
    <row r="17" spans="1:19" s="162" customFormat="1">
      <c r="A17" s="160">
        <v>10</v>
      </c>
      <c r="B17" s="1" t="s">
        <v>114</v>
      </c>
      <c r="C17" s="161">
        <v>0</v>
      </c>
      <c r="D17" s="161"/>
      <c r="E17" s="161">
        <v>0</v>
      </c>
      <c r="F17" s="161"/>
      <c r="G17" s="161">
        <v>0</v>
      </c>
      <c r="H17" s="161"/>
      <c r="I17" s="161">
        <v>0</v>
      </c>
      <c r="J17" s="161"/>
      <c r="K17" s="161">
        <v>0</v>
      </c>
      <c r="L17" s="161"/>
      <c r="M17" s="161">
        <v>0</v>
      </c>
      <c r="N17" s="161"/>
      <c r="O17" s="161">
        <v>0</v>
      </c>
      <c r="P17" s="161"/>
      <c r="Q17" s="161">
        <v>0</v>
      </c>
      <c r="R17" s="161"/>
      <c r="S17" s="332" t="s">
        <v>430</v>
      </c>
    </row>
    <row r="18" spans="1:19" s="162" customFormat="1">
      <c r="A18" s="160">
        <v>11</v>
      </c>
      <c r="B18" s="1" t="s">
        <v>115</v>
      </c>
      <c r="C18" s="161">
        <v>0</v>
      </c>
      <c r="D18" s="161"/>
      <c r="E18" s="161">
        <v>0</v>
      </c>
      <c r="F18" s="161"/>
      <c r="G18" s="161">
        <v>0</v>
      </c>
      <c r="H18" s="161"/>
      <c r="I18" s="161">
        <v>0</v>
      </c>
      <c r="J18" s="161"/>
      <c r="K18" s="161">
        <v>0</v>
      </c>
      <c r="L18" s="161"/>
      <c r="M18" s="161">
        <v>0</v>
      </c>
      <c r="N18" s="161"/>
      <c r="O18" s="161">
        <v>0</v>
      </c>
      <c r="P18" s="161"/>
      <c r="Q18" s="161">
        <v>0</v>
      </c>
      <c r="R18" s="161"/>
      <c r="S18" s="332" t="s">
        <v>430</v>
      </c>
    </row>
    <row r="19" spans="1:19" s="162" customFormat="1">
      <c r="A19" s="160">
        <v>12</v>
      </c>
      <c r="B19" s="1" t="s">
        <v>116</v>
      </c>
      <c r="C19" s="161">
        <v>0</v>
      </c>
      <c r="D19" s="161"/>
      <c r="E19" s="161">
        <v>0</v>
      </c>
      <c r="F19" s="161"/>
      <c r="G19" s="161">
        <v>0</v>
      </c>
      <c r="H19" s="161"/>
      <c r="I19" s="161">
        <v>0</v>
      </c>
      <c r="J19" s="161"/>
      <c r="K19" s="161">
        <v>0</v>
      </c>
      <c r="L19" s="161"/>
      <c r="M19" s="161">
        <v>0</v>
      </c>
      <c r="N19" s="161"/>
      <c r="O19" s="161">
        <v>0</v>
      </c>
      <c r="P19" s="161"/>
      <c r="Q19" s="161">
        <v>0</v>
      </c>
      <c r="R19" s="161"/>
      <c r="S19" s="332" t="s">
        <v>430</v>
      </c>
    </row>
    <row r="20" spans="1:19" s="162" customFormat="1">
      <c r="A20" s="160">
        <v>13</v>
      </c>
      <c r="B20" s="1" t="s">
        <v>273</v>
      </c>
      <c r="C20" s="161">
        <v>0</v>
      </c>
      <c r="D20" s="161"/>
      <c r="E20" s="161">
        <v>0</v>
      </c>
      <c r="F20" s="161"/>
      <c r="G20" s="161">
        <v>0</v>
      </c>
      <c r="H20" s="161"/>
      <c r="I20" s="161">
        <v>0</v>
      </c>
      <c r="J20" s="161"/>
      <c r="K20" s="161">
        <v>0</v>
      </c>
      <c r="L20" s="161"/>
      <c r="M20" s="161">
        <v>0</v>
      </c>
      <c r="N20" s="161"/>
      <c r="O20" s="161">
        <v>0</v>
      </c>
      <c r="P20" s="161"/>
      <c r="Q20" s="161">
        <v>0</v>
      </c>
      <c r="R20" s="161"/>
      <c r="S20" s="332" t="s">
        <v>430</v>
      </c>
    </row>
    <row r="21" spans="1:19" s="162" customFormat="1">
      <c r="A21" s="160">
        <v>14</v>
      </c>
      <c r="B21" s="1" t="s">
        <v>118</v>
      </c>
      <c r="C21" s="161">
        <v>6347532</v>
      </c>
      <c r="D21" s="161"/>
      <c r="E21" s="161">
        <v>389276</v>
      </c>
      <c r="F21" s="161"/>
      <c r="G21" s="161">
        <v>0</v>
      </c>
      <c r="H21" s="161"/>
      <c r="I21" s="161">
        <v>0</v>
      </c>
      <c r="J21" s="161"/>
      <c r="K21" s="161">
        <v>0</v>
      </c>
      <c r="L21" s="161"/>
      <c r="M21" s="161">
        <v>5551599</v>
      </c>
      <c r="N21" s="161"/>
      <c r="O21" s="161">
        <v>0</v>
      </c>
      <c r="P21" s="161"/>
      <c r="Q21" s="161">
        <v>0</v>
      </c>
      <c r="R21" s="161"/>
      <c r="S21" s="332">
        <v>5629454</v>
      </c>
    </row>
    <row r="22" spans="1:19" ht="13.5" thickBot="1">
      <c r="A22" s="163"/>
      <c r="B22" s="164" t="s">
        <v>119</v>
      </c>
      <c r="C22" s="165">
        <f>SUM(C8:C21)</f>
        <v>17115990</v>
      </c>
      <c r="D22" s="165">
        <f t="shared" ref="D22:J22" si="0">SUM(D8:D21)</f>
        <v>0</v>
      </c>
      <c r="E22" s="165">
        <f t="shared" si="0"/>
        <v>16224665</v>
      </c>
      <c r="F22" s="165">
        <f t="shared" si="0"/>
        <v>0</v>
      </c>
      <c r="G22" s="165">
        <f t="shared" si="0"/>
        <v>0</v>
      </c>
      <c r="H22" s="165">
        <f t="shared" si="0"/>
        <v>0</v>
      </c>
      <c r="I22" s="165">
        <f t="shared" si="0"/>
        <v>22397411</v>
      </c>
      <c r="J22" s="165">
        <f t="shared" si="0"/>
        <v>0</v>
      </c>
      <c r="K22" s="165">
        <f t="shared" ref="K22:S22" si="1">SUM(K8:K21)</f>
        <v>0</v>
      </c>
      <c r="L22" s="165">
        <f t="shared" si="1"/>
        <v>0</v>
      </c>
      <c r="M22" s="165">
        <f t="shared" si="1"/>
        <v>34103815</v>
      </c>
      <c r="N22" s="165">
        <f t="shared" si="1"/>
        <v>4263099</v>
      </c>
      <c r="O22" s="165">
        <f t="shared" si="1"/>
        <v>0</v>
      </c>
      <c r="P22" s="165">
        <f t="shared" si="1"/>
        <v>0</v>
      </c>
      <c r="Q22" s="165">
        <f t="shared" si="1"/>
        <v>0</v>
      </c>
      <c r="R22" s="165">
        <f t="shared" si="1"/>
        <v>0</v>
      </c>
      <c r="S22" s="333">
        <f t="shared" si="1"/>
        <v>52810551</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V28"/>
  <sheetViews>
    <sheetView workbookViewId="0">
      <pane xSplit="2" ySplit="6" topLeftCell="C7" activePane="bottomRight" state="frozen"/>
      <selection activeCell="B9" sqref="B9"/>
      <selection pane="topRight" activeCell="B9" sqref="B9"/>
      <selection pane="bottomLeft" activeCell="B9" sqref="B9"/>
      <selection pane="bottomRight" activeCell="B1" sqref="B1:B2"/>
    </sheetView>
  </sheetViews>
  <sheetFormatPr defaultColWidth="9.140625" defaultRowHeight="12.75"/>
  <cols>
    <col min="1" max="1" width="10.5703125" style="5" bestFit="1" customWidth="1"/>
    <col min="2" max="2" width="63.7109375" style="5" bestFit="1" customWidth="1"/>
    <col min="3" max="3" width="19" style="5" customWidth="1"/>
    <col min="4" max="4" width="19.5703125" style="5" customWidth="1"/>
    <col min="5" max="5" width="31.140625" style="5" customWidth="1"/>
    <col min="6" max="6" width="29.140625" style="5" customWidth="1"/>
    <col min="7" max="7" width="28.5703125" style="5" customWidth="1"/>
    <col min="8" max="8" width="26.42578125" style="5" customWidth="1"/>
    <col min="9" max="9" width="23.7109375" style="5" customWidth="1"/>
    <col min="10" max="10" width="21.5703125" style="5" customWidth="1"/>
    <col min="11" max="11" width="15.7109375" style="5" customWidth="1"/>
    <col min="12" max="12" width="13.28515625" style="5" customWidth="1"/>
    <col min="13" max="13" width="20.85546875" style="5" customWidth="1"/>
    <col min="14" max="14" width="19.28515625" style="5" customWidth="1"/>
    <col min="15" max="15" width="18.42578125" style="5" customWidth="1"/>
    <col min="16" max="16" width="19" style="5" customWidth="1"/>
    <col min="17" max="17" width="20.28515625" style="5" customWidth="1"/>
    <col min="18" max="18" width="18" style="5" customWidth="1"/>
    <col min="19" max="19" width="36" style="5" customWidth="1"/>
    <col min="20" max="20" width="26.140625" style="5" customWidth="1"/>
    <col min="21" max="21" width="24.85546875" style="5" customWidth="1"/>
    <col min="22" max="22" width="20" style="5" customWidth="1"/>
    <col min="23" max="16384" width="9.140625" style="48"/>
  </cols>
  <sheetData>
    <row r="1" spans="1:22">
      <c r="A1" s="3" t="s">
        <v>39</v>
      </c>
      <c r="B1" s="4" t="str">
        <f>'1. key ratios '!B1</f>
        <v>JSC Ziraat Bank Georgia</v>
      </c>
    </row>
    <row r="2" spans="1:22">
      <c r="A2" s="3" t="s">
        <v>40</v>
      </c>
      <c r="B2" s="420">
        <f>'1. key ratios '!B2</f>
        <v>42916</v>
      </c>
    </row>
    <row r="4" spans="1:22" ht="13.5" thickBot="1">
      <c r="A4" s="5" t="s">
        <v>399</v>
      </c>
      <c r="B4" s="166" t="s">
        <v>105</v>
      </c>
      <c r="V4" s="50" t="s">
        <v>82</v>
      </c>
    </row>
    <row r="5" spans="1:22" ht="12.75" customHeight="1">
      <c r="A5" s="167"/>
      <c r="B5" s="168"/>
      <c r="C5" s="452" t="s">
        <v>309</v>
      </c>
      <c r="D5" s="453"/>
      <c r="E5" s="453"/>
      <c r="F5" s="453"/>
      <c r="G5" s="453"/>
      <c r="H5" s="453"/>
      <c r="I5" s="453"/>
      <c r="J5" s="453"/>
      <c r="K5" s="453"/>
      <c r="L5" s="454"/>
      <c r="M5" s="455" t="s">
        <v>310</v>
      </c>
      <c r="N5" s="456"/>
      <c r="O5" s="456"/>
      <c r="P5" s="456"/>
      <c r="Q5" s="456"/>
      <c r="R5" s="456"/>
      <c r="S5" s="457"/>
      <c r="T5" s="460" t="s">
        <v>397</v>
      </c>
      <c r="U5" s="460" t="s">
        <v>398</v>
      </c>
      <c r="V5" s="458" t="s">
        <v>131</v>
      </c>
    </row>
    <row r="6" spans="1:22" s="118" customFormat="1" ht="102">
      <c r="A6" s="115"/>
      <c r="B6" s="169"/>
      <c r="C6" s="170" t="s">
        <v>120</v>
      </c>
      <c r="D6" s="279" t="s">
        <v>121</v>
      </c>
      <c r="E6" s="211" t="s">
        <v>312</v>
      </c>
      <c r="F6" s="211" t="s">
        <v>313</v>
      </c>
      <c r="G6" s="279" t="s">
        <v>316</v>
      </c>
      <c r="H6" s="279" t="s">
        <v>311</v>
      </c>
      <c r="I6" s="279" t="s">
        <v>122</v>
      </c>
      <c r="J6" s="279" t="s">
        <v>123</v>
      </c>
      <c r="K6" s="171" t="s">
        <v>124</v>
      </c>
      <c r="L6" s="172" t="s">
        <v>125</v>
      </c>
      <c r="M6" s="170" t="s">
        <v>314</v>
      </c>
      <c r="N6" s="171" t="s">
        <v>126</v>
      </c>
      <c r="O6" s="171" t="s">
        <v>127</v>
      </c>
      <c r="P6" s="171" t="s">
        <v>128</v>
      </c>
      <c r="Q6" s="171" t="s">
        <v>129</v>
      </c>
      <c r="R6" s="171" t="s">
        <v>130</v>
      </c>
      <c r="S6" s="310" t="s">
        <v>315</v>
      </c>
      <c r="T6" s="461"/>
      <c r="U6" s="461"/>
      <c r="V6" s="459"/>
    </row>
    <row r="7" spans="1:22" s="162" customFormat="1">
      <c r="A7" s="173">
        <v>1</v>
      </c>
      <c r="B7" s="1" t="s">
        <v>106</v>
      </c>
      <c r="C7" s="174"/>
      <c r="D7" s="161"/>
      <c r="E7" s="161"/>
      <c r="F7" s="161"/>
      <c r="G7" s="161"/>
      <c r="H7" s="161"/>
      <c r="I7" s="161"/>
      <c r="J7" s="161"/>
      <c r="K7" s="161"/>
      <c r="L7" s="175"/>
      <c r="M7" s="174"/>
      <c r="N7" s="161"/>
      <c r="O7" s="161"/>
      <c r="P7" s="161"/>
      <c r="Q7" s="161"/>
      <c r="R7" s="161"/>
      <c r="S7" s="175"/>
      <c r="T7" s="319"/>
      <c r="U7" s="319"/>
      <c r="V7" s="176">
        <f>SUM(C7:S7)</f>
        <v>0</v>
      </c>
    </row>
    <row r="8" spans="1:22" s="162" customFormat="1">
      <c r="A8" s="173">
        <v>2</v>
      </c>
      <c r="B8" s="1" t="s">
        <v>107</v>
      </c>
      <c r="C8" s="174"/>
      <c r="D8" s="161"/>
      <c r="E8" s="161"/>
      <c r="F8" s="161"/>
      <c r="G8" s="161"/>
      <c r="H8" s="161"/>
      <c r="I8" s="161"/>
      <c r="J8" s="161"/>
      <c r="K8" s="161"/>
      <c r="L8" s="175"/>
      <c r="M8" s="174"/>
      <c r="N8" s="161"/>
      <c r="O8" s="161"/>
      <c r="P8" s="161"/>
      <c r="Q8" s="161"/>
      <c r="R8" s="161"/>
      <c r="S8" s="175"/>
      <c r="T8" s="319"/>
      <c r="U8" s="319"/>
      <c r="V8" s="176">
        <f t="shared" ref="V8:V20" si="0">SUM(C8:S8)</f>
        <v>0</v>
      </c>
    </row>
    <row r="9" spans="1:22" s="162" customFormat="1">
      <c r="A9" s="173">
        <v>3</v>
      </c>
      <c r="B9" s="1" t="s">
        <v>298</v>
      </c>
      <c r="C9" s="174"/>
      <c r="D9" s="161"/>
      <c r="E9" s="161"/>
      <c r="F9" s="161"/>
      <c r="G9" s="161"/>
      <c r="H9" s="161"/>
      <c r="I9" s="161"/>
      <c r="J9" s="161"/>
      <c r="K9" s="161"/>
      <c r="L9" s="175"/>
      <c r="M9" s="174"/>
      <c r="N9" s="161"/>
      <c r="O9" s="161"/>
      <c r="P9" s="161"/>
      <c r="Q9" s="161"/>
      <c r="R9" s="161"/>
      <c r="S9" s="175"/>
      <c r="T9" s="319"/>
      <c r="U9" s="319"/>
      <c r="V9" s="176">
        <f t="shared" si="0"/>
        <v>0</v>
      </c>
    </row>
    <row r="10" spans="1:22" s="162" customFormat="1">
      <c r="A10" s="173">
        <v>4</v>
      </c>
      <c r="B10" s="1" t="s">
        <v>108</v>
      </c>
      <c r="C10" s="174"/>
      <c r="D10" s="161"/>
      <c r="E10" s="161"/>
      <c r="F10" s="161"/>
      <c r="G10" s="161"/>
      <c r="H10" s="161"/>
      <c r="I10" s="161"/>
      <c r="J10" s="161"/>
      <c r="K10" s="161"/>
      <c r="L10" s="175"/>
      <c r="M10" s="174"/>
      <c r="N10" s="161"/>
      <c r="O10" s="161"/>
      <c r="P10" s="161"/>
      <c r="Q10" s="161"/>
      <c r="R10" s="161"/>
      <c r="S10" s="175"/>
      <c r="T10" s="319"/>
      <c r="U10" s="319"/>
      <c r="V10" s="176">
        <f t="shared" si="0"/>
        <v>0</v>
      </c>
    </row>
    <row r="11" spans="1:22" s="162" customFormat="1">
      <c r="A11" s="173">
        <v>5</v>
      </c>
      <c r="B11" s="1" t="s">
        <v>109</v>
      </c>
      <c r="C11" s="174"/>
      <c r="D11" s="161"/>
      <c r="E11" s="161"/>
      <c r="F11" s="161"/>
      <c r="G11" s="161"/>
      <c r="H11" s="161"/>
      <c r="I11" s="161"/>
      <c r="J11" s="161"/>
      <c r="K11" s="161"/>
      <c r="L11" s="175"/>
      <c r="M11" s="174"/>
      <c r="N11" s="161"/>
      <c r="O11" s="161"/>
      <c r="P11" s="161"/>
      <c r="Q11" s="161"/>
      <c r="R11" s="161"/>
      <c r="S11" s="175"/>
      <c r="T11" s="319"/>
      <c r="U11" s="319"/>
      <c r="V11" s="176">
        <f t="shared" si="0"/>
        <v>0</v>
      </c>
    </row>
    <row r="12" spans="1:22" s="162" customFormat="1">
      <c r="A12" s="173">
        <v>6</v>
      </c>
      <c r="B12" s="1" t="s">
        <v>110</v>
      </c>
      <c r="C12" s="174"/>
      <c r="D12" s="161"/>
      <c r="E12" s="161"/>
      <c r="F12" s="161"/>
      <c r="G12" s="161"/>
      <c r="H12" s="161"/>
      <c r="I12" s="161"/>
      <c r="J12" s="161"/>
      <c r="K12" s="161"/>
      <c r="L12" s="175"/>
      <c r="M12" s="174"/>
      <c r="N12" s="161"/>
      <c r="O12" s="161"/>
      <c r="P12" s="161"/>
      <c r="Q12" s="161"/>
      <c r="R12" s="161"/>
      <c r="S12" s="175"/>
      <c r="T12" s="319"/>
      <c r="U12" s="319"/>
      <c r="V12" s="176">
        <f t="shared" si="0"/>
        <v>0</v>
      </c>
    </row>
    <row r="13" spans="1:22" s="162" customFormat="1">
      <c r="A13" s="173">
        <v>7</v>
      </c>
      <c r="B13" s="1" t="s">
        <v>111</v>
      </c>
      <c r="C13" s="174"/>
      <c r="D13" s="161"/>
      <c r="E13" s="161"/>
      <c r="F13" s="161"/>
      <c r="G13" s="161"/>
      <c r="H13" s="161"/>
      <c r="I13" s="161"/>
      <c r="J13" s="161"/>
      <c r="K13" s="161"/>
      <c r="L13" s="175"/>
      <c r="M13" s="174"/>
      <c r="N13" s="161"/>
      <c r="O13" s="161"/>
      <c r="P13" s="161"/>
      <c r="Q13" s="161"/>
      <c r="R13" s="161"/>
      <c r="S13" s="175"/>
      <c r="T13" s="319"/>
      <c r="U13" s="319"/>
      <c r="V13" s="176">
        <f t="shared" si="0"/>
        <v>0</v>
      </c>
    </row>
    <row r="14" spans="1:22" s="162" customFormat="1">
      <c r="A14" s="173">
        <v>8</v>
      </c>
      <c r="B14" s="1" t="s">
        <v>112</v>
      </c>
      <c r="C14" s="174"/>
      <c r="D14" s="161"/>
      <c r="E14" s="161"/>
      <c r="F14" s="161"/>
      <c r="G14" s="161"/>
      <c r="H14" s="161"/>
      <c r="I14" s="161"/>
      <c r="J14" s="161"/>
      <c r="K14" s="161"/>
      <c r="L14" s="175"/>
      <c r="M14" s="174"/>
      <c r="N14" s="161"/>
      <c r="O14" s="161"/>
      <c r="P14" s="161"/>
      <c r="Q14" s="161"/>
      <c r="R14" s="161"/>
      <c r="S14" s="175"/>
      <c r="T14" s="319"/>
      <c r="U14" s="319"/>
      <c r="V14" s="176">
        <f t="shared" si="0"/>
        <v>0</v>
      </c>
    </row>
    <row r="15" spans="1:22" s="162" customFormat="1">
      <c r="A15" s="173">
        <v>9</v>
      </c>
      <c r="B15" s="1" t="s">
        <v>113</v>
      </c>
      <c r="C15" s="174"/>
      <c r="D15" s="161"/>
      <c r="E15" s="161"/>
      <c r="F15" s="161"/>
      <c r="G15" s="161"/>
      <c r="H15" s="161"/>
      <c r="I15" s="161"/>
      <c r="J15" s="161"/>
      <c r="K15" s="161"/>
      <c r="L15" s="175"/>
      <c r="M15" s="174"/>
      <c r="N15" s="161"/>
      <c r="O15" s="161"/>
      <c r="P15" s="161"/>
      <c r="Q15" s="161"/>
      <c r="R15" s="161"/>
      <c r="S15" s="175"/>
      <c r="T15" s="319"/>
      <c r="U15" s="319"/>
      <c r="V15" s="176">
        <f t="shared" si="0"/>
        <v>0</v>
      </c>
    </row>
    <row r="16" spans="1:22" s="162" customFormat="1">
      <c r="A16" s="173">
        <v>10</v>
      </c>
      <c r="B16" s="1" t="s">
        <v>114</v>
      </c>
      <c r="C16" s="174"/>
      <c r="D16" s="161"/>
      <c r="E16" s="161"/>
      <c r="F16" s="161"/>
      <c r="G16" s="161"/>
      <c r="H16" s="161"/>
      <c r="I16" s="161"/>
      <c r="J16" s="161"/>
      <c r="K16" s="161"/>
      <c r="L16" s="175"/>
      <c r="M16" s="174"/>
      <c r="N16" s="161"/>
      <c r="O16" s="161"/>
      <c r="P16" s="161"/>
      <c r="Q16" s="161"/>
      <c r="R16" s="161"/>
      <c r="S16" s="175"/>
      <c r="T16" s="319"/>
      <c r="U16" s="319"/>
      <c r="V16" s="176">
        <f t="shared" si="0"/>
        <v>0</v>
      </c>
    </row>
    <row r="17" spans="1:22" s="162" customFormat="1">
      <c r="A17" s="173">
        <v>11</v>
      </c>
      <c r="B17" s="1" t="s">
        <v>115</v>
      </c>
      <c r="C17" s="174"/>
      <c r="D17" s="161"/>
      <c r="E17" s="161"/>
      <c r="F17" s="161"/>
      <c r="G17" s="161"/>
      <c r="H17" s="161"/>
      <c r="I17" s="161"/>
      <c r="J17" s="161"/>
      <c r="K17" s="161"/>
      <c r="L17" s="175"/>
      <c r="M17" s="174"/>
      <c r="N17" s="161"/>
      <c r="O17" s="161"/>
      <c r="P17" s="161"/>
      <c r="Q17" s="161"/>
      <c r="R17" s="161"/>
      <c r="S17" s="175"/>
      <c r="T17" s="319"/>
      <c r="U17" s="319"/>
      <c r="V17" s="176">
        <f t="shared" si="0"/>
        <v>0</v>
      </c>
    </row>
    <row r="18" spans="1:22" s="162" customFormat="1">
      <c r="A18" s="173">
        <v>12</v>
      </c>
      <c r="B18" s="1" t="s">
        <v>116</v>
      </c>
      <c r="C18" s="174"/>
      <c r="D18" s="161"/>
      <c r="E18" s="161"/>
      <c r="F18" s="161"/>
      <c r="G18" s="161"/>
      <c r="H18" s="161"/>
      <c r="I18" s="161"/>
      <c r="J18" s="161"/>
      <c r="K18" s="161"/>
      <c r="L18" s="175"/>
      <c r="M18" s="174"/>
      <c r="N18" s="161"/>
      <c r="O18" s="161"/>
      <c r="P18" s="161"/>
      <c r="Q18" s="161"/>
      <c r="R18" s="161"/>
      <c r="S18" s="175"/>
      <c r="T18" s="319"/>
      <c r="U18" s="319"/>
      <c r="V18" s="176">
        <f t="shared" si="0"/>
        <v>0</v>
      </c>
    </row>
    <row r="19" spans="1:22" s="162" customFormat="1">
      <c r="A19" s="173">
        <v>13</v>
      </c>
      <c r="B19" s="1" t="s">
        <v>117</v>
      </c>
      <c r="C19" s="174"/>
      <c r="D19" s="161"/>
      <c r="E19" s="161"/>
      <c r="F19" s="161"/>
      <c r="G19" s="161"/>
      <c r="H19" s="161"/>
      <c r="I19" s="161"/>
      <c r="J19" s="161"/>
      <c r="K19" s="161"/>
      <c r="L19" s="175"/>
      <c r="M19" s="174"/>
      <c r="N19" s="161"/>
      <c r="O19" s="161"/>
      <c r="P19" s="161"/>
      <c r="Q19" s="161"/>
      <c r="R19" s="161"/>
      <c r="S19" s="175"/>
      <c r="T19" s="319"/>
      <c r="U19" s="319"/>
      <c r="V19" s="176">
        <f t="shared" si="0"/>
        <v>0</v>
      </c>
    </row>
    <row r="20" spans="1:22" s="162" customFormat="1">
      <c r="A20" s="173">
        <v>14</v>
      </c>
      <c r="B20" s="1" t="s">
        <v>118</v>
      </c>
      <c r="C20" s="174"/>
      <c r="D20" s="161"/>
      <c r="E20" s="161"/>
      <c r="F20" s="161"/>
      <c r="G20" s="161"/>
      <c r="H20" s="161"/>
      <c r="I20" s="161"/>
      <c r="J20" s="161"/>
      <c r="K20" s="161"/>
      <c r="L20" s="175"/>
      <c r="M20" s="174"/>
      <c r="N20" s="161"/>
      <c r="O20" s="161"/>
      <c r="P20" s="161"/>
      <c r="Q20" s="161"/>
      <c r="R20" s="161"/>
      <c r="S20" s="175"/>
      <c r="T20" s="319"/>
      <c r="U20" s="319"/>
      <c r="V20" s="176">
        <f t="shared" si="0"/>
        <v>0</v>
      </c>
    </row>
    <row r="21" spans="1:22" ht="13.5" thickBot="1">
      <c r="A21" s="163"/>
      <c r="B21" s="177" t="s">
        <v>119</v>
      </c>
      <c r="C21" s="178">
        <f>SUM(C7:C20)</f>
        <v>0</v>
      </c>
      <c r="D21" s="165">
        <f t="shared" ref="D21:V21" si="1">SUM(D7:D20)</f>
        <v>0</v>
      </c>
      <c r="E21" s="165">
        <f t="shared" si="1"/>
        <v>0</v>
      </c>
      <c r="F21" s="165">
        <f t="shared" si="1"/>
        <v>0</v>
      </c>
      <c r="G21" s="165">
        <f t="shared" si="1"/>
        <v>0</v>
      </c>
      <c r="H21" s="165">
        <f t="shared" si="1"/>
        <v>0</v>
      </c>
      <c r="I21" s="165">
        <f t="shared" si="1"/>
        <v>0</v>
      </c>
      <c r="J21" s="165">
        <f t="shared" si="1"/>
        <v>0</v>
      </c>
      <c r="K21" s="165">
        <f t="shared" si="1"/>
        <v>0</v>
      </c>
      <c r="L21" s="179">
        <f t="shared" si="1"/>
        <v>0</v>
      </c>
      <c r="M21" s="178">
        <f t="shared" si="1"/>
        <v>0</v>
      </c>
      <c r="N21" s="165">
        <f t="shared" si="1"/>
        <v>0</v>
      </c>
      <c r="O21" s="165">
        <f t="shared" si="1"/>
        <v>0</v>
      </c>
      <c r="P21" s="165">
        <f t="shared" si="1"/>
        <v>0</v>
      </c>
      <c r="Q21" s="165">
        <f t="shared" si="1"/>
        <v>0</v>
      </c>
      <c r="R21" s="165">
        <f t="shared" si="1"/>
        <v>0</v>
      </c>
      <c r="S21" s="179">
        <f>SUM(S7:S20)</f>
        <v>0</v>
      </c>
      <c r="T21" s="179">
        <f>SUM(T7:T20)</f>
        <v>0</v>
      </c>
      <c r="U21" s="179">
        <f t="shared" ref="U21" si="2">SUM(U7:U20)</f>
        <v>0</v>
      </c>
      <c r="V21" s="180">
        <f t="shared" si="1"/>
        <v>0</v>
      </c>
    </row>
    <row r="24" spans="1:22">
      <c r="A24" s="8"/>
      <c r="B24" s="8"/>
      <c r="C24" s="89"/>
      <c r="D24" s="89"/>
      <c r="E24" s="89"/>
    </row>
    <row r="25" spans="1:22">
      <c r="A25" s="181"/>
      <c r="B25" s="181"/>
      <c r="C25" s="8"/>
      <c r="D25" s="89"/>
      <c r="E25" s="89"/>
    </row>
    <row r="26" spans="1:22">
      <c r="A26" s="181"/>
      <c r="B26" s="90"/>
      <c r="C26" s="8"/>
      <c r="D26" s="89"/>
      <c r="E26" s="89"/>
    </row>
    <row r="27" spans="1:22">
      <c r="A27" s="181"/>
      <c r="B27" s="181"/>
      <c r="C27" s="8"/>
      <c r="D27" s="89"/>
      <c r="E27" s="89"/>
    </row>
    <row r="28" spans="1:22">
      <c r="A28" s="181"/>
      <c r="B28" s="90"/>
      <c r="C28" s="8"/>
      <c r="D28" s="89"/>
      <c r="E28" s="89"/>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22"/>
  <sheetViews>
    <sheetView zoomScaleNormal="100" workbookViewId="0">
      <pane xSplit="1" ySplit="7" topLeftCell="B8" activePane="bottomRight" state="frozen"/>
      <selection activeCell="B9" sqref="B9"/>
      <selection pane="topRight" activeCell="B9" sqref="B9"/>
      <selection pane="bottomLeft" activeCell="B9" sqref="B9"/>
      <selection pane="bottomRight" activeCell="B1" sqref="B1:B2"/>
    </sheetView>
  </sheetViews>
  <sheetFormatPr defaultColWidth="9.140625" defaultRowHeight="12.75"/>
  <cols>
    <col min="1" max="1" width="10.5703125" style="5" bestFit="1" customWidth="1"/>
    <col min="2" max="2" width="62.5703125" style="5" customWidth="1"/>
    <col min="3" max="3" width="13.7109375" style="320" customWidth="1"/>
    <col min="4" max="4" width="14.85546875" style="320" bestFit="1" customWidth="1"/>
    <col min="5" max="5" width="17.7109375" style="320" customWidth="1"/>
    <col min="6" max="6" width="15.85546875" style="320" customWidth="1"/>
    <col min="7" max="7" width="17.42578125" style="320" customWidth="1"/>
    <col min="8" max="8" width="15.28515625" style="320" customWidth="1"/>
    <col min="9" max="16384" width="9.140625" style="48"/>
  </cols>
  <sheetData>
    <row r="1" spans="1:9">
      <c r="A1" s="3" t="s">
        <v>39</v>
      </c>
      <c r="B1" s="4" t="str">
        <f>'1. key ratios '!B1</f>
        <v>JSC Ziraat Bank Georgia</v>
      </c>
    </row>
    <row r="2" spans="1:9">
      <c r="A2" s="3" t="s">
        <v>40</v>
      </c>
      <c r="B2" s="420">
        <f>'1. key ratios '!B2</f>
        <v>42916</v>
      </c>
    </row>
    <row r="4" spans="1:9" ht="13.5" thickBot="1">
      <c r="A4" s="3" t="s">
        <v>279</v>
      </c>
      <c r="B4" s="166" t="s">
        <v>410</v>
      </c>
    </row>
    <row r="5" spans="1:9">
      <c r="A5" s="167"/>
      <c r="B5" s="182"/>
      <c r="C5" s="321" t="s">
        <v>0</v>
      </c>
      <c r="D5" s="321" t="s">
        <v>1</v>
      </c>
      <c r="E5" s="321" t="s">
        <v>2</v>
      </c>
      <c r="F5" s="321" t="s">
        <v>3</v>
      </c>
      <c r="G5" s="322" t="s">
        <v>4</v>
      </c>
      <c r="H5" s="323" t="s">
        <v>11</v>
      </c>
      <c r="I5" s="183"/>
    </row>
    <row r="6" spans="1:9" s="183" customFormat="1" ht="12.75" customHeight="1">
      <c r="A6" s="184"/>
      <c r="B6" s="464" t="s">
        <v>278</v>
      </c>
      <c r="C6" s="466" t="s">
        <v>401</v>
      </c>
      <c r="D6" s="468" t="s">
        <v>400</v>
      </c>
      <c r="E6" s="469"/>
      <c r="F6" s="466" t="s">
        <v>405</v>
      </c>
      <c r="G6" s="466" t="s">
        <v>406</v>
      </c>
      <c r="H6" s="462" t="s">
        <v>404</v>
      </c>
    </row>
    <row r="7" spans="1:9" ht="38.25">
      <c r="A7" s="186"/>
      <c r="B7" s="465"/>
      <c r="C7" s="467"/>
      <c r="D7" s="324" t="s">
        <v>403</v>
      </c>
      <c r="E7" s="324" t="s">
        <v>402</v>
      </c>
      <c r="F7" s="467"/>
      <c r="G7" s="467"/>
      <c r="H7" s="463"/>
      <c r="I7" s="183"/>
    </row>
    <row r="8" spans="1:9">
      <c r="A8" s="184">
        <v>1</v>
      </c>
      <c r="B8" s="1" t="s">
        <v>106</v>
      </c>
      <c r="C8" s="325">
        <v>20632598</v>
      </c>
      <c r="D8" s="326">
        <v>0</v>
      </c>
      <c r="E8" s="325">
        <v>0</v>
      </c>
      <c r="F8" s="325">
        <v>9864140</v>
      </c>
      <c r="G8" s="327">
        <v>9864140</v>
      </c>
      <c r="H8" s="329">
        <f t="shared" ref="H8:H15" si="0">G8/(C8+E8)</f>
        <v>0.47808521253600733</v>
      </c>
    </row>
    <row r="9" spans="1:9" ht="15" customHeight="1">
      <c r="A9" s="184">
        <v>2</v>
      </c>
      <c r="B9" s="1" t="s">
        <v>107</v>
      </c>
      <c r="C9" s="325">
        <v>0</v>
      </c>
      <c r="D9" s="326">
        <v>0</v>
      </c>
      <c r="E9" s="325">
        <v>0</v>
      </c>
      <c r="F9" s="325">
        <v>0</v>
      </c>
      <c r="G9" s="327">
        <v>0</v>
      </c>
      <c r="H9" s="329">
        <v>0</v>
      </c>
    </row>
    <row r="10" spans="1:9">
      <c r="A10" s="184">
        <v>3</v>
      </c>
      <c r="B10" s="1" t="s">
        <v>298</v>
      </c>
      <c r="C10" s="325">
        <v>0</v>
      </c>
      <c r="D10" s="326">
        <v>0</v>
      </c>
      <c r="E10" s="325">
        <v>0</v>
      </c>
      <c r="F10" s="325">
        <v>0</v>
      </c>
      <c r="G10" s="327">
        <v>0</v>
      </c>
      <c r="H10" s="329">
        <v>0</v>
      </c>
    </row>
    <row r="11" spans="1:9">
      <c r="A11" s="184">
        <v>4</v>
      </c>
      <c r="B11" s="1" t="s">
        <v>108</v>
      </c>
      <c r="C11" s="325">
        <v>0</v>
      </c>
      <c r="D11" s="326">
        <v>0</v>
      </c>
      <c r="E11" s="325">
        <v>0</v>
      </c>
      <c r="F11" s="325">
        <v>0</v>
      </c>
      <c r="G11" s="327">
        <v>0</v>
      </c>
      <c r="H11" s="329">
        <v>0</v>
      </c>
    </row>
    <row r="12" spans="1:9">
      <c r="A12" s="184">
        <v>5</v>
      </c>
      <c r="B12" s="1" t="s">
        <v>109</v>
      </c>
      <c r="C12" s="325">
        <v>0</v>
      </c>
      <c r="D12" s="326">
        <v>0</v>
      </c>
      <c r="E12" s="325">
        <v>0</v>
      </c>
      <c r="F12" s="325">
        <v>0</v>
      </c>
      <c r="G12" s="327">
        <v>0</v>
      </c>
      <c r="H12" s="329">
        <v>0</v>
      </c>
    </row>
    <row r="13" spans="1:9">
      <c r="A13" s="184">
        <v>6</v>
      </c>
      <c r="B13" s="1" t="s">
        <v>110</v>
      </c>
      <c r="C13" s="325">
        <v>38232801</v>
      </c>
      <c r="D13" s="326">
        <v>0</v>
      </c>
      <c r="E13" s="325">
        <v>0</v>
      </c>
      <c r="F13" s="325">
        <v>14365783</v>
      </c>
      <c r="G13" s="327">
        <v>14365783</v>
      </c>
      <c r="H13" s="329">
        <f t="shared" si="0"/>
        <v>0.37574497876836177</v>
      </c>
    </row>
    <row r="14" spans="1:9">
      <c r="A14" s="184">
        <v>7</v>
      </c>
      <c r="B14" s="1" t="s">
        <v>111</v>
      </c>
      <c r="C14" s="325">
        <v>5770158</v>
      </c>
      <c r="D14" s="326">
        <v>694060</v>
      </c>
      <c r="E14" s="325">
        <v>694060</v>
      </c>
      <c r="F14" s="325">
        <v>8105800</v>
      </c>
      <c r="G14" s="327">
        <v>8105800</v>
      </c>
      <c r="H14" s="329">
        <f t="shared" si="0"/>
        <v>1.2539490468916734</v>
      </c>
    </row>
    <row r="15" spans="1:9">
      <c r="A15" s="184">
        <v>8</v>
      </c>
      <c r="B15" s="1" t="s">
        <v>112</v>
      </c>
      <c r="C15" s="325">
        <v>12917918</v>
      </c>
      <c r="D15" s="326">
        <v>4260801</v>
      </c>
      <c r="E15" s="325">
        <v>3569039</v>
      </c>
      <c r="F15" s="325">
        <v>20815944</v>
      </c>
      <c r="G15" s="327">
        <v>20815944</v>
      </c>
      <c r="H15" s="329">
        <f t="shared" si="0"/>
        <v>1.2625704064127783</v>
      </c>
    </row>
    <row r="16" spans="1:9" ht="25.5">
      <c r="A16" s="184">
        <v>9</v>
      </c>
      <c r="B16" s="1" t="s">
        <v>113</v>
      </c>
      <c r="C16" s="325">
        <v>0</v>
      </c>
      <c r="D16" s="326">
        <v>0</v>
      </c>
      <c r="E16" s="325">
        <v>0</v>
      </c>
      <c r="F16" s="325">
        <v>0</v>
      </c>
      <c r="G16" s="327">
        <v>0</v>
      </c>
      <c r="H16" s="329">
        <v>0</v>
      </c>
    </row>
    <row r="17" spans="1:8">
      <c r="A17" s="184">
        <v>10</v>
      </c>
      <c r="B17" s="1" t="s">
        <v>114</v>
      </c>
      <c r="C17" s="325">
        <v>0</v>
      </c>
      <c r="D17" s="326">
        <v>0</v>
      </c>
      <c r="E17" s="325">
        <v>0</v>
      </c>
      <c r="F17" s="325">
        <v>0</v>
      </c>
      <c r="G17" s="327">
        <v>0</v>
      </c>
      <c r="H17" s="329">
        <v>0</v>
      </c>
    </row>
    <row r="18" spans="1:8">
      <c r="A18" s="184">
        <v>11</v>
      </c>
      <c r="B18" s="1" t="s">
        <v>115</v>
      </c>
      <c r="C18" s="325">
        <v>0</v>
      </c>
      <c r="D18" s="326">
        <v>0</v>
      </c>
      <c r="E18" s="325">
        <v>0</v>
      </c>
      <c r="F18" s="325">
        <v>0</v>
      </c>
      <c r="G18" s="327">
        <v>0</v>
      </c>
      <c r="H18" s="329">
        <v>0</v>
      </c>
    </row>
    <row r="19" spans="1:8">
      <c r="A19" s="184">
        <v>12</v>
      </c>
      <c r="B19" s="1" t="s">
        <v>116</v>
      </c>
      <c r="C19" s="325">
        <v>0</v>
      </c>
      <c r="D19" s="326">
        <v>0</v>
      </c>
      <c r="E19" s="325">
        <v>0</v>
      </c>
      <c r="F19" s="325">
        <v>0</v>
      </c>
      <c r="G19" s="327">
        <v>0</v>
      </c>
      <c r="H19" s="329">
        <v>0</v>
      </c>
    </row>
    <row r="20" spans="1:8">
      <c r="A20" s="184">
        <v>13</v>
      </c>
      <c r="B20" s="1" t="s">
        <v>273</v>
      </c>
      <c r="C20" s="325">
        <v>0</v>
      </c>
      <c r="D20" s="326">
        <v>0</v>
      </c>
      <c r="E20" s="325">
        <v>0</v>
      </c>
      <c r="F20" s="325">
        <v>0</v>
      </c>
      <c r="G20" s="327">
        <v>0</v>
      </c>
      <c r="H20" s="329">
        <v>0</v>
      </c>
    </row>
    <row r="21" spans="1:8">
      <c r="A21" s="184">
        <v>14</v>
      </c>
      <c r="B21" s="1" t="s">
        <v>118</v>
      </c>
      <c r="C21" s="325">
        <v>12288407</v>
      </c>
      <c r="D21" s="326">
        <v>0</v>
      </c>
      <c r="E21" s="325">
        <v>0</v>
      </c>
      <c r="F21" s="325">
        <v>5629454</v>
      </c>
      <c r="G21" s="327">
        <v>5629454</v>
      </c>
      <c r="H21" s="329">
        <f>G21/(C21+E21)</f>
        <v>0.45811096588841826</v>
      </c>
    </row>
    <row r="22" spans="1:8" ht="13.5" thickBot="1">
      <c r="A22" s="187"/>
      <c r="B22" s="188" t="s">
        <v>119</v>
      </c>
      <c r="C22" s="328">
        <f>SUM(C8:C21)</f>
        <v>89841882</v>
      </c>
      <c r="D22" s="328">
        <f>SUM(D8:D21)</f>
        <v>4954861</v>
      </c>
      <c r="E22" s="328">
        <f>SUM(E8:E21)</f>
        <v>4263099</v>
      </c>
      <c r="F22" s="328">
        <f>SUM(F8:F21)</f>
        <v>58781121</v>
      </c>
      <c r="G22" s="328">
        <f>SUM(G8:G21)</f>
        <v>58781121</v>
      </c>
      <c r="H22" s="330">
        <f>G22/(C22+E22)</f>
        <v>0.62463347184566143</v>
      </c>
    </row>
  </sheetData>
  <mergeCells count="6">
    <mergeCell ref="H6:H7"/>
    <mergeCell ref="B6:B7"/>
    <mergeCell ref="C6:C7"/>
    <mergeCell ref="D6:E6"/>
    <mergeCell ref="F6:F7"/>
    <mergeCell ref="G6:G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D17"/>
  <sheetViews>
    <sheetView workbookViewId="0">
      <pane xSplit="1" ySplit="6" topLeftCell="B7" activePane="bottomRight" state="frozen"/>
      <selection activeCell="B9" sqref="B9"/>
      <selection pane="topRight" activeCell="B9" sqref="B9"/>
      <selection pane="bottomLeft" activeCell="B9" sqref="B9"/>
      <selection pane="bottomRight" activeCell="B1" sqref="B1:B2"/>
    </sheetView>
  </sheetViews>
  <sheetFormatPr defaultColWidth="9.140625" defaultRowHeight="12.75"/>
  <cols>
    <col min="1" max="1" width="10.5703125" style="5" bestFit="1" customWidth="1"/>
    <col min="2" max="2" width="104.140625" style="5" customWidth="1"/>
    <col min="3" max="3" width="24.85546875" style="5" customWidth="1"/>
    <col min="4" max="4" width="24.28515625" style="5" customWidth="1"/>
    <col min="5" max="16384" width="9.140625" style="48"/>
  </cols>
  <sheetData>
    <row r="1" spans="1:4">
      <c r="A1" s="5" t="s">
        <v>133</v>
      </c>
      <c r="B1" s="4" t="str">
        <f>'1. key ratios '!B1</f>
        <v>JSC Ziraat Bank Georgia</v>
      </c>
    </row>
    <row r="2" spans="1:4">
      <c r="A2" s="5" t="s">
        <v>134</v>
      </c>
      <c r="B2" s="420">
        <f>'1. key ratios '!B2</f>
        <v>42916</v>
      </c>
      <c r="C2" s="119"/>
      <c r="D2" s="119"/>
    </row>
    <row r="3" spans="1:4">
      <c r="B3" s="119"/>
      <c r="C3" s="119"/>
      <c r="D3" s="119"/>
    </row>
    <row r="4" spans="1:4" ht="13.5" thickBot="1">
      <c r="A4" s="5" t="s">
        <v>96</v>
      </c>
      <c r="B4" s="278" t="s">
        <v>137</v>
      </c>
      <c r="C4" s="189"/>
      <c r="D4" s="190"/>
    </row>
    <row r="5" spans="1:4">
      <c r="A5" s="191"/>
      <c r="B5" s="159"/>
      <c r="C5" s="192" t="s">
        <v>0</v>
      </c>
      <c r="D5" s="193" t="s">
        <v>1</v>
      </c>
    </row>
    <row r="6" spans="1:4" ht="63.75">
      <c r="A6" s="194"/>
      <c r="B6" s="277" t="s">
        <v>132</v>
      </c>
      <c r="C6" s="301" t="s">
        <v>335</v>
      </c>
      <c r="D6" s="302" t="s">
        <v>308</v>
      </c>
    </row>
    <row r="7" spans="1:4">
      <c r="A7" s="195">
        <v>1</v>
      </c>
      <c r="B7" s="130" t="s">
        <v>111</v>
      </c>
      <c r="C7" s="196">
        <v>2188777</v>
      </c>
      <c r="D7" s="198">
        <v>1641583</v>
      </c>
    </row>
    <row r="8" spans="1:4">
      <c r="A8" s="195">
        <v>2</v>
      </c>
      <c r="B8" s="130" t="s">
        <v>112</v>
      </c>
      <c r="C8" s="196">
        <v>5771982</v>
      </c>
      <c r="D8" s="198">
        <v>4328987</v>
      </c>
    </row>
    <row r="9" spans="1:4">
      <c r="A9" s="195">
        <v>3</v>
      </c>
      <c r="B9" s="130" t="s">
        <v>113</v>
      </c>
      <c r="C9" s="196"/>
      <c r="D9" s="198"/>
    </row>
    <row r="10" spans="1:4">
      <c r="A10" s="195">
        <v>4</v>
      </c>
      <c r="B10" s="1" t="s">
        <v>114</v>
      </c>
      <c r="C10" s="196"/>
      <c r="D10" s="198"/>
    </row>
    <row r="11" spans="1:4">
      <c r="A11" s="195">
        <v>5</v>
      </c>
      <c r="B11" s="1" t="s">
        <v>115</v>
      </c>
      <c r="C11" s="199"/>
      <c r="D11" s="198"/>
    </row>
    <row r="12" spans="1:4">
      <c r="A12" s="195">
        <v>6</v>
      </c>
      <c r="B12" s="2" t="s">
        <v>136</v>
      </c>
      <c r="C12" s="197"/>
      <c r="D12" s="198"/>
    </row>
    <row r="13" spans="1:4">
      <c r="A13" s="195">
        <v>7</v>
      </c>
      <c r="B13" s="200" t="s">
        <v>135</v>
      </c>
      <c r="C13" s="197"/>
      <c r="D13" s="198"/>
    </row>
    <row r="14" spans="1:4">
      <c r="A14" s="195">
        <v>8</v>
      </c>
      <c r="B14" s="200" t="s">
        <v>306</v>
      </c>
      <c r="C14" s="196"/>
      <c r="D14" s="198"/>
    </row>
    <row r="15" spans="1:4" ht="13.5" thickBot="1">
      <c r="A15" s="201">
        <v>9</v>
      </c>
      <c r="B15" s="164" t="s">
        <v>119</v>
      </c>
      <c r="C15" s="202">
        <f>SUM(C7:C14)</f>
        <v>7960759</v>
      </c>
      <c r="D15" s="203">
        <f>SUM(D7:D14)</f>
        <v>5970570</v>
      </c>
    </row>
    <row r="17" spans="2:2">
      <c r="B17" s="5" t="s">
        <v>10</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22"/>
  <sheetViews>
    <sheetView workbookViewId="0">
      <pane xSplit="1" ySplit="5" topLeftCell="B6" activePane="bottomRight" state="frozen"/>
      <selection pane="topRight" activeCell="B1" sqref="B1"/>
      <selection pane="bottomLeft" activeCell="A5" sqref="A5"/>
      <selection pane="bottomRight" activeCell="F27" sqref="F27"/>
    </sheetView>
  </sheetViews>
  <sheetFormatPr defaultColWidth="9.140625" defaultRowHeight="12.75"/>
  <cols>
    <col min="1" max="1" width="10.5703125" style="5" bestFit="1" customWidth="1"/>
    <col min="2" max="2" width="34.42578125" style="5" customWidth="1"/>
    <col min="3" max="3" width="12.5703125" style="5" bestFit="1" customWidth="1"/>
    <col min="4" max="4" width="11.42578125" style="5" customWidth="1"/>
    <col min="5" max="5" width="18.28515625" style="5" bestFit="1" customWidth="1"/>
    <col min="6" max="13" width="12.7109375" style="5" customWidth="1"/>
    <col min="14" max="14" width="31" style="5" bestFit="1" customWidth="1"/>
    <col min="15" max="16384" width="9.140625" style="48"/>
  </cols>
  <sheetData>
    <row r="1" spans="1:14">
      <c r="A1" s="5" t="s">
        <v>39</v>
      </c>
      <c r="B1" s="4" t="str">
        <f>'1. key ratios '!B1</f>
        <v>JSC Ziraat Bank Georgia</v>
      </c>
    </row>
    <row r="2" spans="1:14" ht="14.25" customHeight="1">
      <c r="A2" s="5" t="s">
        <v>40</v>
      </c>
      <c r="B2" s="420">
        <f>'1. key ratios '!B2</f>
        <v>42916</v>
      </c>
    </row>
    <row r="3" spans="1:14" ht="14.25" customHeight="1"/>
    <row r="4" spans="1:14" ht="13.5" thickBot="1">
      <c r="A4" s="5" t="s">
        <v>291</v>
      </c>
      <c r="B4" s="278" t="s">
        <v>37</v>
      </c>
    </row>
    <row r="5" spans="1:14" s="208" customFormat="1">
      <c r="A5" s="204"/>
      <c r="B5" s="205"/>
      <c r="C5" s="206" t="s">
        <v>0</v>
      </c>
      <c r="D5" s="206" t="s">
        <v>1</v>
      </c>
      <c r="E5" s="206" t="s">
        <v>2</v>
      </c>
      <c r="F5" s="206" t="s">
        <v>3</v>
      </c>
      <c r="G5" s="206" t="s">
        <v>4</v>
      </c>
      <c r="H5" s="206" t="s">
        <v>11</v>
      </c>
      <c r="I5" s="206" t="s">
        <v>14</v>
      </c>
      <c r="J5" s="206" t="s">
        <v>15</v>
      </c>
      <c r="K5" s="206" t="s">
        <v>16</v>
      </c>
      <c r="L5" s="206" t="s">
        <v>17</v>
      </c>
      <c r="M5" s="206" t="s">
        <v>18</v>
      </c>
      <c r="N5" s="207" t="s">
        <v>19</v>
      </c>
    </row>
    <row r="6" spans="1:14" ht="25.5">
      <c r="A6" s="209"/>
      <c r="B6" s="210"/>
      <c r="C6" s="211" t="s">
        <v>290</v>
      </c>
      <c r="D6" s="212" t="s">
        <v>289</v>
      </c>
      <c r="E6" s="213" t="s">
        <v>288</v>
      </c>
      <c r="F6" s="214">
        <v>0</v>
      </c>
      <c r="G6" s="214">
        <v>0.2</v>
      </c>
      <c r="H6" s="214">
        <v>0.35</v>
      </c>
      <c r="I6" s="214">
        <v>0.5</v>
      </c>
      <c r="J6" s="214">
        <v>0.75</v>
      </c>
      <c r="K6" s="214">
        <v>1</v>
      </c>
      <c r="L6" s="214">
        <v>1.5</v>
      </c>
      <c r="M6" s="214">
        <v>2.5</v>
      </c>
      <c r="N6" s="276" t="s">
        <v>307</v>
      </c>
    </row>
    <row r="7" spans="1:14" ht="15">
      <c r="A7" s="215">
        <v>1</v>
      </c>
      <c r="B7" s="216" t="s">
        <v>287</v>
      </c>
      <c r="C7" s="217">
        <f>SUM(C8:C13)</f>
        <v>0</v>
      </c>
      <c r="D7" s="210"/>
      <c r="E7" s="218">
        <f>SUM(E8:E13)</f>
        <v>0</v>
      </c>
      <c r="F7" s="219"/>
      <c r="G7" s="219"/>
      <c r="H7" s="219"/>
      <c r="I7" s="219"/>
      <c r="J7" s="219"/>
      <c r="K7" s="219"/>
      <c r="L7" s="219"/>
      <c r="M7" s="219"/>
      <c r="N7" s="220"/>
    </row>
    <row r="8" spans="1:14" ht="14.25">
      <c r="A8" s="215">
        <v>1.1000000000000001</v>
      </c>
      <c r="B8" s="221" t="s">
        <v>285</v>
      </c>
      <c r="C8" s="219"/>
      <c r="D8" s="222">
        <v>0.02</v>
      </c>
      <c r="E8" s="218">
        <f>C8*D8</f>
        <v>0</v>
      </c>
      <c r="F8" s="219"/>
      <c r="G8" s="219"/>
      <c r="H8" s="219"/>
      <c r="I8" s="219"/>
      <c r="J8" s="219"/>
      <c r="K8" s="219"/>
      <c r="L8" s="219"/>
      <c r="M8" s="219"/>
      <c r="N8" s="220"/>
    </row>
    <row r="9" spans="1:14" ht="14.25">
      <c r="A9" s="215">
        <v>1.2</v>
      </c>
      <c r="B9" s="221" t="s">
        <v>284</v>
      </c>
      <c r="C9" s="219"/>
      <c r="D9" s="222">
        <v>0.05</v>
      </c>
      <c r="E9" s="218">
        <f>C9*D9</f>
        <v>0</v>
      </c>
      <c r="F9" s="219"/>
      <c r="G9" s="219"/>
      <c r="H9" s="219"/>
      <c r="I9" s="219"/>
      <c r="J9" s="219"/>
      <c r="K9" s="219"/>
      <c r="L9" s="219"/>
      <c r="M9" s="219"/>
      <c r="N9" s="220"/>
    </row>
    <row r="10" spans="1:14" ht="14.25">
      <c r="A10" s="215">
        <v>1.3</v>
      </c>
      <c r="B10" s="221" t="s">
        <v>283</v>
      </c>
      <c r="C10" s="219"/>
      <c r="D10" s="222">
        <v>0.08</v>
      </c>
      <c r="E10" s="218">
        <f>C10*D10</f>
        <v>0</v>
      </c>
      <c r="F10" s="219"/>
      <c r="G10" s="219"/>
      <c r="H10" s="219"/>
      <c r="I10" s="219"/>
      <c r="J10" s="219"/>
      <c r="K10" s="219"/>
      <c r="L10" s="219"/>
      <c r="M10" s="219"/>
      <c r="N10" s="220"/>
    </row>
    <row r="11" spans="1:14" ht="14.25">
      <c r="A11" s="215">
        <v>1.4</v>
      </c>
      <c r="B11" s="221" t="s">
        <v>282</v>
      </c>
      <c r="C11" s="219"/>
      <c r="D11" s="222">
        <v>0.11</v>
      </c>
      <c r="E11" s="218">
        <f>C11*D11</f>
        <v>0</v>
      </c>
      <c r="F11" s="219"/>
      <c r="G11" s="219"/>
      <c r="H11" s="219"/>
      <c r="I11" s="219"/>
      <c r="J11" s="219"/>
      <c r="K11" s="219"/>
      <c r="L11" s="219"/>
      <c r="M11" s="219"/>
      <c r="N11" s="220"/>
    </row>
    <row r="12" spans="1:14" ht="14.25">
      <c r="A12" s="215">
        <v>1.5</v>
      </c>
      <c r="B12" s="221" t="s">
        <v>281</v>
      </c>
      <c r="C12" s="219"/>
      <c r="D12" s="222">
        <v>0.14000000000000001</v>
      </c>
      <c r="E12" s="218">
        <f>C12*D12</f>
        <v>0</v>
      </c>
      <c r="F12" s="219"/>
      <c r="G12" s="219"/>
      <c r="H12" s="219"/>
      <c r="I12" s="219"/>
      <c r="J12" s="219"/>
      <c r="K12" s="219"/>
      <c r="L12" s="219"/>
      <c r="M12" s="219"/>
      <c r="N12" s="220"/>
    </row>
    <row r="13" spans="1:14" ht="14.25">
      <c r="A13" s="215">
        <v>1.6</v>
      </c>
      <c r="B13" s="223" t="s">
        <v>280</v>
      </c>
      <c r="C13" s="219"/>
      <c r="D13" s="224"/>
      <c r="E13" s="219"/>
      <c r="F13" s="219"/>
      <c r="G13" s="219"/>
      <c r="H13" s="219"/>
      <c r="I13" s="219"/>
      <c r="J13" s="219"/>
      <c r="K13" s="219"/>
      <c r="L13" s="219"/>
      <c r="M13" s="219"/>
      <c r="N13" s="220"/>
    </row>
    <row r="14" spans="1:14" ht="15">
      <c r="A14" s="215">
        <v>2</v>
      </c>
      <c r="B14" s="225" t="s">
        <v>286</v>
      </c>
      <c r="C14" s="217">
        <f>SUM(C15:C20)</f>
        <v>0</v>
      </c>
      <c r="D14" s="210"/>
      <c r="E14" s="218">
        <f>SUM(E15:E20)</f>
        <v>0</v>
      </c>
      <c r="F14" s="219"/>
      <c r="G14" s="219"/>
      <c r="H14" s="219"/>
      <c r="I14" s="219"/>
      <c r="J14" s="219"/>
      <c r="K14" s="219"/>
      <c r="L14" s="219"/>
      <c r="M14" s="219"/>
      <c r="N14" s="220"/>
    </row>
    <row r="15" spans="1:14" ht="14.25">
      <c r="A15" s="215">
        <v>2.1</v>
      </c>
      <c r="B15" s="223" t="s">
        <v>285</v>
      </c>
      <c r="C15" s="219"/>
      <c r="D15" s="222">
        <v>5.0000000000000001E-3</v>
      </c>
      <c r="E15" s="218">
        <f>D15*C15</f>
        <v>0</v>
      </c>
      <c r="F15" s="219"/>
      <c r="G15" s="219"/>
      <c r="H15" s="219"/>
      <c r="I15" s="219"/>
      <c r="J15" s="219"/>
      <c r="K15" s="219"/>
      <c r="L15" s="219"/>
      <c r="M15" s="219"/>
      <c r="N15" s="220"/>
    </row>
    <row r="16" spans="1:14" ht="14.25">
      <c r="A16" s="215">
        <v>2.2000000000000002</v>
      </c>
      <c r="B16" s="223" t="s">
        <v>284</v>
      </c>
      <c r="C16" s="219"/>
      <c r="D16" s="222">
        <v>0.01</v>
      </c>
      <c r="E16" s="218">
        <f>D16*C16</f>
        <v>0</v>
      </c>
      <c r="F16" s="219"/>
      <c r="G16" s="219"/>
      <c r="H16" s="219"/>
      <c r="I16" s="219"/>
      <c r="J16" s="219"/>
      <c r="K16" s="219"/>
      <c r="L16" s="219"/>
      <c r="M16" s="219"/>
      <c r="N16" s="220"/>
    </row>
    <row r="17" spans="1:14" ht="14.25">
      <c r="A17" s="215">
        <v>2.2999999999999998</v>
      </c>
      <c r="B17" s="223" t="s">
        <v>283</v>
      </c>
      <c r="C17" s="219"/>
      <c r="D17" s="222">
        <v>0.02</v>
      </c>
      <c r="E17" s="218">
        <f>D17*C17</f>
        <v>0</v>
      </c>
      <c r="F17" s="219"/>
      <c r="G17" s="219"/>
      <c r="H17" s="219"/>
      <c r="I17" s="219"/>
      <c r="J17" s="219"/>
      <c r="K17" s="219"/>
      <c r="L17" s="219"/>
      <c r="M17" s="219"/>
      <c r="N17" s="220"/>
    </row>
    <row r="18" spans="1:14" ht="14.25">
      <c r="A18" s="215">
        <v>2.4</v>
      </c>
      <c r="B18" s="223" t="s">
        <v>282</v>
      </c>
      <c r="C18" s="219"/>
      <c r="D18" s="222">
        <v>0.03</v>
      </c>
      <c r="E18" s="218">
        <f>D18*C18</f>
        <v>0</v>
      </c>
      <c r="F18" s="219"/>
      <c r="G18" s="219"/>
      <c r="H18" s="219"/>
      <c r="I18" s="219"/>
      <c r="J18" s="219"/>
      <c r="K18" s="219"/>
      <c r="L18" s="219"/>
      <c r="M18" s="219"/>
      <c r="N18" s="220"/>
    </row>
    <row r="19" spans="1:14" ht="14.25">
      <c r="A19" s="215">
        <v>2.5</v>
      </c>
      <c r="B19" s="223" t="s">
        <v>281</v>
      </c>
      <c r="C19" s="219"/>
      <c r="D19" s="222">
        <v>0.04</v>
      </c>
      <c r="E19" s="218">
        <f>D19*C19</f>
        <v>0</v>
      </c>
      <c r="F19" s="219"/>
      <c r="G19" s="219"/>
      <c r="H19" s="219"/>
      <c r="I19" s="219"/>
      <c r="J19" s="219"/>
      <c r="K19" s="219"/>
      <c r="L19" s="219"/>
      <c r="M19" s="219"/>
      <c r="N19" s="220"/>
    </row>
    <row r="20" spans="1:14" ht="14.25">
      <c r="A20" s="215">
        <v>2.6</v>
      </c>
      <c r="B20" s="223" t="s">
        <v>280</v>
      </c>
      <c r="C20" s="219"/>
      <c r="D20" s="224"/>
      <c r="E20" s="226"/>
      <c r="F20" s="219"/>
      <c r="G20" s="219"/>
      <c r="H20" s="219"/>
      <c r="I20" s="219"/>
      <c r="J20" s="219"/>
      <c r="K20" s="219"/>
      <c r="L20" s="219"/>
      <c r="M20" s="219"/>
      <c r="N20" s="220"/>
    </row>
    <row r="21" spans="1:14" ht="15.75" thickBot="1">
      <c r="A21" s="227"/>
      <c r="B21" s="228" t="s">
        <v>119</v>
      </c>
      <c r="C21" s="202">
        <f>C7+C14</f>
        <v>0</v>
      </c>
      <c r="D21" s="229"/>
      <c r="E21" s="230">
        <f>SUM(E7+E14)</f>
        <v>0</v>
      </c>
      <c r="F21" s="231"/>
      <c r="G21" s="231"/>
      <c r="H21" s="231"/>
      <c r="I21" s="231"/>
      <c r="J21" s="231"/>
      <c r="K21" s="231"/>
      <c r="L21" s="231"/>
      <c r="M21" s="231"/>
      <c r="N21" s="232"/>
    </row>
    <row r="22" spans="1:14">
      <c r="E22" s="233"/>
      <c r="F22" s="233"/>
      <c r="G22" s="233"/>
      <c r="H22" s="233"/>
      <c r="I22" s="233"/>
      <c r="J22" s="233"/>
      <c r="K22" s="233"/>
      <c r="L22" s="233"/>
      <c r="M22" s="233"/>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H42"/>
  <sheetViews>
    <sheetView tabSelected="1" zoomScaleNormal="100" workbookViewId="0">
      <pane xSplit="1" ySplit="5" topLeftCell="B6" activePane="bottomRight" state="frozen"/>
      <selection activeCell="B9" sqref="B9"/>
      <selection pane="topRight" activeCell="B9" sqref="B9"/>
      <selection pane="bottomLeft" activeCell="B9" sqref="B9"/>
      <selection pane="bottomRight" activeCell="J12" sqref="J12"/>
    </sheetView>
  </sheetViews>
  <sheetFormatPr defaultColWidth="9.140625" defaultRowHeight="14.25"/>
  <cols>
    <col min="1" max="1" width="9.140625" style="4" customWidth="1"/>
    <col min="2" max="2" width="61.85546875" style="4" customWidth="1"/>
    <col min="3" max="3" width="12.7109375" style="4" customWidth="1"/>
    <col min="4" max="7" width="12.7109375" style="5" customWidth="1"/>
    <col min="8" max="13" width="6.7109375" style="6" customWidth="1"/>
    <col min="14" max="16384" width="9.140625" style="6"/>
  </cols>
  <sheetData>
    <row r="1" spans="1:8">
      <c r="A1" s="3" t="s">
        <v>39</v>
      </c>
      <c r="B1" s="4" t="s">
        <v>431</v>
      </c>
    </row>
    <row r="2" spans="1:8">
      <c r="A2" s="3" t="s">
        <v>40</v>
      </c>
      <c r="B2" s="420">
        <v>42916</v>
      </c>
      <c r="C2" s="7"/>
      <c r="D2" s="8"/>
      <c r="E2" s="8"/>
      <c r="F2" s="8"/>
      <c r="G2" s="8"/>
      <c r="H2" s="9"/>
    </row>
    <row r="3" spans="1:8">
      <c r="A3" s="3"/>
      <c r="B3" s="7"/>
      <c r="C3" s="7"/>
      <c r="D3" s="8"/>
      <c r="E3" s="8"/>
      <c r="F3" s="8"/>
      <c r="G3" s="8"/>
      <c r="H3" s="9"/>
    </row>
    <row r="4" spans="1:8" ht="15" thickBot="1">
      <c r="A4" s="10" t="s">
        <v>164</v>
      </c>
      <c r="B4" s="11" t="s">
        <v>163</v>
      </c>
      <c r="C4" s="11"/>
      <c r="D4" s="11"/>
      <c r="E4" s="11"/>
      <c r="F4" s="11"/>
      <c r="G4" s="11"/>
      <c r="H4" s="9"/>
    </row>
    <row r="5" spans="1:8">
      <c r="A5" s="12" t="s">
        <v>12</v>
      </c>
      <c r="B5" s="13"/>
      <c r="C5" s="14" t="s">
        <v>5</v>
      </c>
      <c r="D5" s="111" t="s">
        <v>6</v>
      </c>
      <c r="E5" s="111" t="s">
        <v>7</v>
      </c>
      <c r="F5" s="111" t="s">
        <v>8</v>
      </c>
      <c r="G5" s="15" t="s">
        <v>9</v>
      </c>
    </row>
    <row r="6" spans="1:8">
      <c r="B6" s="255" t="s">
        <v>162</v>
      </c>
      <c r="C6" s="16"/>
      <c r="D6" s="17"/>
      <c r="E6" s="17"/>
      <c r="F6" s="17"/>
      <c r="G6" s="18"/>
    </row>
    <row r="7" spans="1:8">
      <c r="A7" s="19"/>
      <c r="B7" s="256" t="s">
        <v>156</v>
      </c>
      <c r="C7" s="16"/>
      <c r="D7" s="17"/>
      <c r="E7" s="17"/>
      <c r="F7" s="17"/>
      <c r="G7" s="18"/>
    </row>
    <row r="8" spans="1:8">
      <c r="A8" s="12">
        <v>1</v>
      </c>
      <c r="B8" s="20" t="s">
        <v>161</v>
      </c>
      <c r="C8" s="346">
        <v>22394780</v>
      </c>
      <c r="D8" s="346">
        <v>21851067</v>
      </c>
      <c r="E8" s="346">
        <v>21357827</v>
      </c>
      <c r="F8" s="346">
        <v>21069206</v>
      </c>
      <c r="G8" s="347">
        <v>20284607</v>
      </c>
    </row>
    <row r="9" spans="1:8">
      <c r="A9" s="12">
        <v>2</v>
      </c>
      <c r="B9" s="20" t="s">
        <v>160</v>
      </c>
      <c r="C9" s="346">
        <v>22394780</v>
      </c>
      <c r="D9" s="346">
        <v>21851067</v>
      </c>
      <c r="E9" s="346">
        <v>21357827</v>
      </c>
      <c r="F9" s="346">
        <v>21069206</v>
      </c>
      <c r="G9" s="347">
        <v>20284607</v>
      </c>
    </row>
    <row r="10" spans="1:8">
      <c r="A10" s="12">
        <v>3</v>
      </c>
      <c r="B10" s="20" t="s">
        <v>159</v>
      </c>
      <c r="C10" s="346">
        <v>22755625</v>
      </c>
      <c r="D10" s="346">
        <v>22157989</v>
      </c>
      <c r="E10" s="346">
        <v>21650944</v>
      </c>
      <c r="F10" s="346">
        <v>21323794</v>
      </c>
      <c r="G10" s="347">
        <v>20560123</v>
      </c>
    </row>
    <row r="11" spans="1:8">
      <c r="A11" s="19"/>
      <c r="B11" s="255" t="s">
        <v>158</v>
      </c>
      <c r="C11" s="348"/>
      <c r="D11" s="348"/>
      <c r="E11" s="348"/>
      <c r="F11" s="348"/>
      <c r="G11" s="349"/>
    </row>
    <row r="12" spans="1:8" ht="15" customHeight="1">
      <c r="A12" s="12">
        <v>4</v>
      </c>
      <c r="B12" s="20" t="s">
        <v>292</v>
      </c>
      <c r="C12" s="346">
        <v>66287504.441961996</v>
      </c>
      <c r="D12" s="346">
        <v>78627535</v>
      </c>
      <c r="E12" s="346">
        <v>51502529</v>
      </c>
      <c r="F12" s="346">
        <v>53318354</v>
      </c>
      <c r="G12" s="347">
        <v>54621020</v>
      </c>
    </row>
    <row r="13" spans="1:8" ht="15" customHeight="1">
      <c r="A13" s="12">
        <v>5</v>
      </c>
      <c r="B13" s="20" t="s">
        <v>293</v>
      </c>
      <c r="C13" s="346">
        <v>54478856.100000001</v>
      </c>
      <c r="D13" s="346">
        <v>46096735</v>
      </c>
      <c r="E13" s="346">
        <v>36391387</v>
      </c>
      <c r="F13" s="346">
        <v>42598900</v>
      </c>
      <c r="G13" s="347">
        <v>49809460</v>
      </c>
    </row>
    <row r="14" spans="1:8">
      <c r="A14" s="19"/>
      <c r="B14" s="255" t="s">
        <v>157</v>
      </c>
      <c r="C14" s="348"/>
      <c r="D14" s="348"/>
      <c r="E14" s="348"/>
      <c r="F14" s="348"/>
      <c r="G14" s="349"/>
    </row>
    <row r="15" spans="1:8" s="22" customFormat="1">
      <c r="A15" s="21"/>
      <c r="B15" s="256" t="s">
        <v>156</v>
      </c>
      <c r="C15" s="350"/>
      <c r="D15" s="350"/>
      <c r="E15" s="350"/>
      <c r="F15" s="350"/>
      <c r="G15" s="351"/>
    </row>
    <row r="16" spans="1:8">
      <c r="A16" s="12">
        <v>6</v>
      </c>
      <c r="B16" s="20" t="s">
        <v>299</v>
      </c>
      <c r="C16" s="352">
        <v>0.33779999999999999</v>
      </c>
      <c r="D16" s="352">
        <v>0.27789999999999998</v>
      </c>
      <c r="E16" s="352">
        <v>0.41470000000000001</v>
      </c>
      <c r="F16" s="352">
        <v>0.3952</v>
      </c>
      <c r="G16" s="353">
        <v>0.37140000000000001</v>
      </c>
    </row>
    <row r="17" spans="1:7" ht="15" customHeight="1">
      <c r="A17" s="12">
        <v>7</v>
      </c>
      <c r="B17" s="20" t="s">
        <v>155</v>
      </c>
      <c r="C17" s="352">
        <v>0.33779999999999999</v>
      </c>
      <c r="D17" s="352">
        <v>0.27789999999999998</v>
      </c>
      <c r="E17" s="352">
        <v>0.41470000000000001</v>
      </c>
      <c r="F17" s="352">
        <v>0.3952</v>
      </c>
      <c r="G17" s="353">
        <v>0.37140000000000001</v>
      </c>
    </row>
    <row r="18" spans="1:7">
      <c r="A18" s="12">
        <v>8</v>
      </c>
      <c r="B18" s="20" t="s">
        <v>154</v>
      </c>
      <c r="C18" s="352">
        <v>0.34329999999999999</v>
      </c>
      <c r="D18" s="352">
        <v>0.28179999999999999</v>
      </c>
      <c r="E18" s="352">
        <v>0.4204</v>
      </c>
      <c r="F18" s="352">
        <v>0.39989999999999998</v>
      </c>
      <c r="G18" s="353">
        <v>0.37640000000000001</v>
      </c>
    </row>
    <row r="19" spans="1:7" s="22" customFormat="1">
      <c r="A19" s="21"/>
      <c r="B19" s="256" t="s">
        <v>300</v>
      </c>
      <c r="C19" s="354"/>
      <c r="D19" s="354"/>
      <c r="E19" s="354"/>
      <c r="F19" s="354"/>
      <c r="G19" s="355"/>
    </row>
    <row r="20" spans="1:7">
      <c r="A20" s="12">
        <v>9</v>
      </c>
      <c r="B20" s="20" t="s">
        <v>153</v>
      </c>
      <c r="C20" s="352">
        <v>0.40429999999999999</v>
      </c>
      <c r="D20" s="352">
        <v>0.46360000000000001</v>
      </c>
      <c r="E20" s="352">
        <v>0.53169999999999995</v>
      </c>
      <c r="F20" s="352">
        <v>0.45390000000000003</v>
      </c>
      <c r="G20" s="353">
        <v>0.3886</v>
      </c>
    </row>
    <row r="21" spans="1:7">
      <c r="A21" s="12">
        <v>10</v>
      </c>
      <c r="B21" s="20" t="s">
        <v>152</v>
      </c>
      <c r="C21" s="352">
        <v>0.41770000000000002</v>
      </c>
      <c r="D21" s="352">
        <v>0.48070000000000002</v>
      </c>
      <c r="E21" s="352">
        <v>0.59489999999999998</v>
      </c>
      <c r="F21" s="352">
        <v>0.50060000000000004</v>
      </c>
      <c r="G21" s="353">
        <v>0.4128</v>
      </c>
    </row>
    <row r="22" spans="1:7">
      <c r="A22" s="19"/>
      <c r="B22" s="257" t="s">
        <v>151</v>
      </c>
      <c r="C22" s="356"/>
      <c r="D22" s="356"/>
      <c r="E22" s="356"/>
      <c r="F22" s="356"/>
      <c r="G22" s="357"/>
    </row>
    <row r="23" spans="1:7" ht="15" customHeight="1">
      <c r="A23" s="23">
        <v>11</v>
      </c>
      <c r="B23" s="20" t="s">
        <v>150</v>
      </c>
      <c r="C23" s="358">
        <v>1.7999999999999999E-2</v>
      </c>
      <c r="D23" s="358">
        <v>5.0999999999999997E-2</v>
      </c>
      <c r="E23" s="358">
        <v>4.5600000000000002E-2</v>
      </c>
      <c r="F23" s="358">
        <v>4.7600000000000003E-2</v>
      </c>
      <c r="G23" s="359">
        <v>4.9099999999999998E-2</v>
      </c>
    </row>
    <row r="24" spans="1:7" ht="15">
      <c r="A24" s="23">
        <v>12</v>
      </c>
      <c r="B24" s="20" t="s">
        <v>149</v>
      </c>
      <c r="C24" s="358">
        <v>2E-3</v>
      </c>
      <c r="D24" s="358">
        <v>4.7999999999999996E-3</v>
      </c>
      <c r="E24" s="358">
        <v>3.2000000000000002E-3</v>
      </c>
      <c r="F24" s="358">
        <v>3.3E-3</v>
      </c>
      <c r="G24" s="359">
        <v>2.5000000000000001E-3</v>
      </c>
    </row>
    <row r="25" spans="1:7" ht="15">
      <c r="A25" s="23">
        <v>13</v>
      </c>
      <c r="B25" s="20" t="s">
        <v>148</v>
      </c>
      <c r="C25" s="358">
        <v>9.5999999999999992E-3</v>
      </c>
      <c r="D25" s="358">
        <v>3.5900000000000001E-2</v>
      </c>
      <c r="E25" s="358">
        <v>3.6799999999999999E-2</v>
      </c>
      <c r="F25" s="358">
        <v>3.8100000000000002E-2</v>
      </c>
      <c r="G25" s="359">
        <v>3.9399999999999998E-2</v>
      </c>
    </row>
    <row r="26" spans="1:7" ht="15">
      <c r="A26" s="23">
        <v>14</v>
      </c>
      <c r="B26" s="20" t="s">
        <v>147</v>
      </c>
      <c r="C26" s="358">
        <v>1.6E-2</v>
      </c>
      <c r="D26" s="358">
        <v>4.6199999999999998E-2</v>
      </c>
      <c r="E26" s="358">
        <v>4.24E-2</v>
      </c>
      <c r="F26" s="358">
        <v>4.4200000000000003E-2</v>
      </c>
      <c r="G26" s="359">
        <v>4.6600000000000003E-2</v>
      </c>
    </row>
    <row r="27" spans="1:7" ht="15">
      <c r="A27" s="23">
        <v>15</v>
      </c>
      <c r="B27" s="20" t="s">
        <v>301</v>
      </c>
      <c r="C27" s="358">
        <v>1.04E-2</v>
      </c>
      <c r="D27" s="358">
        <v>2.9600000000000001E-2</v>
      </c>
      <c r="E27" s="358">
        <v>2.7900000000000001E-2</v>
      </c>
      <c r="F27" s="358">
        <v>3.3000000000000002E-2</v>
      </c>
      <c r="G27" s="359">
        <v>2.8299999999999999E-2</v>
      </c>
    </row>
    <row r="28" spans="1:7" ht="15">
      <c r="A28" s="23">
        <v>16</v>
      </c>
      <c r="B28" s="20" t="s">
        <v>302</v>
      </c>
      <c r="C28" s="358">
        <v>3.3700000000000001E-2</v>
      </c>
      <c r="D28" s="358">
        <v>9.0499999999999997E-2</v>
      </c>
      <c r="E28" s="358">
        <v>9.7199999999999995E-2</v>
      </c>
      <c r="F28" s="358">
        <v>0.1134</v>
      </c>
      <c r="G28" s="359">
        <v>9.2399999999999996E-2</v>
      </c>
    </row>
    <row r="29" spans="1:7">
      <c r="A29" s="19"/>
      <c r="B29" s="257" t="s">
        <v>384</v>
      </c>
      <c r="C29" s="356"/>
      <c r="D29" s="356"/>
      <c r="E29" s="356"/>
      <c r="F29" s="356"/>
      <c r="G29" s="357"/>
    </row>
    <row r="30" spans="1:7" ht="15">
      <c r="A30" s="23">
        <v>17</v>
      </c>
      <c r="B30" s="20" t="s">
        <v>146</v>
      </c>
      <c r="C30" s="358">
        <v>3.3399999999999999E-2</v>
      </c>
      <c r="D30" s="358">
        <v>4.1700000000000001E-2</v>
      </c>
      <c r="E30" s="358">
        <v>4.3900000000000002E-2</v>
      </c>
      <c r="F30" s="358">
        <v>3.32E-2</v>
      </c>
      <c r="G30" s="359">
        <v>3.5900000000000001E-2</v>
      </c>
    </row>
    <row r="31" spans="1:7" ht="15" customHeight="1">
      <c r="A31" s="23">
        <v>18</v>
      </c>
      <c r="B31" s="20" t="s">
        <v>145</v>
      </c>
      <c r="C31" s="358">
        <v>4.1599999999999998E-2</v>
      </c>
      <c r="D31" s="358">
        <v>4.3700000000000003E-2</v>
      </c>
      <c r="E31" s="358">
        <v>4.3099999999999999E-2</v>
      </c>
      <c r="F31" s="358">
        <v>3.9600000000000003E-2</v>
      </c>
      <c r="G31" s="359">
        <v>3.8100000000000002E-2</v>
      </c>
    </row>
    <row r="32" spans="1:7" ht="15">
      <c r="A32" s="23">
        <v>19</v>
      </c>
      <c r="B32" s="20" t="s">
        <v>144</v>
      </c>
      <c r="C32" s="358">
        <v>0.59470000000000001</v>
      </c>
      <c r="D32" s="358">
        <v>0.62019999999999997</v>
      </c>
      <c r="E32" s="358">
        <v>0.63</v>
      </c>
      <c r="F32" s="358">
        <v>0.61760000000000004</v>
      </c>
      <c r="G32" s="359">
        <v>0.59909999999999997</v>
      </c>
    </row>
    <row r="33" spans="1:7" ht="15" customHeight="1">
      <c r="A33" s="23">
        <v>20</v>
      </c>
      <c r="B33" s="20" t="s">
        <v>143</v>
      </c>
      <c r="C33" s="358">
        <v>0.59519999999999995</v>
      </c>
      <c r="D33" s="358">
        <v>0.60819999999999996</v>
      </c>
      <c r="E33" s="358">
        <v>0.52080000000000004</v>
      </c>
      <c r="F33" s="358">
        <v>0.66479999999999995</v>
      </c>
      <c r="G33" s="359">
        <v>0.4758</v>
      </c>
    </row>
    <row r="34" spans="1:7" ht="15">
      <c r="A34" s="23">
        <v>21</v>
      </c>
      <c r="B34" s="20" t="s">
        <v>142</v>
      </c>
      <c r="C34" s="358">
        <v>0.22320000000000001</v>
      </c>
      <c r="D34" s="358">
        <v>5.7099999999999998E-2</v>
      </c>
      <c r="E34" s="358">
        <v>0.12839999999999999</v>
      </c>
      <c r="F34" s="358">
        <v>-3.2500000000000001E-2</v>
      </c>
      <c r="G34" s="359">
        <v>5.3999999999999999E-2</v>
      </c>
    </row>
    <row r="35" spans="1:7" ht="15" customHeight="1">
      <c r="A35" s="19"/>
      <c r="B35" s="257" t="s">
        <v>385</v>
      </c>
      <c r="C35" s="356"/>
      <c r="D35" s="356"/>
      <c r="E35" s="356"/>
      <c r="F35" s="356"/>
      <c r="G35" s="357"/>
    </row>
    <row r="36" spans="1:7" ht="15">
      <c r="A36" s="23">
        <v>22</v>
      </c>
      <c r="B36" s="20" t="s">
        <v>141</v>
      </c>
      <c r="C36" s="358">
        <v>0.75060000000000004</v>
      </c>
      <c r="D36" s="358">
        <v>0.749</v>
      </c>
      <c r="E36" s="358">
        <v>0.69089999999999996</v>
      </c>
      <c r="F36" s="358">
        <v>0.78249999999999997</v>
      </c>
      <c r="G36" s="359">
        <v>0.68310000000000004</v>
      </c>
    </row>
    <row r="37" spans="1:7" ht="15" customHeight="1">
      <c r="A37" s="23">
        <v>23</v>
      </c>
      <c r="B37" s="20" t="s">
        <v>140</v>
      </c>
      <c r="C37" s="358">
        <v>0.79620000000000002</v>
      </c>
      <c r="D37" s="358">
        <v>0.82789999999999997</v>
      </c>
      <c r="E37" s="358">
        <v>0.7772</v>
      </c>
      <c r="F37" s="358">
        <v>0.84899999999999998</v>
      </c>
      <c r="G37" s="359">
        <v>0.61180000000000001</v>
      </c>
    </row>
    <row r="38" spans="1:7" ht="15.75" thickBot="1">
      <c r="A38" s="24">
        <v>24</v>
      </c>
      <c r="B38" s="258" t="s">
        <v>139</v>
      </c>
      <c r="C38" s="360">
        <v>0.69930000000000003</v>
      </c>
      <c r="D38" s="360">
        <v>0.67959999999999998</v>
      </c>
      <c r="E38" s="360">
        <v>0.62860000000000005</v>
      </c>
      <c r="F38" s="360">
        <v>0.71740000000000004</v>
      </c>
      <c r="G38" s="361">
        <v>0.69979999999999998</v>
      </c>
    </row>
    <row r="39" spans="1:7">
      <c r="A39" s="25"/>
    </row>
    <row r="41" spans="1:7">
      <c r="A41" s="421" t="s">
        <v>433</v>
      </c>
      <c r="B41" s="424" t="s">
        <v>434</v>
      </c>
      <c r="C41" s="425"/>
      <c r="D41" s="425"/>
      <c r="E41" s="425"/>
      <c r="F41" s="425"/>
    </row>
    <row r="42" spans="1:7">
      <c r="A42" s="5"/>
      <c r="B42" s="5" t="s">
        <v>432</v>
      </c>
      <c r="C42" s="5"/>
    </row>
  </sheetData>
  <mergeCells count="1">
    <mergeCell ref="B41:F4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H45"/>
  <sheetViews>
    <sheetView workbookViewId="0">
      <pane xSplit="1" ySplit="5" topLeftCell="B30" activePane="bottomRight" state="frozen"/>
      <selection activeCell="B9" sqref="B9"/>
      <selection pane="topRight" activeCell="B9" sqref="B9"/>
      <selection pane="bottomLeft" activeCell="B9" sqref="B9"/>
      <selection pane="bottomRight" activeCell="A44" sqref="A44:F45"/>
    </sheetView>
  </sheetViews>
  <sheetFormatPr defaultColWidth="9.140625" defaultRowHeight="14.25"/>
  <cols>
    <col min="1" max="1" width="9.5703125" style="5" bestFit="1" customWidth="1"/>
    <col min="2" max="2" width="55.140625" style="5" bestFit="1" customWidth="1"/>
    <col min="3" max="3" width="11.7109375" style="5" customWidth="1"/>
    <col min="4" max="4" width="13.28515625" style="5" customWidth="1"/>
    <col min="5" max="5" width="14.5703125" style="5" customWidth="1"/>
    <col min="6" max="6" width="11.7109375" style="5" customWidth="1"/>
    <col min="7" max="7" width="13.7109375" style="5" customWidth="1"/>
    <col min="8" max="8" width="14.5703125" style="5" customWidth="1"/>
    <col min="9" max="16384" width="9.140625" style="6"/>
  </cols>
  <sheetData>
    <row r="1" spans="1:8">
      <c r="A1" s="3" t="s">
        <v>39</v>
      </c>
      <c r="B1" s="4" t="str">
        <f>'1. key ratios '!B1</f>
        <v>JSC Ziraat Bank Georgia</v>
      </c>
    </row>
    <row r="2" spans="1:8">
      <c r="A2" s="3" t="s">
        <v>40</v>
      </c>
      <c r="B2" s="420">
        <f>'1. key ratios '!B2</f>
        <v>42916</v>
      </c>
    </row>
    <row r="3" spans="1:8">
      <c r="A3" s="3"/>
    </row>
    <row r="4" spans="1:8" ht="15" thickBot="1">
      <c r="A4" s="26" t="s">
        <v>41</v>
      </c>
      <c r="B4" s="27" t="s">
        <v>42</v>
      </c>
      <c r="C4" s="26"/>
      <c r="D4" s="28"/>
      <c r="E4" s="28"/>
      <c r="F4" s="29"/>
      <c r="G4" s="29"/>
      <c r="H4" s="30" t="s">
        <v>82</v>
      </c>
    </row>
    <row r="5" spans="1:8">
      <c r="A5" s="31"/>
      <c r="B5" s="32"/>
      <c r="C5" s="426" t="s">
        <v>77</v>
      </c>
      <c r="D5" s="427"/>
      <c r="E5" s="428"/>
      <c r="F5" s="426" t="s">
        <v>81</v>
      </c>
      <c r="G5" s="427"/>
      <c r="H5" s="429"/>
    </row>
    <row r="6" spans="1:8">
      <c r="A6" s="33" t="s">
        <v>12</v>
      </c>
      <c r="B6" s="34" t="s">
        <v>43</v>
      </c>
      <c r="C6" s="35" t="s">
        <v>78</v>
      </c>
      <c r="D6" s="35" t="s">
        <v>79</v>
      </c>
      <c r="E6" s="35" t="s">
        <v>80</v>
      </c>
      <c r="F6" s="35" t="s">
        <v>78</v>
      </c>
      <c r="G6" s="35" t="s">
        <v>79</v>
      </c>
      <c r="H6" s="36" t="s">
        <v>80</v>
      </c>
    </row>
    <row r="7" spans="1:8" ht="15.75">
      <c r="A7" s="33">
        <v>1</v>
      </c>
      <c r="B7" s="37" t="s">
        <v>44</v>
      </c>
      <c r="C7" s="362">
        <v>1766654</v>
      </c>
      <c r="D7" s="362">
        <v>4970154</v>
      </c>
      <c r="E7" s="363">
        <f>C7+D7</f>
        <v>6736808</v>
      </c>
      <c r="F7" s="364">
        <v>592948</v>
      </c>
      <c r="G7" s="365">
        <v>2736170</v>
      </c>
      <c r="H7" s="39">
        <f>F7+G7</f>
        <v>3329118</v>
      </c>
    </row>
    <row r="8" spans="1:8" ht="15.75">
      <c r="A8" s="33">
        <v>2</v>
      </c>
      <c r="B8" s="37" t="s">
        <v>45</v>
      </c>
      <c r="C8" s="362">
        <v>629007</v>
      </c>
      <c r="D8" s="362">
        <v>9864140</v>
      </c>
      <c r="E8" s="363">
        <f t="shared" ref="E8:E20" si="0">C8+D8</f>
        <v>10493147</v>
      </c>
      <c r="F8" s="364">
        <v>405721</v>
      </c>
      <c r="G8" s="365">
        <v>7668753</v>
      </c>
      <c r="H8" s="39">
        <f t="shared" ref="H8:H40" si="1">F8+G8</f>
        <v>8074474</v>
      </c>
    </row>
    <row r="9" spans="1:8" ht="15.75">
      <c r="A9" s="33">
        <v>3</v>
      </c>
      <c r="B9" s="37" t="s">
        <v>46</v>
      </c>
      <c r="C9" s="362">
        <v>12020282</v>
      </c>
      <c r="D9" s="362">
        <v>26209675</v>
      </c>
      <c r="E9" s="363">
        <f t="shared" si="0"/>
        <v>38229957</v>
      </c>
      <c r="F9" s="364">
        <v>28022198</v>
      </c>
      <c r="G9" s="365">
        <v>23057162</v>
      </c>
      <c r="H9" s="39">
        <f t="shared" si="1"/>
        <v>51079360</v>
      </c>
    </row>
    <row r="10" spans="1:8" ht="15.75">
      <c r="A10" s="33">
        <v>4</v>
      </c>
      <c r="B10" s="37" t="s">
        <v>47</v>
      </c>
      <c r="C10" s="362">
        <v>0</v>
      </c>
      <c r="D10" s="362">
        <v>0</v>
      </c>
      <c r="E10" s="363">
        <f t="shared" si="0"/>
        <v>0</v>
      </c>
      <c r="F10" s="364">
        <v>0</v>
      </c>
      <c r="G10" s="365">
        <v>0</v>
      </c>
      <c r="H10" s="39">
        <f t="shared" si="1"/>
        <v>0</v>
      </c>
    </row>
    <row r="11" spans="1:8" ht="15.75">
      <c r="A11" s="33">
        <v>5</v>
      </c>
      <c r="B11" s="37" t="s">
        <v>48</v>
      </c>
      <c r="C11" s="362">
        <v>10139451</v>
      </c>
      <c r="D11" s="362">
        <v>0</v>
      </c>
      <c r="E11" s="363">
        <f t="shared" si="0"/>
        <v>10139451</v>
      </c>
      <c r="F11" s="364">
        <v>7221719</v>
      </c>
      <c r="G11" s="365">
        <v>0</v>
      </c>
      <c r="H11" s="39">
        <f t="shared" si="1"/>
        <v>7221719</v>
      </c>
    </row>
    <row r="12" spans="1:8" ht="15.75">
      <c r="A12" s="33">
        <v>6.1</v>
      </c>
      <c r="B12" s="40" t="s">
        <v>49</v>
      </c>
      <c r="C12" s="362">
        <v>7669126</v>
      </c>
      <c r="D12" s="362">
        <v>11252011</v>
      </c>
      <c r="E12" s="363">
        <f t="shared" si="0"/>
        <v>18921137</v>
      </c>
      <c r="F12" s="364">
        <v>5791243</v>
      </c>
      <c r="G12" s="365">
        <v>8656091</v>
      </c>
      <c r="H12" s="39">
        <f t="shared" si="1"/>
        <v>14447334</v>
      </c>
    </row>
    <row r="13" spans="1:8" ht="15.75">
      <c r="A13" s="33">
        <v>6.2</v>
      </c>
      <c r="B13" s="40" t="s">
        <v>50</v>
      </c>
      <c r="C13" s="362">
        <v>238393</v>
      </c>
      <c r="D13" s="362">
        <v>548418</v>
      </c>
      <c r="E13" s="363">
        <f t="shared" si="0"/>
        <v>786811</v>
      </c>
      <c r="F13">
        <v>202640</v>
      </c>
      <c r="G13">
        <v>348505</v>
      </c>
      <c r="H13" s="39">
        <f t="shared" si="1"/>
        <v>551145</v>
      </c>
    </row>
    <row r="14" spans="1:8" ht="15.75">
      <c r="A14" s="33">
        <v>6</v>
      </c>
      <c r="B14" s="37" t="s">
        <v>51</v>
      </c>
      <c r="C14" s="363">
        <f>C12-C13</f>
        <v>7430733</v>
      </c>
      <c r="D14" s="363">
        <f>D12-D13</f>
        <v>10703593</v>
      </c>
      <c r="E14" s="363">
        <f t="shared" si="0"/>
        <v>18134326</v>
      </c>
      <c r="F14" s="363">
        <f>F12-F13</f>
        <v>5588603</v>
      </c>
      <c r="G14" s="363">
        <f>G12-G13</f>
        <v>8307586</v>
      </c>
      <c r="H14" s="39">
        <f t="shared" si="1"/>
        <v>13896189</v>
      </c>
    </row>
    <row r="15" spans="1:8" ht="15.75">
      <c r="A15" s="33">
        <v>7</v>
      </c>
      <c r="B15" s="37" t="s">
        <v>52</v>
      </c>
      <c r="C15" s="362">
        <v>147266</v>
      </c>
      <c r="D15" s="362">
        <v>52896</v>
      </c>
      <c r="E15" s="363">
        <f t="shared" si="0"/>
        <v>200162</v>
      </c>
      <c r="F15" s="364">
        <v>110429</v>
      </c>
      <c r="G15" s="365">
        <v>106309</v>
      </c>
      <c r="H15" s="39">
        <f t="shared" si="1"/>
        <v>216738</v>
      </c>
    </row>
    <row r="16" spans="1:8" ht="15.75">
      <c r="A16" s="33">
        <v>8</v>
      </c>
      <c r="B16" s="37" t="s">
        <v>224</v>
      </c>
      <c r="C16" s="362">
        <v>0</v>
      </c>
      <c r="D16" s="362">
        <v>0</v>
      </c>
      <c r="E16" s="363">
        <f t="shared" si="0"/>
        <v>0</v>
      </c>
      <c r="F16" s="364">
        <v>0</v>
      </c>
      <c r="G16" s="365">
        <v>0</v>
      </c>
      <c r="H16" s="39">
        <f t="shared" si="1"/>
        <v>0</v>
      </c>
    </row>
    <row r="17" spans="1:8" ht="15.75">
      <c r="A17" s="33">
        <v>9</v>
      </c>
      <c r="B17" s="37" t="s">
        <v>53</v>
      </c>
      <c r="C17" s="362">
        <v>0</v>
      </c>
      <c r="D17" s="362">
        <v>0</v>
      </c>
      <c r="E17" s="363">
        <f t="shared" si="0"/>
        <v>0</v>
      </c>
      <c r="F17" s="364">
        <v>0</v>
      </c>
      <c r="G17" s="365">
        <v>0</v>
      </c>
      <c r="H17" s="39">
        <f t="shared" si="1"/>
        <v>0</v>
      </c>
    </row>
    <row r="18" spans="1:8" ht="15.75">
      <c r="A18" s="33">
        <v>10</v>
      </c>
      <c r="B18" s="37" t="s">
        <v>54</v>
      </c>
      <c r="C18" s="362">
        <v>3917049</v>
      </c>
      <c r="D18" s="362">
        <v>0</v>
      </c>
      <c r="E18" s="363">
        <f t="shared" si="0"/>
        <v>3917049</v>
      </c>
      <c r="F18" s="364">
        <v>2241649</v>
      </c>
      <c r="G18" s="365">
        <v>0</v>
      </c>
      <c r="H18" s="39">
        <f t="shared" si="1"/>
        <v>2241649</v>
      </c>
    </row>
    <row r="19" spans="1:8" ht="15.75">
      <c r="A19" s="33">
        <v>11</v>
      </c>
      <c r="B19" s="37" t="s">
        <v>55</v>
      </c>
      <c r="C19" s="362">
        <v>264929</v>
      </c>
      <c r="D19" s="362">
        <v>1605725</v>
      </c>
      <c r="E19" s="363">
        <f t="shared" si="0"/>
        <v>1870654</v>
      </c>
      <c r="F19" s="364">
        <v>2071288</v>
      </c>
      <c r="G19" s="365">
        <v>109741</v>
      </c>
      <c r="H19" s="39">
        <f t="shared" si="1"/>
        <v>2181029</v>
      </c>
    </row>
    <row r="20" spans="1:8" ht="15.75">
      <c r="A20" s="33">
        <v>12</v>
      </c>
      <c r="B20" s="42" t="s">
        <v>56</v>
      </c>
      <c r="C20" s="363">
        <f>SUM(C7:C11)+SUM(C14:C19)</f>
        <v>36315371</v>
      </c>
      <c r="D20" s="363">
        <f>SUM(D7:D11)+SUM(D14:D19)</f>
        <v>53406183</v>
      </c>
      <c r="E20" s="363">
        <f t="shared" si="0"/>
        <v>89721554</v>
      </c>
      <c r="F20" s="363">
        <f>SUM(F7:F11)+SUM(F14:F19)</f>
        <v>46254555</v>
      </c>
      <c r="G20" s="363">
        <f>SUM(G7:G11)+SUM(G14:G19)</f>
        <v>41985721</v>
      </c>
      <c r="H20" s="39">
        <f t="shared" si="1"/>
        <v>88240276</v>
      </c>
    </row>
    <row r="21" spans="1:8" ht="15.75">
      <c r="A21" s="33"/>
      <c r="B21" s="34" t="s">
        <v>57</v>
      </c>
      <c r="C21" s="366"/>
      <c r="D21" s="366"/>
      <c r="E21" s="366"/>
      <c r="F21" s="367"/>
      <c r="G21" s="368"/>
      <c r="H21" s="43"/>
    </row>
    <row r="22" spans="1:8" ht="15.75">
      <c r="A22" s="33">
        <v>13</v>
      </c>
      <c r="B22" s="37" t="s">
        <v>58</v>
      </c>
      <c r="C22" s="362">
        <v>0</v>
      </c>
      <c r="D22" s="362">
        <v>294851</v>
      </c>
      <c r="E22" s="363">
        <f>C22+D22</f>
        <v>294851</v>
      </c>
      <c r="F22" s="364">
        <v>0</v>
      </c>
      <c r="G22" s="365">
        <v>2342300</v>
      </c>
      <c r="H22" s="39">
        <f t="shared" si="1"/>
        <v>2342300</v>
      </c>
    </row>
    <row r="23" spans="1:8" ht="15.75">
      <c r="A23" s="33">
        <v>14</v>
      </c>
      <c r="B23" s="37" t="s">
        <v>59</v>
      </c>
      <c r="C23" s="362">
        <v>7431439</v>
      </c>
      <c r="D23" s="362">
        <v>27293199</v>
      </c>
      <c r="E23" s="363">
        <f t="shared" ref="E23:E40" si="2">C23+D23</f>
        <v>34724638</v>
      </c>
      <c r="F23" s="364">
        <v>14878010</v>
      </c>
      <c r="G23" s="365">
        <v>23331599</v>
      </c>
      <c r="H23" s="39">
        <f t="shared" si="1"/>
        <v>38209609</v>
      </c>
    </row>
    <row r="24" spans="1:8" ht="15.75">
      <c r="A24" s="33">
        <v>15</v>
      </c>
      <c r="B24" s="37" t="s">
        <v>60</v>
      </c>
      <c r="C24" s="362">
        <v>6129190</v>
      </c>
      <c r="D24" s="362">
        <v>21885599</v>
      </c>
      <c r="E24" s="363">
        <f t="shared" si="2"/>
        <v>28014789</v>
      </c>
      <c r="F24" s="364">
        <v>11002421</v>
      </c>
      <c r="G24" s="365">
        <v>12539687</v>
      </c>
      <c r="H24" s="39">
        <f t="shared" si="1"/>
        <v>23542108</v>
      </c>
    </row>
    <row r="25" spans="1:8" ht="15.75">
      <c r="A25" s="33">
        <v>16</v>
      </c>
      <c r="B25" s="37" t="s">
        <v>61</v>
      </c>
      <c r="C25" s="362">
        <v>31700</v>
      </c>
      <c r="D25" s="362">
        <v>2144730</v>
      </c>
      <c r="E25" s="363">
        <f t="shared" si="2"/>
        <v>2176430</v>
      </c>
      <c r="F25" s="364">
        <v>185370</v>
      </c>
      <c r="G25" s="365">
        <v>2746688</v>
      </c>
      <c r="H25" s="39">
        <f t="shared" si="1"/>
        <v>2932058</v>
      </c>
    </row>
    <row r="26" spans="1:8" ht="15.75">
      <c r="A26" s="33">
        <v>17</v>
      </c>
      <c r="B26" s="37" t="s">
        <v>62</v>
      </c>
      <c r="C26" s="366">
        <v>0</v>
      </c>
      <c r="D26" s="366">
        <v>0</v>
      </c>
      <c r="E26" s="363">
        <f t="shared" si="2"/>
        <v>0</v>
      </c>
      <c r="F26" s="367"/>
      <c r="G26" s="368"/>
      <c r="H26" s="39">
        <f t="shared" si="1"/>
        <v>0</v>
      </c>
    </row>
    <row r="27" spans="1:8" ht="15.75">
      <c r="A27" s="33">
        <v>18</v>
      </c>
      <c r="B27" s="37" t="s">
        <v>63</v>
      </c>
      <c r="C27" s="362">
        <v>0</v>
      </c>
      <c r="D27" s="362">
        <v>180540</v>
      </c>
      <c r="E27" s="363">
        <f t="shared" si="2"/>
        <v>180540</v>
      </c>
      <c r="F27" s="364">
        <v>0</v>
      </c>
      <c r="G27" s="365">
        <v>0</v>
      </c>
      <c r="H27" s="39">
        <f t="shared" si="1"/>
        <v>0</v>
      </c>
    </row>
    <row r="28" spans="1:8" ht="15.75">
      <c r="A28" s="33">
        <v>19</v>
      </c>
      <c r="B28" s="37" t="s">
        <v>64</v>
      </c>
      <c r="C28" s="362">
        <v>21</v>
      </c>
      <c r="D28" s="362">
        <v>25503</v>
      </c>
      <c r="E28" s="363">
        <f t="shared" si="2"/>
        <v>25524</v>
      </c>
      <c r="F28" s="364">
        <v>0</v>
      </c>
      <c r="G28" s="365">
        <v>49473</v>
      </c>
      <c r="H28" s="39">
        <f t="shared" si="1"/>
        <v>49473</v>
      </c>
    </row>
    <row r="29" spans="1:8" ht="15.75">
      <c r="A29" s="33">
        <v>20</v>
      </c>
      <c r="B29" s="37" t="s">
        <v>65</v>
      </c>
      <c r="C29" s="362">
        <v>76747</v>
      </c>
      <c r="D29" s="362">
        <v>1586732</v>
      </c>
      <c r="E29" s="363">
        <f t="shared" si="2"/>
        <v>1663479</v>
      </c>
      <c r="F29" s="364">
        <v>211014</v>
      </c>
      <c r="G29" s="365">
        <v>403618</v>
      </c>
      <c r="H29" s="39">
        <f t="shared" si="1"/>
        <v>614632</v>
      </c>
    </row>
    <row r="30" spans="1:8" ht="15.75">
      <c r="A30" s="33">
        <v>21</v>
      </c>
      <c r="B30" s="37" t="s">
        <v>66</v>
      </c>
      <c r="C30" s="362">
        <v>0</v>
      </c>
      <c r="D30" s="362">
        <v>0</v>
      </c>
      <c r="E30" s="363">
        <f t="shared" si="2"/>
        <v>0</v>
      </c>
      <c r="F30" s="364">
        <v>0</v>
      </c>
      <c r="G30" s="365">
        <v>0</v>
      </c>
      <c r="H30" s="39">
        <f t="shared" si="1"/>
        <v>0</v>
      </c>
    </row>
    <row r="31" spans="1:8" ht="15.75">
      <c r="A31" s="33">
        <v>22</v>
      </c>
      <c r="B31" s="42" t="s">
        <v>67</v>
      </c>
      <c r="C31" s="363">
        <f>SUM(C22:C30)</f>
        <v>13669097</v>
      </c>
      <c r="D31" s="363">
        <f>SUM(D22:D30)</f>
        <v>53411154</v>
      </c>
      <c r="E31" s="363">
        <f>C31+D31</f>
        <v>67080251</v>
      </c>
      <c r="F31" s="363">
        <f>SUM(F22:F30)</f>
        <v>26276815</v>
      </c>
      <c r="G31" s="363">
        <f>SUM(G22:G30)</f>
        <v>41413365</v>
      </c>
      <c r="H31" s="39">
        <f t="shared" si="1"/>
        <v>67690180</v>
      </c>
    </row>
    <row r="32" spans="1:8" ht="15.75">
      <c r="A32" s="33"/>
      <c r="B32" s="34" t="s">
        <v>68</v>
      </c>
      <c r="C32" s="366"/>
      <c r="D32" s="366"/>
      <c r="E32" s="362"/>
      <c r="F32" s="367"/>
      <c r="G32" s="368"/>
      <c r="H32" s="43"/>
    </row>
    <row r="33" spans="1:8" ht="15.75">
      <c r="A33" s="33">
        <v>23</v>
      </c>
      <c r="B33" s="37" t="s">
        <v>69</v>
      </c>
      <c r="C33" s="362">
        <v>22268000</v>
      </c>
      <c r="D33" s="366">
        <v>0</v>
      </c>
      <c r="E33" s="363">
        <f t="shared" si="2"/>
        <v>22268000</v>
      </c>
      <c r="F33" s="364">
        <v>0</v>
      </c>
      <c r="G33" s="368"/>
      <c r="H33" s="39">
        <f t="shared" si="1"/>
        <v>0</v>
      </c>
    </row>
    <row r="34" spans="1:8" ht="15.75">
      <c r="A34" s="33">
        <v>24</v>
      </c>
      <c r="B34" s="37" t="s">
        <v>70</v>
      </c>
      <c r="C34" s="362">
        <v>0</v>
      </c>
      <c r="D34" s="366">
        <v>0</v>
      </c>
      <c r="E34" s="363">
        <f t="shared" si="2"/>
        <v>0</v>
      </c>
      <c r="F34" s="364">
        <v>0</v>
      </c>
      <c r="G34" s="368"/>
      <c r="H34" s="39">
        <f t="shared" si="1"/>
        <v>0</v>
      </c>
    </row>
    <row r="35" spans="1:8" ht="15.75">
      <c r="A35" s="33">
        <v>25</v>
      </c>
      <c r="B35" s="41" t="s">
        <v>71</v>
      </c>
      <c r="C35" s="362">
        <v>0</v>
      </c>
      <c r="D35" s="366">
        <v>0</v>
      </c>
      <c r="E35" s="363">
        <f t="shared" si="2"/>
        <v>0</v>
      </c>
      <c r="F35" s="364">
        <v>0</v>
      </c>
      <c r="G35" s="368"/>
      <c r="H35" s="39">
        <f t="shared" si="1"/>
        <v>0</v>
      </c>
    </row>
    <row r="36" spans="1:8" ht="15.75">
      <c r="A36" s="33">
        <v>26</v>
      </c>
      <c r="B36" s="37" t="s">
        <v>72</v>
      </c>
      <c r="C36" s="362">
        <v>0</v>
      </c>
      <c r="D36" s="366">
        <v>0</v>
      </c>
      <c r="E36" s="363">
        <f t="shared" si="2"/>
        <v>0</v>
      </c>
      <c r="F36" s="364">
        <v>0</v>
      </c>
      <c r="G36" s="368"/>
      <c r="H36" s="39">
        <f t="shared" si="1"/>
        <v>0</v>
      </c>
    </row>
    <row r="37" spans="1:8" ht="15.75">
      <c r="A37" s="33">
        <v>27</v>
      </c>
      <c r="B37" s="37" t="s">
        <v>73</v>
      </c>
      <c r="C37" s="362">
        <v>0</v>
      </c>
      <c r="D37" s="366">
        <v>0</v>
      </c>
      <c r="E37" s="363">
        <f t="shared" si="2"/>
        <v>0</v>
      </c>
      <c r="F37" s="364">
        <v>15204182</v>
      </c>
      <c r="G37" s="368"/>
      <c r="H37" s="39">
        <f t="shared" si="1"/>
        <v>15204182</v>
      </c>
    </row>
    <row r="38" spans="1:8" ht="15.75">
      <c r="A38" s="33">
        <v>28</v>
      </c>
      <c r="B38" s="37" t="s">
        <v>74</v>
      </c>
      <c r="C38" s="362">
        <v>367298</v>
      </c>
      <c r="D38" s="366">
        <v>0</v>
      </c>
      <c r="E38" s="363">
        <f t="shared" si="2"/>
        <v>367298</v>
      </c>
      <c r="F38" s="364">
        <v>5335909</v>
      </c>
      <c r="G38" s="368"/>
      <c r="H38" s="39">
        <f t="shared" si="1"/>
        <v>5335909</v>
      </c>
    </row>
    <row r="39" spans="1:8" ht="15.75">
      <c r="A39" s="33">
        <v>29</v>
      </c>
      <c r="B39" s="37" t="s">
        <v>75</v>
      </c>
      <c r="C39" s="362">
        <v>6005</v>
      </c>
      <c r="D39" s="366">
        <v>0</v>
      </c>
      <c r="E39" s="363">
        <f t="shared" si="2"/>
        <v>6005</v>
      </c>
      <c r="F39" s="364">
        <v>10005</v>
      </c>
      <c r="G39" s="368"/>
      <c r="H39" s="39">
        <f t="shared" si="1"/>
        <v>10005</v>
      </c>
    </row>
    <row r="40" spans="1:8" ht="15.75">
      <c r="A40" s="33">
        <v>30</v>
      </c>
      <c r="B40" s="311" t="s">
        <v>294</v>
      </c>
      <c r="C40" s="363">
        <f>SUM(C33:C39)</f>
        <v>22641303</v>
      </c>
      <c r="D40" s="363">
        <f>SUM(D33:D39)</f>
        <v>0</v>
      </c>
      <c r="E40" s="363">
        <f t="shared" si="2"/>
        <v>22641303</v>
      </c>
      <c r="F40" s="363">
        <f>SUM(F33:F39)</f>
        <v>20550096</v>
      </c>
      <c r="G40" s="363">
        <f>SUM(G33:G39)</f>
        <v>0</v>
      </c>
      <c r="H40" s="39">
        <f t="shared" si="1"/>
        <v>20550096</v>
      </c>
    </row>
    <row r="41" spans="1:8" ht="16.5" thickBot="1">
      <c r="A41" s="44">
        <v>31</v>
      </c>
      <c r="B41" s="45" t="s">
        <v>76</v>
      </c>
      <c r="C41" s="369">
        <f>C31+C40</f>
        <v>36310400</v>
      </c>
      <c r="D41" s="369">
        <f>D31+D40</f>
        <v>53411154</v>
      </c>
      <c r="E41" s="369">
        <f>C41+D41</f>
        <v>89721554</v>
      </c>
      <c r="F41" s="369">
        <f>F31+F40</f>
        <v>46826911</v>
      </c>
      <c r="G41" s="369">
        <f>G31+G40</f>
        <v>41413365</v>
      </c>
      <c r="H41" s="46">
        <f>F41+G41</f>
        <v>88240276</v>
      </c>
    </row>
    <row r="43" spans="1:8">
      <c r="B43" s="47"/>
    </row>
    <row r="44" spans="1:8">
      <c r="A44" s="421" t="s">
        <v>433</v>
      </c>
      <c r="B44" s="424" t="s">
        <v>434</v>
      </c>
      <c r="C44" s="425"/>
      <c r="D44" s="425"/>
      <c r="E44" s="425"/>
      <c r="F44" s="425"/>
    </row>
    <row r="45" spans="1:8">
      <c r="B45" s="5" t="s">
        <v>432</v>
      </c>
    </row>
  </sheetData>
  <mergeCells count="3">
    <mergeCell ref="C5:E5"/>
    <mergeCell ref="F5:H5"/>
    <mergeCell ref="B44:F44"/>
  </mergeCells>
  <dataValidations count="1">
    <dataValidation type="whole" operator="lessThanOrEqual" allowBlank="1" showInputMessage="1" showErrorMessage="1" sqref="C13:D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H71"/>
  <sheetViews>
    <sheetView workbookViewId="0">
      <pane xSplit="1" ySplit="6" topLeftCell="B7" activePane="bottomRight" state="frozen"/>
      <selection activeCell="B9" sqref="B9"/>
      <selection pane="topRight" activeCell="B9" sqref="B9"/>
      <selection pane="bottomLeft" activeCell="B9" sqref="B9"/>
      <selection pane="bottomRight" activeCell="B77" sqref="B77"/>
    </sheetView>
  </sheetViews>
  <sheetFormatPr defaultColWidth="9.140625" defaultRowHeight="12.75"/>
  <cols>
    <col min="1" max="1" width="9.5703125" style="5" bestFit="1" customWidth="1"/>
    <col min="2" max="2" width="56" style="5" customWidth="1"/>
    <col min="3" max="8" width="12.7109375" style="5" customWidth="1"/>
    <col min="9" max="9" width="8.85546875" style="5" customWidth="1"/>
    <col min="10" max="16384" width="9.140625" style="5"/>
  </cols>
  <sheetData>
    <row r="1" spans="1:8">
      <c r="A1" s="3" t="s">
        <v>39</v>
      </c>
      <c r="B1" s="4" t="str">
        <f>'1. key ratios '!B1</f>
        <v>JSC Ziraat Bank Georgia</v>
      </c>
      <c r="C1" s="4"/>
    </row>
    <row r="2" spans="1:8">
      <c r="A2" s="3" t="s">
        <v>40</v>
      </c>
      <c r="B2" s="420">
        <f>'1. key ratios '!B2</f>
        <v>42916</v>
      </c>
      <c r="C2" s="7"/>
      <c r="D2" s="8"/>
      <c r="E2" s="8"/>
      <c r="F2" s="8"/>
      <c r="G2" s="8"/>
      <c r="H2" s="8"/>
    </row>
    <row r="3" spans="1:8">
      <c r="A3" s="3"/>
      <c r="B3" s="4"/>
      <c r="C3" s="7"/>
      <c r="D3" s="8"/>
      <c r="E3" s="8"/>
      <c r="F3" s="8"/>
      <c r="G3" s="8"/>
      <c r="H3" s="8"/>
    </row>
    <row r="4" spans="1:8" ht="13.5" thickBot="1">
      <c r="A4" s="49" t="s">
        <v>219</v>
      </c>
      <c r="B4" s="259" t="s">
        <v>30</v>
      </c>
      <c r="C4" s="26"/>
      <c r="D4" s="28"/>
      <c r="E4" s="28"/>
      <c r="F4" s="29"/>
      <c r="G4" s="29"/>
      <c r="H4" s="50" t="s">
        <v>82</v>
      </c>
    </row>
    <row r="5" spans="1:8">
      <c r="A5" s="51" t="s">
        <v>12</v>
      </c>
      <c r="B5" s="52"/>
      <c r="C5" s="426" t="s">
        <v>77</v>
      </c>
      <c r="D5" s="427"/>
      <c r="E5" s="428"/>
      <c r="F5" s="426" t="s">
        <v>81</v>
      </c>
      <c r="G5" s="427"/>
      <c r="H5" s="429"/>
    </row>
    <row r="6" spans="1:8">
      <c r="A6" s="53" t="s">
        <v>12</v>
      </c>
      <c r="B6" s="54"/>
      <c r="C6" s="55" t="s">
        <v>78</v>
      </c>
      <c r="D6" s="55" t="s">
        <v>79</v>
      </c>
      <c r="E6" s="55" t="s">
        <v>80</v>
      </c>
      <c r="F6" s="55" t="s">
        <v>78</v>
      </c>
      <c r="G6" s="55" t="s">
        <v>79</v>
      </c>
      <c r="H6" s="56" t="s">
        <v>80</v>
      </c>
    </row>
    <row r="7" spans="1:8">
      <c r="A7" s="57"/>
      <c r="B7" s="259" t="s">
        <v>218</v>
      </c>
      <c r="C7" s="58"/>
      <c r="D7" s="58"/>
      <c r="E7" s="58"/>
      <c r="F7" s="58"/>
      <c r="G7" s="58"/>
      <c r="H7" s="59"/>
    </row>
    <row r="8" spans="1:8" ht="15">
      <c r="A8" s="57">
        <v>1</v>
      </c>
      <c r="B8" s="60" t="s">
        <v>217</v>
      </c>
      <c r="C8" s="370">
        <v>116966</v>
      </c>
      <c r="D8" s="370">
        <v>18190</v>
      </c>
      <c r="E8" s="363">
        <f>C8+D8</f>
        <v>135156</v>
      </c>
      <c r="F8" s="370">
        <v>315196</v>
      </c>
      <c r="G8" s="370">
        <v>55770</v>
      </c>
      <c r="H8" s="62">
        <f t="shared" ref="H8:H22" si="0">F8+G8</f>
        <v>370966</v>
      </c>
    </row>
    <row r="9" spans="1:8" ht="15">
      <c r="A9" s="57">
        <v>2</v>
      </c>
      <c r="B9" s="60" t="s">
        <v>216</v>
      </c>
      <c r="C9" s="371">
        <f>SUM(C10:C18)</f>
        <v>167702</v>
      </c>
      <c r="D9" s="371">
        <f>SUM(D10:D18)</f>
        <v>149435</v>
      </c>
      <c r="E9" s="363">
        <f t="shared" ref="E9:E67" si="1">C9+D9</f>
        <v>317137</v>
      </c>
      <c r="F9" s="371">
        <f>SUM(F10:F18)</f>
        <v>347181</v>
      </c>
      <c r="G9" s="371">
        <f>SUM(G10:G18)</f>
        <v>365248</v>
      </c>
      <c r="H9" s="62">
        <f t="shared" si="0"/>
        <v>712429</v>
      </c>
    </row>
    <row r="10" spans="1:8" ht="15">
      <c r="A10" s="57">
        <v>2.1</v>
      </c>
      <c r="B10" s="63" t="s">
        <v>215</v>
      </c>
      <c r="C10" s="370">
        <v>0</v>
      </c>
      <c r="D10" s="370">
        <v>0</v>
      </c>
      <c r="E10" s="363">
        <f t="shared" si="1"/>
        <v>0</v>
      </c>
      <c r="F10" s="370"/>
      <c r="G10" s="370"/>
      <c r="H10" s="62">
        <f t="shared" si="0"/>
        <v>0</v>
      </c>
    </row>
    <row r="11" spans="1:8" ht="15">
      <c r="A11" s="57">
        <v>2.2000000000000002</v>
      </c>
      <c r="B11" s="63" t="s">
        <v>214</v>
      </c>
      <c r="C11" s="370">
        <v>118213</v>
      </c>
      <c r="D11" s="370">
        <v>38439</v>
      </c>
      <c r="E11" s="363">
        <f t="shared" si="1"/>
        <v>156652</v>
      </c>
      <c r="F11" s="370">
        <v>226590</v>
      </c>
      <c r="G11" s="370">
        <v>65566</v>
      </c>
      <c r="H11" s="62">
        <f t="shared" si="0"/>
        <v>292156</v>
      </c>
    </row>
    <row r="12" spans="1:8" ht="15">
      <c r="A12" s="57">
        <v>2.2999999999999998</v>
      </c>
      <c r="B12" s="63" t="s">
        <v>213</v>
      </c>
      <c r="C12" s="370">
        <v>0</v>
      </c>
      <c r="D12" s="370">
        <v>0</v>
      </c>
      <c r="E12" s="363">
        <f t="shared" si="1"/>
        <v>0</v>
      </c>
      <c r="F12" s="370"/>
      <c r="G12" s="370"/>
      <c r="H12" s="62">
        <f t="shared" si="0"/>
        <v>0</v>
      </c>
    </row>
    <row r="13" spans="1:8" ht="15">
      <c r="A13" s="57">
        <v>2.4</v>
      </c>
      <c r="B13" s="63" t="s">
        <v>212</v>
      </c>
      <c r="C13" s="370">
        <v>0</v>
      </c>
      <c r="D13" s="370">
        <v>0</v>
      </c>
      <c r="E13" s="363">
        <f t="shared" si="1"/>
        <v>0</v>
      </c>
      <c r="F13" s="370"/>
      <c r="G13" s="370"/>
      <c r="H13" s="62">
        <f t="shared" si="0"/>
        <v>0</v>
      </c>
    </row>
    <row r="14" spans="1:8" ht="15">
      <c r="A14" s="57">
        <v>2.5</v>
      </c>
      <c r="B14" s="63" t="s">
        <v>211</v>
      </c>
      <c r="C14" s="370">
        <v>0</v>
      </c>
      <c r="D14" s="370">
        <v>0</v>
      </c>
      <c r="E14" s="363">
        <f t="shared" si="1"/>
        <v>0</v>
      </c>
      <c r="F14" s="370"/>
      <c r="G14" s="370"/>
      <c r="H14" s="62">
        <f t="shared" si="0"/>
        <v>0</v>
      </c>
    </row>
    <row r="15" spans="1:8" ht="15">
      <c r="A15" s="57">
        <v>2.6</v>
      </c>
      <c r="B15" s="63" t="s">
        <v>210</v>
      </c>
      <c r="C15" s="370">
        <v>0</v>
      </c>
      <c r="D15" s="370">
        <v>0</v>
      </c>
      <c r="E15" s="363">
        <f t="shared" si="1"/>
        <v>0</v>
      </c>
      <c r="F15" s="370"/>
      <c r="G15" s="370"/>
      <c r="H15" s="62">
        <f t="shared" si="0"/>
        <v>0</v>
      </c>
    </row>
    <row r="16" spans="1:8" ht="15">
      <c r="A16" s="57">
        <v>2.7</v>
      </c>
      <c r="B16" s="63" t="s">
        <v>209</v>
      </c>
      <c r="C16" s="370">
        <v>0</v>
      </c>
      <c r="D16" s="370">
        <v>0</v>
      </c>
      <c r="E16" s="363">
        <f t="shared" si="1"/>
        <v>0</v>
      </c>
      <c r="F16" s="370"/>
      <c r="G16" s="370"/>
      <c r="H16" s="62">
        <f t="shared" si="0"/>
        <v>0</v>
      </c>
    </row>
    <row r="17" spans="1:8" ht="15">
      <c r="A17" s="57">
        <v>2.8</v>
      </c>
      <c r="B17" s="63" t="s">
        <v>208</v>
      </c>
      <c r="C17" s="370">
        <v>49489</v>
      </c>
      <c r="D17" s="370">
        <v>110996</v>
      </c>
      <c r="E17" s="363">
        <f t="shared" si="1"/>
        <v>160485</v>
      </c>
      <c r="F17" s="370">
        <v>120591</v>
      </c>
      <c r="G17" s="370">
        <v>299682</v>
      </c>
      <c r="H17" s="62">
        <f t="shared" si="0"/>
        <v>420273</v>
      </c>
    </row>
    <row r="18" spans="1:8" ht="15">
      <c r="A18" s="57">
        <v>2.9</v>
      </c>
      <c r="B18" s="63" t="s">
        <v>207</v>
      </c>
      <c r="C18" s="370">
        <v>0</v>
      </c>
      <c r="D18" s="370">
        <v>0</v>
      </c>
      <c r="E18" s="363">
        <f t="shared" si="1"/>
        <v>0</v>
      </c>
      <c r="F18" s="370"/>
      <c r="G18" s="370"/>
      <c r="H18" s="62">
        <f t="shared" si="0"/>
        <v>0</v>
      </c>
    </row>
    <row r="19" spans="1:8" ht="15">
      <c r="A19" s="57">
        <v>3</v>
      </c>
      <c r="B19" s="60" t="s">
        <v>206</v>
      </c>
      <c r="C19" s="370">
        <v>8385</v>
      </c>
      <c r="D19" s="370">
        <v>5584</v>
      </c>
      <c r="E19" s="363">
        <f t="shared" si="1"/>
        <v>13969</v>
      </c>
      <c r="F19" s="370">
        <v>16696</v>
      </c>
      <c r="G19" s="370">
        <v>6534</v>
      </c>
      <c r="H19" s="62">
        <f t="shared" si="0"/>
        <v>23230</v>
      </c>
    </row>
    <row r="20" spans="1:8" ht="15">
      <c r="A20" s="57">
        <v>4</v>
      </c>
      <c r="B20" s="60" t="s">
        <v>205</v>
      </c>
      <c r="C20" s="370">
        <v>145075</v>
      </c>
      <c r="D20" s="370">
        <v>0</v>
      </c>
      <c r="E20" s="363">
        <f t="shared" si="1"/>
        <v>145075</v>
      </c>
      <c r="F20" s="370">
        <v>414619</v>
      </c>
      <c r="G20" s="370"/>
      <c r="H20" s="62">
        <f t="shared" si="0"/>
        <v>414619</v>
      </c>
    </row>
    <row r="21" spans="1:8" ht="15">
      <c r="A21" s="57">
        <v>5</v>
      </c>
      <c r="B21" s="60" t="s">
        <v>204</v>
      </c>
      <c r="C21" s="370">
        <v>7123</v>
      </c>
      <c r="D21" s="370">
        <v>16630</v>
      </c>
      <c r="E21" s="363">
        <f t="shared" si="1"/>
        <v>23753</v>
      </c>
      <c r="F21" s="370">
        <v>32591</v>
      </c>
      <c r="G21" s="370">
        <v>56756</v>
      </c>
      <c r="H21" s="62">
        <f t="shared" si="0"/>
        <v>89347</v>
      </c>
    </row>
    <row r="22" spans="1:8" ht="15">
      <c r="A22" s="57">
        <v>6</v>
      </c>
      <c r="B22" s="64" t="s">
        <v>203</v>
      </c>
      <c r="C22" s="371">
        <f>C8+C9+C19+C20+C21</f>
        <v>445251</v>
      </c>
      <c r="D22" s="371">
        <f>D8+D9+D19+D20+D21</f>
        <v>189839</v>
      </c>
      <c r="E22" s="363">
        <f>C22+D22</f>
        <v>635090</v>
      </c>
      <c r="F22" s="371">
        <f>F8+F9+F19+F20+F21</f>
        <v>1126283</v>
      </c>
      <c r="G22" s="371">
        <f>G8+G9+G19+G20+G21</f>
        <v>484308</v>
      </c>
      <c r="H22" s="62">
        <f t="shared" si="0"/>
        <v>1610591</v>
      </c>
    </row>
    <row r="23" spans="1:8" ht="15">
      <c r="A23" s="57"/>
      <c r="B23" s="259" t="s">
        <v>202</v>
      </c>
      <c r="C23" s="370"/>
      <c r="D23" s="370"/>
      <c r="E23" s="362"/>
      <c r="F23" s="370"/>
      <c r="G23" s="370"/>
      <c r="H23" s="65"/>
    </row>
    <row r="24" spans="1:8" ht="15">
      <c r="A24" s="57">
        <v>7</v>
      </c>
      <c r="B24" s="60" t="s">
        <v>201</v>
      </c>
      <c r="C24" s="370">
        <v>0</v>
      </c>
      <c r="D24" s="370">
        <v>0</v>
      </c>
      <c r="E24" s="363">
        <f t="shared" si="1"/>
        <v>0</v>
      </c>
      <c r="F24" s="370"/>
      <c r="G24" s="370"/>
      <c r="H24" s="62">
        <f t="shared" ref="H24:H31" si="2">F24+G24</f>
        <v>0</v>
      </c>
    </row>
    <row r="25" spans="1:8" ht="15">
      <c r="A25" s="57">
        <v>8</v>
      </c>
      <c r="B25" s="60" t="s">
        <v>200</v>
      </c>
      <c r="C25" s="370">
        <v>41215</v>
      </c>
      <c r="D25" s="370">
        <v>9723</v>
      </c>
      <c r="E25" s="363">
        <f t="shared" si="1"/>
        <v>50938</v>
      </c>
      <c r="F25" s="370">
        <v>4979</v>
      </c>
      <c r="G25" s="370">
        <v>25943</v>
      </c>
      <c r="H25" s="62">
        <f t="shared" si="2"/>
        <v>30922</v>
      </c>
    </row>
    <row r="26" spans="1:8" ht="15">
      <c r="A26" s="57">
        <v>9</v>
      </c>
      <c r="B26" s="60" t="s">
        <v>199</v>
      </c>
      <c r="C26" s="370">
        <v>0</v>
      </c>
      <c r="D26" s="370">
        <v>14941</v>
      </c>
      <c r="E26" s="363">
        <f t="shared" si="1"/>
        <v>14941</v>
      </c>
      <c r="F26" s="370"/>
      <c r="G26" s="370">
        <v>47285</v>
      </c>
      <c r="H26" s="62">
        <f t="shared" si="2"/>
        <v>47285</v>
      </c>
    </row>
    <row r="27" spans="1:8" ht="15">
      <c r="A27" s="57">
        <v>10</v>
      </c>
      <c r="B27" s="60" t="s">
        <v>198</v>
      </c>
      <c r="C27" s="370">
        <v>0</v>
      </c>
      <c r="D27" s="370">
        <v>0</v>
      </c>
      <c r="E27" s="363">
        <f t="shared" si="1"/>
        <v>0</v>
      </c>
      <c r="F27" s="370"/>
      <c r="G27" s="370"/>
      <c r="H27" s="62">
        <f t="shared" si="2"/>
        <v>0</v>
      </c>
    </row>
    <row r="28" spans="1:8" ht="15">
      <c r="A28" s="57">
        <v>11</v>
      </c>
      <c r="B28" s="60" t="s">
        <v>197</v>
      </c>
      <c r="C28" s="370">
        <v>0</v>
      </c>
      <c r="D28" s="370">
        <v>4092</v>
      </c>
      <c r="E28" s="363">
        <f t="shared" si="1"/>
        <v>4092</v>
      </c>
      <c r="F28" s="370"/>
      <c r="G28" s="370">
        <v>2823</v>
      </c>
      <c r="H28" s="62">
        <f t="shared" si="2"/>
        <v>2823</v>
      </c>
    </row>
    <row r="29" spans="1:8" ht="15">
      <c r="A29" s="57">
        <v>12</v>
      </c>
      <c r="B29" s="60" t="s">
        <v>196</v>
      </c>
      <c r="C29" s="370">
        <v>0</v>
      </c>
      <c r="D29" s="370">
        <v>0</v>
      </c>
      <c r="E29" s="363">
        <f t="shared" si="1"/>
        <v>0</v>
      </c>
      <c r="F29" s="370"/>
      <c r="G29" s="370"/>
      <c r="H29" s="62">
        <f t="shared" si="2"/>
        <v>0</v>
      </c>
    </row>
    <row r="30" spans="1:8" ht="15">
      <c r="A30" s="57">
        <v>13</v>
      </c>
      <c r="B30" s="66" t="s">
        <v>195</v>
      </c>
      <c r="C30" s="371">
        <f>SUM(C24:C29)</f>
        <v>41215</v>
      </c>
      <c r="D30" s="371">
        <f>SUM(D24:D29)</f>
        <v>28756</v>
      </c>
      <c r="E30" s="363">
        <f t="shared" si="1"/>
        <v>69971</v>
      </c>
      <c r="F30" s="371">
        <f>SUM(F24:F29)</f>
        <v>4979</v>
      </c>
      <c r="G30" s="371">
        <f>SUM(G24:G29)</f>
        <v>76051</v>
      </c>
      <c r="H30" s="62">
        <f t="shared" si="2"/>
        <v>81030</v>
      </c>
    </row>
    <row r="31" spans="1:8" ht="15">
      <c r="A31" s="57">
        <v>14</v>
      </c>
      <c r="B31" s="66" t="s">
        <v>194</v>
      </c>
      <c r="C31" s="371">
        <f>C22-C30</f>
        <v>404036</v>
      </c>
      <c r="D31" s="371">
        <f>D22-D30</f>
        <v>161083</v>
      </c>
      <c r="E31" s="363">
        <f t="shared" si="1"/>
        <v>565119</v>
      </c>
      <c r="F31" s="371">
        <f>F22-F30</f>
        <v>1121304</v>
      </c>
      <c r="G31" s="371">
        <f>G22-G30</f>
        <v>408257</v>
      </c>
      <c r="H31" s="62">
        <f t="shared" si="2"/>
        <v>1529561</v>
      </c>
    </row>
    <row r="32" spans="1:8">
      <c r="A32" s="57"/>
      <c r="B32" s="67"/>
      <c r="C32" s="372"/>
      <c r="D32" s="372"/>
      <c r="E32" s="372"/>
      <c r="F32" s="372"/>
      <c r="G32" s="372"/>
      <c r="H32" s="65"/>
    </row>
    <row r="33" spans="1:8" ht="15">
      <c r="A33" s="57"/>
      <c r="B33" s="67" t="s">
        <v>193</v>
      </c>
      <c r="C33" s="370"/>
      <c r="D33" s="370"/>
      <c r="E33" s="362"/>
      <c r="F33" s="370"/>
      <c r="G33" s="370"/>
      <c r="H33" s="65"/>
    </row>
    <row r="34" spans="1:8" ht="15">
      <c r="A34" s="57">
        <v>15</v>
      </c>
      <c r="B34" s="68" t="s">
        <v>192</v>
      </c>
      <c r="C34" s="373">
        <f>C35-C36</f>
        <v>-31773</v>
      </c>
      <c r="D34" s="373">
        <f>D35-D36</f>
        <v>113909</v>
      </c>
      <c r="E34" s="363">
        <f t="shared" si="1"/>
        <v>82136</v>
      </c>
      <c r="F34" s="373">
        <f>F35-F36</f>
        <v>-64843</v>
      </c>
      <c r="G34" s="373">
        <f>G35-G36</f>
        <v>358633</v>
      </c>
      <c r="H34" s="61">
        <f t="shared" ref="H34:H45" si="3">F34+G34</f>
        <v>293790</v>
      </c>
    </row>
    <row r="35" spans="1:8" ht="15">
      <c r="A35" s="57">
        <v>15.1</v>
      </c>
      <c r="B35" s="63" t="s">
        <v>191</v>
      </c>
      <c r="C35" s="370">
        <v>22846</v>
      </c>
      <c r="D35" s="370">
        <v>147719</v>
      </c>
      <c r="E35" s="363">
        <f t="shared" si="1"/>
        <v>170565</v>
      </c>
      <c r="F35" s="370">
        <v>73037</v>
      </c>
      <c r="G35" s="370">
        <v>457970</v>
      </c>
      <c r="H35" s="61">
        <f t="shared" si="3"/>
        <v>531007</v>
      </c>
    </row>
    <row r="36" spans="1:8" ht="15">
      <c r="A36" s="57">
        <v>15.2</v>
      </c>
      <c r="B36" s="63" t="s">
        <v>190</v>
      </c>
      <c r="C36" s="370">
        <v>54619</v>
      </c>
      <c r="D36" s="370">
        <v>33810</v>
      </c>
      <c r="E36" s="363">
        <f t="shared" si="1"/>
        <v>88429</v>
      </c>
      <c r="F36" s="370">
        <v>137880</v>
      </c>
      <c r="G36" s="370">
        <v>99337</v>
      </c>
      <c r="H36" s="61">
        <f t="shared" si="3"/>
        <v>237217</v>
      </c>
    </row>
    <row r="37" spans="1:8" ht="15">
      <c r="A37" s="57">
        <v>16</v>
      </c>
      <c r="B37" s="60" t="s">
        <v>189</v>
      </c>
      <c r="C37" s="370">
        <v>0</v>
      </c>
      <c r="D37" s="370">
        <v>0</v>
      </c>
      <c r="E37" s="363">
        <f t="shared" si="1"/>
        <v>0</v>
      </c>
      <c r="F37" s="370"/>
      <c r="G37" s="370"/>
      <c r="H37" s="61">
        <f t="shared" si="3"/>
        <v>0</v>
      </c>
    </row>
    <row r="38" spans="1:8" ht="15">
      <c r="A38" s="57">
        <v>17</v>
      </c>
      <c r="B38" s="60" t="s">
        <v>188</v>
      </c>
      <c r="C38" s="370">
        <v>0</v>
      </c>
      <c r="D38" s="370">
        <v>0</v>
      </c>
      <c r="E38" s="363">
        <f t="shared" si="1"/>
        <v>0</v>
      </c>
      <c r="F38" s="370"/>
      <c r="G38" s="370"/>
      <c r="H38" s="61">
        <f t="shared" si="3"/>
        <v>0</v>
      </c>
    </row>
    <row r="39" spans="1:8" ht="15">
      <c r="A39" s="57">
        <v>18</v>
      </c>
      <c r="B39" s="60" t="s">
        <v>187</v>
      </c>
      <c r="C39" s="370">
        <v>0</v>
      </c>
      <c r="D39" s="370">
        <v>0</v>
      </c>
      <c r="E39" s="363">
        <f t="shared" si="1"/>
        <v>0</v>
      </c>
      <c r="F39" s="370"/>
      <c r="G39" s="370"/>
      <c r="H39" s="61">
        <f t="shared" si="3"/>
        <v>0</v>
      </c>
    </row>
    <row r="40" spans="1:8" ht="15">
      <c r="A40" s="57">
        <v>19</v>
      </c>
      <c r="B40" s="60" t="s">
        <v>186</v>
      </c>
      <c r="C40" s="370">
        <v>280268</v>
      </c>
      <c r="D40" s="370">
        <v>0</v>
      </c>
      <c r="E40" s="363">
        <f t="shared" si="1"/>
        <v>280268</v>
      </c>
      <c r="F40" s="370">
        <v>967178</v>
      </c>
      <c r="G40" s="370"/>
      <c r="H40" s="61">
        <f t="shared" si="3"/>
        <v>967178</v>
      </c>
    </row>
    <row r="41" spans="1:8" ht="15">
      <c r="A41" s="57">
        <v>20</v>
      </c>
      <c r="B41" s="60" t="s">
        <v>185</v>
      </c>
      <c r="C41" s="370">
        <v>-11559</v>
      </c>
      <c r="D41" s="370">
        <v>0</v>
      </c>
      <c r="E41" s="363">
        <f t="shared" si="1"/>
        <v>-11559</v>
      </c>
      <c r="F41" s="370">
        <v>-138809</v>
      </c>
      <c r="G41" s="370"/>
      <c r="H41" s="61">
        <f t="shared" si="3"/>
        <v>-138809</v>
      </c>
    </row>
    <row r="42" spans="1:8" ht="15">
      <c r="A42" s="57">
        <v>21</v>
      </c>
      <c r="B42" s="60" t="s">
        <v>184</v>
      </c>
      <c r="C42" s="370">
        <v>0</v>
      </c>
      <c r="D42" s="370">
        <v>0</v>
      </c>
      <c r="E42" s="363">
        <f t="shared" si="1"/>
        <v>0</v>
      </c>
      <c r="F42" s="370">
        <v>-12383</v>
      </c>
      <c r="G42" s="370"/>
      <c r="H42" s="61">
        <f t="shared" si="3"/>
        <v>-12383</v>
      </c>
    </row>
    <row r="43" spans="1:8" ht="15">
      <c r="A43" s="57">
        <v>22</v>
      </c>
      <c r="B43" s="60" t="s">
        <v>183</v>
      </c>
      <c r="C43" s="370">
        <v>0</v>
      </c>
      <c r="D43" s="370">
        <v>0</v>
      </c>
      <c r="E43" s="363">
        <f t="shared" si="1"/>
        <v>0</v>
      </c>
      <c r="F43" s="370"/>
      <c r="G43" s="370">
        <v>1689</v>
      </c>
      <c r="H43" s="61">
        <f t="shared" si="3"/>
        <v>1689</v>
      </c>
    </row>
    <row r="44" spans="1:8" ht="15">
      <c r="A44" s="57">
        <v>23</v>
      </c>
      <c r="B44" s="60" t="s">
        <v>182</v>
      </c>
      <c r="C44" s="370">
        <v>2863</v>
      </c>
      <c r="D44" s="370">
        <v>0</v>
      </c>
      <c r="E44" s="363">
        <f t="shared" si="1"/>
        <v>2863</v>
      </c>
      <c r="F44" s="370">
        <v>54572</v>
      </c>
      <c r="G44" s="370">
        <v>631</v>
      </c>
      <c r="H44" s="61">
        <f t="shared" si="3"/>
        <v>55203</v>
      </c>
    </row>
    <row r="45" spans="1:8" ht="15">
      <c r="A45" s="57">
        <v>24</v>
      </c>
      <c r="B45" s="66" t="s">
        <v>303</v>
      </c>
      <c r="C45" s="371">
        <f>C34+C37+C38+C39+C40+C41+C42+C43+C44</f>
        <v>239799</v>
      </c>
      <c r="D45" s="371">
        <f>D34+D37+D38+D39+D40+D41+D42+D43+D44</f>
        <v>113909</v>
      </c>
      <c r="E45" s="363">
        <f t="shared" si="1"/>
        <v>353708</v>
      </c>
      <c r="F45" s="371">
        <f>F34+F37+F38+F39+F40+F41+F42+F43+F44</f>
        <v>805715</v>
      </c>
      <c r="G45" s="371">
        <f>G34+G37+G38+G39+G40+G41+G42+G43+G44</f>
        <v>360953</v>
      </c>
      <c r="H45" s="61">
        <f t="shared" si="3"/>
        <v>1166668</v>
      </c>
    </row>
    <row r="46" spans="1:8">
      <c r="A46" s="57"/>
      <c r="B46" s="259" t="s">
        <v>181</v>
      </c>
      <c r="C46" s="370"/>
      <c r="D46" s="370"/>
      <c r="E46" s="370"/>
      <c r="F46" s="370"/>
      <c r="G46" s="370"/>
      <c r="H46" s="65"/>
    </row>
    <row r="47" spans="1:8" ht="15">
      <c r="A47" s="57">
        <v>25</v>
      </c>
      <c r="B47" s="60" t="s">
        <v>180</v>
      </c>
      <c r="C47" s="370">
        <v>26421</v>
      </c>
      <c r="D47" s="370">
        <v>2596</v>
      </c>
      <c r="E47" s="363">
        <f t="shared" si="1"/>
        <v>29017</v>
      </c>
      <c r="F47" s="370">
        <v>243242</v>
      </c>
      <c r="G47" s="370">
        <v>6951</v>
      </c>
      <c r="H47" s="62">
        <f t="shared" ref="H47:H54" si="4">F47+G47</f>
        <v>250193</v>
      </c>
    </row>
    <row r="48" spans="1:8" ht="15">
      <c r="A48" s="57">
        <v>26</v>
      </c>
      <c r="B48" s="60" t="s">
        <v>179</v>
      </c>
      <c r="C48" s="370">
        <v>38822</v>
      </c>
      <c r="D48" s="370">
        <v>0</v>
      </c>
      <c r="E48" s="363">
        <f t="shared" si="1"/>
        <v>38822</v>
      </c>
      <c r="F48" s="370">
        <v>47119</v>
      </c>
      <c r="G48" s="370"/>
      <c r="H48" s="62">
        <f t="shared" si="4"/>
        <v>47119</v>
      </c>
    </row>
    <row r="49" spans="1:8" ht="15">
      <c r="A49" s="57">
        <v>27</v>
      </c>
      <c r="B49" s="60" t="s">
        <v>178</v>
      </c>
      <c r="C49" s="370">
        <v>329988</v>
      </c>
      <c r="D49" s="370">
        <v>0</v>
      </c>
      <c r="E49" s="363">
        <f t="shared" si="1"/>
        <v>329988</v>
      </c>
      <c r="F49" s="370">
        <v>810475</v>
      </c>
      <c r="G49" s="370"/>
      <c r="H49" s="62">
        <f t="shared" si="4"/>
        <v>810475</v>
      </c>
    </row>
    <row r="50" spans="1:8" ht="15">
      <c r="A50" s="57">
        <v>28</v>
      </c>
      <c r="B50" s="60" t="s">
        <v>177</v>
      </c>
      <c r="C50" s="370">
        <v>755</v>
      </c>
      <c r="D50" s="370">
        <v>0</v>
      </c>
      <c r="E50" s="363">
        <f t="shared" si="1"/>
        <v>755</v>
      </c>
      <c r="F50" s="370">
        <v>1412</v>
      </c>
      <c r="G50" s="370"/>
      <c r="H50" s="62">
        <f t="shared" si="4"/>
        <v>1412</v>
      </c>
    </row>
    <row r="51" spans="1:8" ht="15">
      <c r="A51" s="57">
        <v>29</v>
      </c>
      <c r="B51" s="60" t="s">
        <v>176</v>
      </c>
      <c r="C51" s="370">
        <v>84456</v>
      </c>
      <c r="D51" s="370">
        <v>0</v>
      </c>
      <c r="E51" s="363">
        <f t="shared" si="1"/>
        <v>84456</v>
      </c>
      <c r="F51" s="370">
        <v>242638</v>
      </c>
      <c r="G51" s="370"/>
      <c r="H51" s="62">
        <f t="shared" si="4"/>
        <v>242638</v>
      </c>
    </row>
    <row r="52" spans="1:8" ht="15">
      <c r="A52" s="57">
        <v>30</v>
      </c>
      <c r="B52" s="60" t="s">
        <v>175</v>
      </c>
      <c r="C52" s="370">
        <v>108198</v>
      </c>
      <c r="D52" s="370">
        <v>0</v>
      </c>
      <c r="E52" s="363">
        <f t="shared" si="1"/>
        <v>108198</v>
      </c>
      <c r="F52" s="370">
        <v>203096</v>
      </c>
      <c r="G52" s="370"/>
      <c r="H52" s="62">
        <f t="shared" si="4"/>
        <v>203096</v>
      </c>
    </row>
    <row r="53" spans="1:8" ht="15">
      <c r="A53" s="57">
        <v>31</v>
      </c>
      <c r="B53" s="66" t="s">
        <v>304</v>
      </c>
      <c r="C53" s="371">
        <f>C47+C48+C49+C50+C51+C52</f>
        <v>588640</v>
      </c>
      <c r="D53" s="371">
        <f>D47+D48+D49+D50+D51+D52</f>
        <v>2596</v>
      </c>
      <c r="E53" s="363">
        <f t="shared" si="1"/>
        <v>591236</v>
      </c>
      <c r="F53" s="371">
        <f>F47+F48+F49+F50+F51+F52</f>
        <v>1547982</v>
      </c>
      <c r="G53" s="371">
        <f>G47+G48+G49+G50+G51+G52</f>
        <v>6951</v>
      </c>
      <c r="H53" s="61">
        <f t="shared" si="4"/>
        <v>1554933</v>
      </c>
    </row>
    <row r="54" spans="1:8" ht="15">
      <c r="A54" s="57">
        <v>32</v>
      </c>
      <c r="B54" s="66" t="s">
        <v>305</v>
      </c>
      <c r="C54" s="371">
        <f>C45-C53</f>
        <v>-348841</v>
      </c>
      <c r="D54" s="371">
        <f>D45-D53</f>
        <v>111313</v>
      </c>
      <c r="E54" s="363">
        <f t="shared" si="1"/>
        <v>-237528</v>
      </c>
      <c r="F54" s="371">
        <f>F45-F53</f>
        <v>-742267</v>
      </c>
      <c r="G54" s="371">
        <f>G45-G53</f>
        <v>354002</v>
      </c>
      <c r="H54" s="61">
        <f t="shared" si="4"/>
        <v>-388265</v>
      </c>
    </row>
    <row r="55" spans="1:8">
      <c r="A55" s="57"/>
      <c r="B55" s="67"/>
      <c r="C55" s="372"/>
      <c r="D55" s="372"/>
      <c r="E55" s="372"/>
      <c r="F55" s="372"/>
      <c r="G55" s="372"/>
      <c r="H55" s="65"/>
    </row>
    <row r="56" spans="1:8" ht="15">
      <c r="A56" s="57">
        <v>33</v>
      </c>
      <c r="B56" s="66" t="s">
        <v>174</v>
      </c>
      <c r="C56" s="371">
        <f>C31+C54</f>
        <v>55195</v>
      </c>
      <c r="D56" s="371">
        <f>D31+D54</f>
        <v>272396</v>
      </c>
      <c r="E56" s="363">
        <f t="shared" si="1"/>
        <v>327591</v>
      </c>
      <c r="F56" s="371">
        <f>F31+F54</f>
        <v>379037</v>
      </c>
      <c r="G56" s="371">
        <f>G31+G54</f>
        <v>762259</v>
      </c>
      <c r="H56" s="62">
        <f>F56+G56</f>
        <v>1141296</v>
      </c>
    </row>
    <row r="57" spans="1:8">
      <c r="A57" s="57"/>
      <c r="B57" s="67"/>
      <c r="C57" s="372"/>
      <c r="D57" s="372"/>
      <c r="E57" s="372"/>
      <c r="F57" s="372"/>
      <c r="G57" s="372"/>
      <c r="H57" s="65"/>
    </row>
    <row r="58" spans="1:8" ht="15">
      <c r="A58" s="57">
        <v>34</v>
      </c>
      <c r="B58" s="60" t="s">
        <v>173</v>
      </c>
      <c r="C58" s="370">
        <v>6823</v>
      </c>
      <c r="D58" s="370"/>
      <c r="E58" s="363">
        <f t="shared" si="1"/>
        <v>6823</v>
      </c>
      <c r="F58" s="370">
        <v>159776</v>
      </c>
      <c r="G58" s="370"/>
      <c r="H58" s="62">
        <f>F58+G58</f>
        <v>159776</v>
      </c>
    </row>
    <row r="59" spans="1:8" s="260" customFormat="1" ht="15">
      <c r="A59" s="57">
        <v>35</v>
      </c>
      <c r="B59" s="60" t="s">
        <v>172</v>
      </c>
      <c r="C59" s="374">
        <v>0</v>
      </c>
      <c r="D59" s="375"/>
      <c r="E59" s="376">
        <f t="shared" si="1"/>
        <v>0</v>
      </c>
      <c r="F59" s="377"/>
      <c r="G59" s="377"/>
      <c r="H59" s="62">
        <f>F59+G59</f>
        <v>0</v>
      </c>
    </row>
    <row r="60" spans="1:8" ht="15">
      <c r="A60" s="57">
        <v>36</v>
      </c>
      <c r="B60" s="60" t="s">
        <v>171</v>
      </c>
      <c r="C60" s="370">
        <v>-46530</v>
      </c>
      <c r="D60" s="370"/>
      <c r="E60" s="363">
        <f t="shared" si="1"/>
        <v>-46530</v>
      </c>
      <c r="F60" s="370">
        <v>52726</v>
      </c>
      <c r="G60" s="370"/>
      <c r="H60" s="62">
        <f>F60+G60</f>
        <v>52726</v>
      </c>
    </row>
    <row r="61" spans="1:8" ht="15">
      <c r="A61" s="57">
        <v>37</v>
      </c>
      <c r="B61" s="66" t="s">
        <v>170</v>
      </c>
      <c r="C61" s="371">
        <f>C58+C59+C60</f>
        <v>-39707</v>
      </c>
      <c r="D61" s="371">
        <f>D58+D59+D60</f>
        <v>0</v>
      </c>
      <c r="E61" s="363">
        <f t="shared" si="1"/>
        <v>-39707</v>
      </c>
      <c r="F61" s="371">
        <f>F58+F59+F60</f>
        <v>212502</v>
      </c>
      <c r="G61" s="371">
        <f>G58+G59+G60</f>
        <v>0</v>
      </c>
      <c r="H61" s="62">
        <f>F61+G61</f>
        <v>212502</v>
      </c>
    </row>
    <row r="62" spans="1:8">
      <c r="A62" s="57"/>
      <c r="B62" s="69"/>
      <c r="C62" s="370"/>
      <c r="D62" s="370"/>
      <c r="E62" s="370"/>
      <c r="F62" s="370"/>
      <c r="G62" s="370"/>
      <c r="H62" s="65"/>
    </row>
    <row r="63" spans="1:8" ht="15">
      <c r="A63" s="57">
        <v>38</v>
      </c>
      <c r="B63" s="70" t="s">
        <v>169</v>
      </c>
      <c r="C63" s="371">
        <f>C56-C61</f>
        <v>94902</v>
      </c>
      <c r="D63" s="371">
        <f>D56-D61</f>
        <v>272396</v>
      </c>
      <c r="E63" s="363">
        <f t="shared" si="1"/>
        <v>367298</v>
      </c>
      <c r="F63" s="371">
        <f>F56-F61</f>
        <v>166535</v>
      </c>
      <c r="G63" s="371">
        <f>G56-G61</f>
        <v>762259</v>
      </c>
      <c r="H63" s="62">
        <f>F63+G63</f>
        <v>928794</v>
      </c>
    </row>
    <row r="64" spans="1:8" ht="15">
      <c r="A64" s="53">
        <v>39</v>
      </c>
      <c r="B64" s="60" t="s">
        <v>168</v>
      </c>
      <c r="C64" s="378"/>
      <c r="D64" s="378"/>
      <c r="E64" s="363">
        <f t="shared" si="1"/>
        <v>0</v>
      </c>
      <c r="F64" s="378"/>
      <c r="G64" s="378"/>
      <c r="H64" s="62">
        <f>F64+G64</f>
        <v>0</v>
      </c>
    </row>
    <row r="65" spans="1:8" ht="15">
      <c r="A65" s="57">
        <v>40</v>
      </c>
      <c r="B65" s="66" t="s">
        <v>167</v>
      </c>
      <c r="C65" s="371">
        <f>C63-C64</f>
        <v>94902</v>
      </c>
      <c r="D65" s="371">
        <f>D63-D64</f>
        <v>272396</v>
      </c>
      <c r="E65" s="363">
        <f t="shared" si="1"/>
        <v>367298</v>
      </c>
      <c r="F65" s="371">
        <f>F63-F64</f>
        <v>166535</v>
      </c>
      <c r="G65" s="371">
        <f>G63-G64</f>
        <v>762259</v>
      </c>
      <c r="H65" s="62">
        <f>F65+G65</f>
        <v>928794</v>
      </c>
    </row>
    <row r="66" spans="1:8" ht="15">
      <c r="A66" s="53">
        <v>41</v>
      </c>
      <c r="B66" s="60" t="s">
        <v>166</v>
      </c>
      <c r="C66" s="378"/>
      <c r="D66" s="378"/>
      <c r="E66" s="363">
        <f t="shared" si="1"/>
        <v>0</v>
      </c>
      <c r="F66" s="378"/>
      <c r="G66" s="378"/>
      <c r="H66" s="62">
        <f>F66+G66</f>
        <v>0</v>
      </c>
    </row>
    <row r="67" spans="1:8" ht="15.75" thickBot="1">
      <c r="A67" s="71">
        <v>42</v>
      </c>
      <c r="B67" s="72" t="s">
        <v>165</v>
      </c>
      <c r="C67" s="379">
        <f>C65+C66</f>
        <v>94902</v>
      </c>
      <c r="D67" s="379">
        <f>D65+D66</f>
        <v>272396</v>
      </c>
      <c r="E67" s="369">
        <f t="shared" si="1"/>
        <v>367298</v>
      </c>
      <c r="F67" s="379">
        <f>F65+F66</f>
        <v>166535</v>
      </c>
      <c r="G67" s="379">
        <f>G65+G66</f>
        <v>762259</v>
      </c>
      <c r="H67" s="73">
        <f>F67+G67</f>
        <v>928794</v>
      </c>
    </row>
    <row r="70" spans="1:8">
      <c r="A70" s="421" t="s">
        <v>433</v>
      </c>
      <c r="B70" s="424" t="s">
        <v>434</v>
      </c>
      <c r="C70" s="425"/>
      <c r="D70" s="425"/>
      <c r="E70" s="425"/>
      <c r="F70" s="425"/>
    </row>
    <row r="71" spans="1:8">
      <c r="B71" s="5" t="s">
        <v>432</v>
      </c>
    </row>
  </sheetData>
  <mergeCells count="3">
    <mergeCell ref="C5:E5"/>
    <mergeCell ref="F5:H5"/>
    <mergeCell ref="B70:F7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topLeftCell="A49" zoomScaleNormal="100" workbookViewId="0">
      <selection activeCell="A56" sqref="A56:F57"/>
    </sheetView>
  </sheetViews>
  <sheetFormatPr defaultColWidth="9.140625" defaultRowHeight="14.25"/>
  <cols>
    <col min="1" max="1" width="9.5703125" style="6" bestFit="1" customWidth="1"/>
    <col min="2" max="2" width="72.28515625" style="6" customWidth="1"/>
    <col min="3" max="8" width="12.7109375" style="6" customWidth="1"/>
    <col min="9" max="16384" width="9.140625" style="6"/>
  </cols>
  <sheetData>
    <row r="1" spans="1:8">
      <c r="A1" s="3" t="s">
        <v>39</v>
      </c>
      <c r="B1" s="4" t="str">
        <f>'1. key ratios '!B1</f>
        <v>JSC Ziraat Bank Georgia</v>
      </c>
    </row>
    <row r="2" spans="1:8">
      <c r="A2" s="3" t="s">
        <v>40</v>
      </c>
      <c r="B2" s="420">
        <f>'1. key ratios '!B2</f>
        <v>42916</v>
      </c>
    </row>
    <row r="3" spans="1:8">
      <c r="A3" s="5"/>
    </row>
    <row r="4" spans="1:8" ht="15" thickBot="1">
      <c r="A4" s="5" t="s">
        <v>83</v>
      </c>
      <c r="B4" s="5"/>
      <c r="C4" s="234"/>
      <c r="D4" s="234"/>
      <c r="E4" s="234"/>
      <c r="F4" s="235"/>
      <c r="G4" s="235"/>
      <c r="H4" s="236" t="s">
        <v>82</v>
      </c>
    </row>
    <row r="5" spans="1:8">
      <c r="A5" s="430" t="s">
        <v>12</v>
      </c>
      <c r="B5" s="432" t="s">
        <v>373</v>
      </c>
      <c r="C5" s="426" t="s">
        <v>77</v>
      </c>
      <c r="D5" s="427"/>
      <c r="E5" s="428"/>
      <c r="F5" s="426" t="s">
        <v>81</v>
      </c>
      <c r="G5" s="427"/>
      <c r="H5" s="429"/>
    </row>
    <row r="6" spans="1:8">
      <c r="A6" s="431"/>
      <c r="B6" s="433"/>
      <c r="C6" s="35" t="s">
        <v>319</v>
      </c>
      <c r="D6" s="35" t="s">
        <v>138</v>
      </c>
      <c r="E6" s="35" t="s">
        <v>119</v>
      </c>
      <c r="F6" s="35" t="s">
        <v>319</v>
      </c>
      <c r="G6" s="35" t="s">
        <v>138</v>
      </c>
      <c r="H6" s="36" t="s">
        <v>119</v>
      </c>
    </row>
    <row r="7" spans="1:8" s="22" customFormat="1">
      <c r="A7" s="237">
        <v>1</v>
      </c>
      <c r="B7" s="238" t="s">
        <v>408</v>
      </c>
      <c r="C7" s="38"/>
      <c r="D7" s="38"/>
      <c r="E7" s="239">
        <f>C7+D7</f>
        <v>0</v>
      </c>
      <c r="F7" s="38"/>
      <c r="G7" s="38"/>
      <c r="H7" s="39">
        <f t="shared" ref="H7:H53" si="0">F7+G7</f>
        <v>0</v>
      </c>
    </row>
    <row r="8" spans="1:8" s="22" customFormat="1" ht="15.75">
      <c r="A8" s="237">
        <v>1.1000000000000001</v>
      </c>
      <c r="B8" s="296" t="s">
        <v>338</v>
      </c>
      <c r="C8" s="365">
        <v>0</v>
      </c>
      <c r="D8" s="365">
        <v>0</v>
      </c>
      <c r="E8" s="380">
        <f t="shared" ref="E8:E53" si="1">C8+D8</f>
        <v>0</v>
      </c>
      <c r="F8" s="365">
        <v>0</v>
      </c>
      <c r="G8" s="365">
        <v>0</v>
      </c>
      <c r="H8" s="39">
        <f t="shared" si="0"/>
        <v>0</v>
      </c>
    </row>
    <row r="9" spans="1:8" s="22" customFormat="1" ht="15.75">
      <c r="A9" s="237">
        <v>1.2</v>
      </c>
      <c r="B9" s="296" t="s">
        <v>339</v>
      </c>
      <c r="C9" s="365">
        <v>2015956</v>
      </c>
      <c r="D9" s="365">
        <v>26281626</v>
      </c>
      <c r="E9" s="380">
        <f t="shared" si="1"/>
        <v>28297582</v>
      </c>
      <c r="F9" s="365">
        <v>3903106</v>
      </c>
      <c r="G9" s="365">
        <v>22125862</v>
      </c>
      <c r="H9" s="39">
        <f t="shared" si="0"/>
        <v>26028968</v>
      </c>
    </row>
    <row r="10" spans="1:8" s="22" customFormat="1" ht="15.75">
      <c r="A10" s="237">
        <v>1.3</v>
      </c>
      <c r="B10" s="296" t="s">
        <v>340</v>
      </c>
      <c r="C10" s="365">
        <v>10834925</v>
      </c>
      <c r="D10" s="365">
        <v>23671809</v>
      </c>
      <c r="E10" s="380">
        <f t="shared" si="1"/>
        <v>34506734</v>
      </c>
      <c r="F10" s="365">
        <v>6457443</v>
      </c>
      <c r="G10" s="365">
        <v>0</v>
      </c>
      <c r="H10" s="39">
        <f t="shared" si="0"/>
        <v>6457443</v>
      </c>
    </row>
    <row r="11" spans="1:8" s="22" customFormat="1" ht="15.75">
      <c r="A11" s="237">
        <v>1.4</v>
      </c>
      <c r="B11" s="296" t="s">
        <v>320</v>
      </c>
      <c r="C11" s="365">
        <v>0</v>
      </c>
      <c r="D11" s="365">
        <v>2609817</v>
      </c>
      <c r="E11" s="380">
        <f t="shared" si="1"/>
        <v>2609817</v>
      </c>
      <c r="F11" s="365">
        <v>0</v>
      </c>
      <c r="G11" s="365">
        <v>16434052</v>
      </c>
      <c r="H11" s="39">
        <f t="shared" si="0"/>
        <v>16434052</v>
      </c>
    </row>
    <row r="12" spans="1:8" s="22" customFormat="1" ht="29.25" customHeight="1">
      <c r="A12" s="237">
        <v>2</v>
      </c>
      <c r="B12" s="241" t="s">
        <v>342</v>
      </c>
      <c r="C12" s="365">
        <v>153000</v>
      </c>
      <c r="D12" s="365">
        <v>0</v>
      </c>
      <c r="E12" s="380">
        <f t="shared" si="1"/>
        <v>153000</v>
      </c>
      <c r="F12" s="365">
        <v>2000</v>
      </c>
      <c r="G12" s="365">
        <v>0</v>
      </c>
      <c r="H12" s="39">
        <f t="shared" si="0"/>
        <v>2000</v>
      </c>
    </row>
    <row r="13" spans="1:8" s="22" customFormat="1" ht="19.899999999999999" customHeight="1">
      <c r="A13" s="237">
        <v>3</v>
      </c>
      <c r="B13" s="241" t="s">
        <v>341</v>
      </c>
      <c r="C13" s="365">
        <v>2015956</v>
      </c>
      <c r="D13" s="365">
        <v>52590751</v>
      </c>
      <c r="E13" s="380">
        <f t="shared" si="1"/>
        <v>54606707</v>
      </c>
      <c r="F13" s="365">
        <v>3903106</v>
      </c>
      <c r="G13" s="365">
        <v>0</v>
      </c>
      <c r="H13" s="39">
        <f t="shared" si="0"/>
        <v>3903106</v>
      </c>
    </row>
    <row r="14" spans="1:8" s="22" customFormat="1" ht="15.75">
      <c r="A14" s="237">
        <v>3.1</v>
      </c>
      <c r="B14" s="297" t="s">
        <v>321</v>
      </c>
      <c r="C14" s="365">
        <v>0</v>
      </c>
      <c r="D14" s="365">
        <v>800081</v>
      </c>
      <c r="E14" s="380">
        <f t="shared" si="1"/>
        <v>800081</v>
      </c>
      <c r="F14" s="365">
        <v>0</v>
      </c>
      <c r="G14" s="365">
        <v>0</v>
      </c>
      <c r="H14" s="39">
        <f t="shared" si="0"/>
        <v>0</v>
      </c>
    </row>
    <row r="15" spans="1:8" s="22" customFormat="1" ht="15.75">
      <c r="A15" s="237">
        <v>3.2</v>
      </c>
      <c r="B15" s="297" t="s">
        <v>322</v>
      </c>
      <c r="C15" s="365">
        <v>2015956</v>
      </c>
      <c r="D15" s="365">
        <v>0</v>
      </c>
      <c r="E15" s="380">
        <f t="shared" si="1"/>
        <v>2015956</v>
      </c>
      <c r="F15" s="365">
        <v>3903106</v>
      </c>
      <c r="G15" s="365">
        <v>0</v>
      </c>
      <c r="H15" s="39">
        <f t="shared" si="0"/>
        <v>3903106</v>
      </c>
    </row>
    <row r="16" spans="1:8" s="22" customFormat="1" ht="15.75">
      <c r="A16" s="237">
        <v>4</v>
      </c>
      <c r="B16" s="300" t="s">
        <v>352</v>
      </c>
      <c r="C16" s="365">
        <v>5</v>
      </c>
      <c r="D16" s="365">
        <v>51790670</v>
      </c>
      <c r="E16" s="380">
        <f t="shared" si="1"/>
        <v>51790675</v>
      </c>
      <c r="F16" s="365">
        <v>0</v>
      </c>
      <c r="G16" s="365">
        <v>0</v>
      </c>
      <c r="H16" s="39">
        <f t="shared" si="0"/>
        <v>0</v>
      </c>
    </row>
    <row r="17" spans="1:8" s="22" customFormat="1" ht="15.75">
      <c r="A17" s="237">
        <v>4.0999999999999996</v>
      </c>
      <c r="B17" s="297" t="s">
        <v>343</v>
      </c>
      <c r="C17" s="365">
        <v>0</v>
      </c>
      <c r="D17" s="365">
        <v>18818691</v>
      </c>
      <c r="E17" s="380">
        <f t="shared" si="1"/>
        <v>18818691</v>
      </c>
      <c r="F17" s="365">
        <v>0</v>
      </c>
      <c r="G17" s="365">
        <v>0</v>
      </c>
      <c r="H17" s="39">
        <f t="shared" si="0"/>
        <v>0</v>
      </c>
    </row>
    <row r="18" spans="1:8" s="22" customFormat="1" ht="15.75">
      <c r="A18" s="237">
        <v>4.2</v>
      </c>
      <c r="B18" s="297" t="s">
        <v>337</v>
      </c>
      <c r="C18" s="365">
        <v>0</v>
      </c>
      <c r="D18" s="365">
        <v>9568620</v>
      </c>
      <c r="E18" s="380">
        <f t="shared" si="1"/>
        <v>9568620</v>
      </c>
      <c r="F18" s="365">
        <v>0</v>
      </c>
      <c r="G18" s="365">
        <v>0</v>
      </c>
      <c r="H18" s="39">
        <f t="shared" si="0"/>
        <v>0</v>
      </c>
    </row>
    <row r="19" spans="1:8" s="22" customFormat="1" ht="15.75">
      <c r="A19" s="237">
        <v>5</v>
      </c>
      <c r="B19" s="241" t="s">
        <v>351</v>
      </c>
      <c r="C19" s="365">
        <v>0</v>
      </c>
      <c r="D19" s="365">
        <v>12618542</v>
      </c>
      <c r="E19" s="380">
        <f t="shared" si="1"/>
        <v>12618542</v>
      </c>
      <c r="F19" s="365">
        <v>0</v>
      </c>
      <c r="G19" s="365">
        <v>0</v>
      </c>
      <c r="H19" s="39">
        <f t="shared" si="0"/>
        <v>0</v>
      </c>
    </row>
    <row r="20" spans="1:8" s="22" customFormat="1" ht="15.75">
      <c r="A20" s="237">
        <v>5.0999999999999996</v>
      </c>
      <c r="B20" s="298" t="s">
        <v>325</v>
      </c>
      <c r="C20" s="365">
        <v>0</v>
      </c>
      <c r="D20" s="365">
        <v>10784817</v>
      </c>
      <c r="E20" s="380">
        <f t="shared" si="1"/>
        <v>10784817</v>
      </c>
      <c r="F20" s="365">
        <v>0</v>
      </c>
      <c r="G20" s="365">
        <v>0</v>
      </c>
      <c r="H20" s="39">
        <f t="shared" si="0"/>
        <v>0</v>
      </c>
    </row>
    <row r="21" spans="1:8" s="22" customFormat="1" ht="15.75">
      <c r="A21" s="237">
        <v>5.2</v>
      </c>
      <c r="B21" s="298" t="s">
        <v>324</v>
      </c>
      <c r="C21" s="365">
        <v>0</v>
      </c>
      <c r="D21" s="365">
        <v>0</v>
      </c>
      <c r="E21" s="380">
        <f t="shared" si="1"/>
        <v>0</v>
      </c>
      <c r="F21" s="365">
        <v>0</v>
      </c>
      <c r="G21" s="365">
        <v>8832809</v>
      </c>
      <c r="H21" s="39">
        <f t="shared" si="0"/>
        <v>8832809</v>
      </c>
    </row>
    <row r="22" spans="1:8" s="22" customFormat="1" ht="15.75">
      <c r="A22" s="237">
        <v>5.3</v>
      </c>
      <c r="B22" s="298" t="s">
        <v>323</v>
      </c>
      <c r="C22" s="365">
        <v>0</v>
      </c>
      <c r="D22" s="365">
        <v>0</v>
      </c>
      <c r="E22" s="380">
        <f t="shared" si="1"/>
        <v>0</v>
      </c>
      <c r="F22" s="365">
        <v>0</v>
      </c>
      <c r="G22" s="365">
        <v>0</v>
      </c>
      <c r="H22" s="39">
        <f t="shared" si="0"/>
        <v>0</v>
      </c>
    </row>
    <row r="23" spans="1:8" s="22" customFormat="1" ht="15.75">
      <c r="A23" s="237" t="s">
        <v>23</v>
      </c>
      <c r="B23" s="242" t="s">
        <v>84</v>
      </c>
      <c r="C23" s="365">
        <v>0</v>
      </c>
      <c r="D23" s="365">
        <v>0</v>
      </c>
      <c r="E23" s="380">
        <f t="shared" si="1"/>
        <v>0</v>
      </c>
      <c r="F23" s="365">
        <v>0</v>
      </c>
      <c r="G23" s="365">
        <v>8832809</v>
      </c>
      <c r="H23" s="39">
        <f t="shared" si="0"/>
        <v>8832809</v>
      </c>
    </row>
    <row r="24" spans="1:8" s="22" customFormat="1" ht="15.75">
      <c r="A24" s="237" t="s">
        <v>24</v>
      </c>
      <c r="B24" s="242" t="s">
        <v>85</v>
      </c>
      <c r="C24" s="365">
        <v>0</v>
      </c>
      <c r="D24" s="365">
        <v>0</v>
      </c>
      <c r="E24" s="380">
        <f t="shared" si="1"/>
        <v>0</v>
      </c>
      <c r="F24" s="365">
        <v>0</v>
      </c>
      <c r="G24" s="365">
        <v>0</v>
      </c>
      <c r="H24" s="39">
        <f t="shared" si="0"/>
        <v>0</v>
      </c>
    </row>
    <row r="25" spans="1:8" s="22" customFormat="1" ht="15.75">
      <c r="A25" s="237" t="s">
        <v>25</v>
      </c>
      <c r="B25" s="242" t="s">
        <v>86</v>
      </c>
      <c r="C25" s="365">
        <v>0</v>
      </c>
      <c r="D25" s="365">
        <v>0</v>
      </c>
      <c r="E25" s="380">
        <f t="shared" si="1"/>
        <v>0</v>
      </c>
      <c r="F25" s="365">
        <v>0</v>
      </c>
      <c r="G25" s="365">
        <v>0</v>
      </c>
      <c r="H25" s="39">
        <f t="shared" si="0"/>
        <v>0</v>
      </c>
    </row>
    <row r="26" spans="1:8" s="22" customFormat="1" ht="15.75">
      <c r="A26" s="237" t="s">
        <v>26</v>
      </c>
      <c r="B26" s="242" t="s">
        <v>87</v>
      </c>
      <c r="C26" s="365">
        <v>0</v>
      </c>
      <c r="D26" s="365">
        <v>1396176</v>
      </c>
      <c r="E26" s="380">
        <f t="shared" si="1"/>
        <v>1396176</v>
      </c>
      <c r="F26" s="365">
        <v>0</v>
      </c>
      <c r="G26" s="365">
        <v>0</v>
      </c>
      <c r="H26" s="39">
        <f t="shared" si="0"/>
        <v>0</v>
      </c>
    </row>
    <row r="27" spans="1:8" s="22" customFormat="1" ht="15.75">
      <c r="A27" s="237" t="s">
        <v>27</v>
      </c>
      <c r="B27" s="242" t="s">
        <v>88</v>
      </c>
      <c r="C27" s="365">
        <v>0</v>
      </c>
      <c r="D27" s="365">
        <v>0</v>
      </c>
      <c r="E27" s="380">
        <f t="shared" si="1"/>
        <v>0</v>
      </c>
      <c r="F27" s="365">
        <v>0</v>
      </c>
      <c r="G27" s="365">
        <v>0</v>
      </c>
      <c r="H27" s="39">
        <f t="shared" si="0"/>
        <v>0</v>
      </c>
    </row>
    <row r="28" spans="1:8" s="22" customFormat="1" ht="15.75">
      <c r="A28" s="237">
        <v>5.4</v>
      </c>
      <c r="B28" s="298" t="s">
        <v>326</v>
      </c>
      <c r="C28" s="365">
        <v>0</v>
      </c>
      <c r="D28" s="365">
        <v>0</v>
      </c>
      <c r="E28" s="380">
        <f t="shared" si="1"/>
        <v>0</v>
      </c>
      <c r="F28" s="365">
        <v>0</v>
      </c>
      <c r="G28" s="365">
        <v>0</v>
      </c>
      <c r="H28" s="39">
        <f t="shared" si="0"/>
        <v>0</v>
      </c>
    </row>
    <row r="29" spans="1:8" s="22" customFormat="1" ht="15.75">
      <c r="A29" s="237">
        <v>5.5</v>
      </c>
      <c r="B29" s="298" t="s">
        <v>327</v>
      </c>
      <c r="C29" s="365">
        <v>0</v>
      </c>
      <c r="D29" s="365">
        <v>0</v>
      </c>
      <c r="E29" s="380">
        <f t="shared" si="1"/>
        <v>0</v>
      </c>
      <c r="F29" s="365">
        <v>0</v>
      </c>
      <c r="G29" s="365">
        <v>0</v>
      </c>
      <c r="H29" s="39">
        <f t="shared" si="0"/>
        <v>0</v>
      </c>
    </row>
    <row r="30" spans="1:8" s="22" customFormat="1" ht="15.75">
      <c r="A30" s="237">
        <v>5.6</v>
      </c>
      <c r="B30" s="298" t="s">
        <v>328</v>
      </c>
      <c r="C30" s="365">
        <v>0</v>
      </c>
      <c r="D30" s="365">
        <v>0</v>
      </c>
      <c r="E30" s="380">
        <f t="shared" si="1"/>
        <v>0</v>
      </c>
      <c r="F30" s="365">
        <v>0</v>
      </c>
      <c r="G30" s="365">
        <v>0</v>
      </c>
      <c r="H30" s="39">
        <f t="shared" si="0"/>
        <v>0</v>
      </c>
    </row>
    <row r="31" spans="1:8" s="22" customFormat="1" ht="15.75">
      <c r="A31" s="237">
        <v>5.7</v>
      </c>
      <c r="B31" s="298" t="s">
        <v>88</v>
      </c>
      <c r="C31" s="365">
        <v>0</v>
      </c>
      <c r="D31" s="365">
        <v>0</v>
      </c>
      <c r="E31" s="380">
        <f t="shared" si="1"/>
        <v>0</v>
      </c>
      <c r="F31" s="365">
        <v>0</v>
      </c>
      <c r="G31" s="365">
        <v>0</v>
      </c>
      <c r="H31" s="39">
        <f t="shared" si="0"/>
        <v>0</v>
      </c>
    </row>
    <row r="32" spans="1:8" s="22" customFormat="1" ht="15.75">
      <c r="A32" s="237">
        <v>6</v>
      </c>
      <c r="B32" s="241" t="s">
        <v>357</v>
      </c>
      <c r="C32" s="365">
        <v>0</v>
      </c>
      <c r="D32" s="365">
        <v>0</v>
      </c>
      <c r="E32" s="380">
        <f t="shared" si="1"/>
        <v>0</v>
      </c>
      <c r="F32" s="365">
        <v>0</v>
      </c>
      <c r="G32" s="365">
        <v>0</v>
      </c>
      <c r="H32" s="39">
        <f t="shared" si="0"/>
        <v>0</v>
      </c>
    </row>
    <row r="33" spans="1:8" s="22" customFormat="1" ht="15.75">
      <c r="A33" s="237">
        <v>6.1</v>
      </c>
      <c r="B33" s="299" t="s">
        <v>347</v>
      </c>
      <c r="C33" s="365">
        <v>0</v>
      </c>
      <c r="D33" s="365">
        <v>0</v>
      </c>
      <c r="E33" s="380">
        <f t="shared" si="1"/>
        <v>0</v>
      </c>
      <c r="F33" s="365">
        <v>0</v>
      </c>
      <c r="G33" s="365">
        <v>0</v>
      </c>
      <c r="H33" s="39">
        <f t="shared" si="0"/>
        <v>0</v>
      </c>
    </row>
    <row r="34" spans="1:8" s="22" customFormat="1" ht="15.75">
      <c r="A34" s="237">
        <v>6.2</v>
      </c>
      <c r="B34" s="299" t="s">
        <v>348</v>
      </c>
      <c r="C34" s="365">
        <v>0</v>
      </c>
      <c r="D34" s="365">
        <v>0</v>
      </c>
      <c r="E34" s="380">
        <f t="shared" si="1"/>
        <v>0</v>
      </c>
      <c r="F34" s="365">
        <v>0</v>
      </c>
      <c r="G34" s="365">
        <v>0</v>
      </c>
      <c r="H34" s="39">
        <f t="shared" si="0"/>
        <v>0</v>
      </c>
    </row>
    <row r="35" spans="1:8" s="22" customFormat="1" ht="15.75">
      <c r="A35" s="237">
        <v>6.3</v>
      </c>
      <c r="B35" s="299" t="s">
        <v>344</v>
      </c>
      <c r="C35" s="365">
        <v>0</v>
      </c>
      <c r="D35" s="365">
        <v>2781490</v>
      </c>
      <c r="E35" s="380">
        <f t="shared" si="1"/>
        <v>2781490</v>
      </c>
      <c r="F35" s="365">
        <v>0</v>
      </c>
      <c r="G35" s="365">
        <v>0</v>
      </c>
      <c r="H35" s="39">
        <f t="shared" si="0"/>
        <v>0</v>
      </c>
    </row>
    <row r="36" spans="1:8" s="22" customFormat="1" ht="15.75">
      <c r="A36" s="237">
        <v>6.4</v>
      </c>
      <c r="B36" s="299" t="s">
        <v>345</v>
      </c>
      <c r="C36" s="365">
        <v>0</v>
      </c>
      <c r="D36" s="365">
        <v>0</v>
      </c>
      <c r="E36" s="380">
        <f t="shared" si="1"/>
        <v>0</v>
      </c>
      <c r="F36" s="365">
        <v>0</v>
      </c>
      <c r="G36" s="365">
        <v>0</v>
      </c>
      <c r="H36" s="39">
        <f t="shared" si="0"/>
        <v>0</v>
      </c>
    </row>
    <row r="37" spans="1:8" s="22" customFormat="1" ht="15.75">
      <c r="A37" s="237">
        <v>6.5</v>
      </c>
      <c r="B37" s="299" t="s">
        <v>346</v>
      </c>
      <c r="C37" s="365">
        <v>0</v>
      </c>
      <c r="D37" s="365">
        <v>2781490</v>
      </c>
      <c r="E37" s="380">
        <f t="shared" si="1"/>
        <v>2781490</v>
      </c>
      <c r="F37" s="365">
        <v>0</v>
      </c>
      <c r="G37" s="365">
        <v>0</v>
      </c>
      <c r="H37" s="39">
        <f t="shared" si="0"/>
        <v>0</v>
      </c>
    </row>
    <row r="38" spans="1:8" s="22" customFormat="1" ht="15.75">
      <c r="A38" s="237">
        <v>6.6</v>
      </c>
      <c r="B38" s="299" t="s">
        <v>349</v>
      </c>
      <c r="C38" s="365">
        <v>0</v>
      </c>
      <c r="D38" s="365">
        <v>0</v>
      </c>
      <c r="E38" s="380">
        <f t="shared" si="1"/>
        <v>0</v>
      </c>
      <c r="F38" s="365">
        <v>0</v>
      </c>
      <c r="G38" s="365">
        <v>0</v>
      </c>
      <c r="H38" s="39">
        <f t="shared" si="0"/>
        <v>0</v>
      </c>
    </row>
    <row r="39" spans="1:8" s="22" customFormat="1" ht="15.75">
      <c r="A39" s="237">
        <v>6.7</v>
      </c>
      <c r="B39" s="299" t="s">
        <v>350</v>
      </c>
      <c r="C39" s="365">
        <v>0</v>
      </c>
      <c r="D39" s="365">
        <v>0</v>
      </c>
      <c r="E39" s="380">
        <f t="shared" si="1"/>
        <v>0</v>
      </c>
      <c r="F39" s="365">
        <v>0</v>
      </c>
      <c r="G39" s="365">
        <v>0</v>
      </c>
      <c r="H39" s="39">
        <f t="shared" si="0"/>
        <v>0</v>
      </c>
    </row>
    <row r="40" spans="1:8" s="22" customFormat="1" ht="15.75">
      <c r="A40" s="237">
        <v>7</v>
      </c>
      <c r="B40" s="241" t="s">
        <v>353</v>
      </c>
      <c r="C40" s="365">
        <v>139139128</v>
      </c>
      <c r="D40" s="365">
        <v>0</v>
      </c>
      <c r="E40" s="380">
        <f t="shared" si="1"/>
        <v>139139128</v>
      </c>
      <c r="F40" s="365">
        <v>205138086</v>
      </c>
      <c r="G40" s="365">
        <v>0</v>
      </c>
      <c r="H40" s="39">
        <f t="shared" si="0"/>
        <v>205138086</v>
      </c>
    </row>
    <row r="41" spans="1:8" s="22" customFormat="1" ht="15.75">
      <c r="A41" s="237">
        <v>7.1</v>
      </c>
      <c r="B41" s="240" t="s">
        <v>354</v>
      </c>
      <c r="C41" s="365">
        <v>139139128</v>
      </c>
      <c r="D41" s="365">
        <v>0</v>
      </c>
      <c r="E41" s="380">
        <f t="shared" si="1"/>
        <v>139139128</v>
      </c>
      <c r="F41" s="365">
        <v>205138086</v>
      </c>
      <c r="G41" s="365">
        <v>0</v>
      </c>
      <c r="H41" s="39">
        <f t="shared" si="0"/>
        <v>205138086</v>
      </c>
    </row>
    <row r="42" spans="1:8" s="22" customFormat="1" ht="25.5">
      <c r="A42" s="237">
        <v>7.2</v>
      </c>
      <c r="B42" s="240" t="s">
        <v>355</v>
      </c>
      <c r="C42" s="365">
        <v>0</v>
      </c>
      <c r="D42" s="365">
        <v>0</v>
      </c>
      <c r="E42" s="380">
        <f t="shared" si="1"/>
        <v>0</v>
      </c>
      <c r="F42" s="365">
        <v>0</v>
      </c>
      <c r="G42" s="365">
        <v>0</v>
      </c>
      <c r="H42" s="39">
        <f t="shared" si="0"/>
        <v>0</v>
      </c>
    </row>
    <row r="43" spans="1:8" s="22" customFormat="1" ht="25.5">
      <c r="A43" s="237">
        <v>7.3</v>
      </c>
      <c r="B43" s="240" t="s">
        <v>358</v>
      </c>
      <c r="C43" s="365">
        <v>0</v>
      </c>
      <c r="D43" s="365">
        <v>0</v>
      </c>
      <c r="E43" s="380">
        <f t="shared" si="1"/>
        <v>0</v>
      </c>
      <c r="F43" s="365">
        <v>0</v>
      </c>
      <c r="G43" s="365">
        <v>399050</v>
      </c>
      <c r="H43" s="39">
        <f t="shared" si="0"/>
        <v>399050</v>
      </c>
    </row>
    <row r="44" spans="1:8" s="22" customFormat="1" ht="25.5">
      <c r="A44" s="237">
        <v>7.4</v>
      </c>
      <c r="B44" s="240" t="s">
        <v>359</v>
      </c>
      <c r="C44" s="365">
        <v>0</v>
      </c>
      <c r="D44" s="365">
        <v>0</v>
      </c>
      <c r="E44" s="380">
        <f t="shared" si="1"/>
        <v>0</v>
      </c>
      <c r="F44" s="365">
        <v>0</v>
      </c>
      <c r="G44" s="365">
        <v>0</v>
      </c>
      <c r="H44" s="39">
        <f t="shared" si="0"/>
        <v>0</v>
      </c>
    </row>
    <row r="45" spans="1:8" s="22" customFormat="1" ht="15.75">
      <c r="A45" s="237">
        <v>8</v>
      </c>
      <c r="B45" s="241" t="s">
        <v>336</v>
      </c>
      <c r="C45" s="365">
        <v>14478</v>
      </c>
      <c r="D45" s="365">
        <v>0</v>
      </c>
      <c r="E45" s="380">
        <f t="shared" si="1"/>
        <v>14478</v>
      </c>
      <c r="F45" s="365">
        <v>21184</v>
      </c>
      <c r="G45" s="365">
        <v>149652</v>
      </c>
      <c r="H45" s="39">
        <f t="shared" si="0"/>
        <v>170836</v>
      </c>
    </row>
    <row r="46" spans="1:8" s="22" customFormat="1" ht="15.75">
      <c r="A46" s="237">
        <v>8.1</v>
      </c>
      <c r="B46" s="297" t="s">
        <v>360</v>
      </c>
      <c r="C46" s="365">
        <v>0</v>
      </c>
      <c r="D46" s="365">
        <v>0</v>
      </c>
      <c r="E46" s="380">
        <f t="shared" si="1"/>
        <v>0</v>
      </c>
      <c r="F46" s="365">
        <v>0</v>
      </c>
      <c r="G46" s="365">
        <v>0</v>
      </c>
      <c r="H46" s="39">
        <f t="shared" si="0"/>
        <v>0</v>
      </c>
    </row>
    <row r="47" spans="1:8" s="22" customFormat="1" ht="15.75">
      <c r="A47" s="237">
        <v>8.1999999999999993</v>
      </c>
      <c r="B47" s="297" t="s">
        <v>361</v>
      </c>
      <c r="C47" s="365">
        <v>4041</v>
      </c>
      <c r="D47" s="365">
        <v>0</v>
      </c>
      <c r="E47" s="380">
        <f t="shared" si="1"/>
        <v>4041</v>
      </c>
      <c r="F47" s="365">
        <v>10777</v>
      </c>
      <c r="G47" s="365">
        <v>249398</v>
      </c>
      <c r="H47" s="39">
        <f t="shared" si="0"/>
        <v>260175</v>
      </c>
    </row>
    <row r="48" spans="1:8" s="22" customFormat="1" ht="15.75">
      <c r="A48" s="237">
        <v>8.3000000000000007</v>
      </c>
      <c r="B48" s="297" t="s">
        <v>362</v>
      </c>
      <c r="C48" s="365">
        <v>0</v>
      </c>
      <c r="D48" s="365">
        <v>0</v>
      </c>
      <c r="E48" s="380">
        <f t="shared" si="1"/>
        <v>0</v>
      </c>
      <c r="F48" s="365">
        <v>0</v>
      </c>
      <c r="G48" s="365">
        <v>0</v>
      </c>
      <c r="H48" s="39">
        <f t="shared" si="0"/>
        <v>0</v>
      </c>
    </row>
    <row r="49" spans="1:8" s="22" customFormat="1" ht="15.75">
      <c r="A49" s="237">
        <v>8.4</v>
      </c>
      <c r="B49" s="297" t="s">
        <v>363</v>
      </c>
      <c r="C49" s="365">
        <v>0</v>
      </c>
      <c r="D49" s="365">
        <v>0</v>
      </c>
      <c r="E49" s="380">
        <f t="shared" si="1"/>
        <v>0</v>
      </c>
      <c r="F49" s="365">
        <v>0</v>
      </c>
      <c r="G49" s="365">
        <v>0</v>
      </c>
      <c r="H49" s="39">
        <f t="shared" si="0"/>
        <v>0</v>
      </c>
    </row>
    <row r="50" spans="1:8" s="22" customFormat="1" ht="15.75">
      <c r="A50" s="237">
        <v>8.5</v>
      </c>
      <c r="B50" s="297" t="s">
        <v>364</v>
      </c>
      <c r="C50" s="365">
        <v>10437</v>
      </c>
      <c r="D50" s="365">
        <v>0</v>
      </c>
      <c r="E50" s="380">
        <f t="shared" si="1"/>
        <v>10437</v>
      </c>
      <c r="F50" s="365">
        <v>10407</v>
      </c>
      <c r="G50" s="365">
        <v>0</v>
      </c>
      <c r="H50" s="39">
        <f t="shared" si="0"/>
        <v>10407</v>
      </c>
    </row>
    <row r="51" spans="1:8" s="22" customFormat="1" ht="15.75">
      <c r="A51" s="237">
        <v>8.6</v>
      </c>
      <c r="B51" s="297" t="s">
        <v>365</v>
      </c>
      <c r="C51" s="365">
        <v>0</v>
      </c>
      <c r="D51" s="365">
        <v>0</v>
      </c>
      <c r="E51" s="380">
        <f t="shared" si="1"/>
        <v>0</v>
      </c>
      <c r="F51" s="365">
        <v>0</v>
      </c>
      <c r="G51" s="365">
        <v>0</v>
      </c>
      <c r="H51" s="39">
        <f t="shared" si="0"/>
        <v>0</v>
      </c>
    </row>
    <row r="52" spans="1:8" s="22" customFormat="1" ht="15.75">
      <c r="A52" s="237">
        <v>8.6999999999999993</v>
      </c>
      <c r="B52" s="297" t="s">
        <v>366</v>
      </c>
      <c r="C52" s="365">
        <v>0</v>
      </c>
      <c r="D52" s="365">
        <v>0</v>
      </c>
      <c r="E52" s="380">
        <f t="shared" si="1"/>
        <v>0</v>
      </c>
      <c r="F52" s="365">
        <v>0</v>
      </c>
      <c r="G52" s="365">
        <v>0</v>
      </c>
      <c r="H52" s="39">
        <f t="shared" si="0"/>
        <v>0</v>
      </c>
    </row>
    <row r="53" spans="1:8" s="22" customFormat="1" ht="16.5" thickBot="1">
      <c r="A53" s="243">
        <v>9</v>
      </c>
      <c r="B53" s="244" t="s">
        <v>356</v>
      </c>
      <c r="C53" s="381">
        <v>4949</v>
      </c>
      <c r="D53" s="381">
        <v>108262</v>
      </c>
      <c r="E53" s="382">
        <f t="shared" si="1"/>
        <v>113211</v>
      </c>
      <c r="F53" s="381">
        <v>4676</v>
      </c>
      <c r="G53" s="381">
        <v>0</v>
      </c>
      <c r="H53" s="46">
        <f t="shared" si="0"/>
        <v>4676</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A17" sqref="A17:F18"/>
    </sheetView>
  </sheetViews>
  <sheetFormatPr defaultColWidth="9.140625" defaultRowHeight="12.75"/>
  <cols>
    <col min="1" max="1" width="9.5703125" style="5" bestFit="1" customWidth="1"/>
    <col min="2" max="2" width="93.5703125" style="5" customWidth="1"/>
    <col min="3" max="4" width="12.7109375" style="5" customWidth="1"/>
    <col min="5" max="11" width="9.7109375" style="48" customWidth="1"/>
    <col min="12" max="16384" width="9.140625" style="48"/>
  </cols>
  <sheetData>
    <row r="1" spans="1:8">
      <c r="A1" s="3" t="s">
        <v>39</v>
      </c>
      <c r="B1" s="4" t="str">
        <f>'1. key ratios '!B1</f>
        <v>JSC Ziraat Bank Georgia</v>
      </c>
      <c r="C1" s="4"/>
    </row>
    <row r="2" spans="1:8">
      <c r="A2" s="3" t="s">
        <v>40</v>
      </c>
      <c r="B2" s="420">
        <f>'1. key ratios '!B2</f>
        <v>42916</v>
      </c>
      <c r="C2" s="7"/>
      <c r="D2" s="8"/>
      <c r="E2" s="74"/>
      <c r="F2" s="74"/>
      <c r="G2" s="74"/>
      <c r="H2" s="74"/>
    </row>
    <row r="3" spans="1:8">
      <c r="A3" s="3"/>
      <c r="B3" s="4"/>
      <c r="C3" s="7"/>
      <c r="D3" s="8"/>
      <c r="E3" s="74"/>
      <c r="F3" s="74"/>
      <c r="G3" s="74"/>
      <c r="H3" s="74"/>
    </row>
    <row r="4" spans="1:8" ht="15" customHeight="1" thickBot="1">
      <c r="A4" s="8" t="s">
        <v>223</v>
      </c>
      <c r="B4" s="166" t="s">
        <v>329</v>
      </c>
      <c r="D4" s="75" t="s">
        <v>82</v>
      </c>
    </row>
    <row r="5" spans="1:8" ht="15" customHeight="1">
      <c r="A5" s="280" t="s">
        <v>12</v>
      </c>
      <c r="B5" s="281"/>
      <c r="C5" s="282" t="s">
        <v>5</v>
      </c>
      <c r="D5" s="283" t="s">
        <v>6</v>
      </c>
    </row>
    <row r="6" spans="1:8" ht="15" customHeight="1">
      <c r="A6" s="76">
        <v>1</v>
      </c>
      <c r="B6" s="77" t="s">
        <v>333</v>
      </c>
      <c r="C6" s="78">
        <f>C7+C9+C10+C11</f>
        <v>58781121.596599996</v>
      </c>
      <c r="D6" s="79">
        <f>D7+D9+D10+D11</f>
        <v>70699118.726049989</v>
      </c>
    </row>
    <row r="7" spans="1:8" ht="15" customHeight="1">
      <c r="A7" s="76">
        <v>1.1000000000000001</v>
      </c>
      <c r="B7" s="77" t="s">
        <v>222</v>
      </c>
      <c r="C7" s="80">
        <v>48547453.433299996</v>
      </c>
      <c r="D7" s="81">
        <v>59360750.268399999</v>
      </c>
    </row>
    <row r="8" spans="1:8">
      <c r="A8" s="76" t="s">
        <v>21</v>
      </c>
      <c r="B8" s="77" t="s">
        <v>221</v>
      </c>
      <c r="C8" s="80"/>
      <c r="D8" s="81"/>
    </row>
    <row r="9" spans="1:8" ht="15" customHeight="1">
      <c r="A9" s="76">
        <v>1.2</v>
      </c>
      <c r="B9" s="261" t="s">
        <v>220</v>
      </c>
      <c r="C9" s="80">
        <v>4263098.9133000001</v>
      </c>
      <c r="D9" s="81">
        <v>6265782.4576500002</v>
      </c>
    </row>
    <row r="10" spans="1:8" ht="15" customHeight="1">
      <c r="A10" s="76">
        <v>1.3</v>
      </c>
      <c r="B10" s="82" t="s">
        <v>137</v>
      </c>
      <c r="C10" s="83">
        <v>5970569.25</v>
      </c>
      <c r="D10" s="81">
        <v>5072586</v>
      </c>
    </row>
    <row r="11" spans="1:8" ht="15" customHeight="1">
      <c r="A11" s="76">
        <v>1.4</v>
      </c>
      <c r="B11" s="84" t="s">
        <v>37</v>
      </c>
      <c r="C11" s="83">
        <v>0</v>
      </c>
      <c r="D11" s="81">
        <v>0</v>
      </c>
    </row>
    <row r="12" spans="1:8" ht="15" customHeight="1">
      <c r="A12" s="76">
        <v>2</v>
      </c>
      <c r="B12" s="77" t="s">
        <v>330</v>
      </c>
      <c r="C12" s="80">
        <v>703862.84536199737</v>
      </c>
      <c r="D12" s="81">
        <v>1125896.6233799956</v>
      </c>
    </row>
    <row r="13" spans="1:8" ht="15" customHeight="1">
      <c r="A13" s="76">
        <v>3</v>
      </c>
      <c r="B13" s="77" t="s">
        <v>331</v>
      </c>
      <c r="C13" s="83">
        <v>6802520</v>
      </c>
      <c r="D13" s="81">
        <v>6802520</v>
      </c>
    </row>
    <row r="14" spans="1:8" ht="15" customHeight="1" thickBot="1">
      <c r="A14" s="85">
        <v>4</v>
      </c>
      <c r="B14" s="86" t="s">
        <v>332</v>
      </c>
      <c r="C14" s="87">
        <f>C6+C12+C13</f>
        <v>66287504.441961996</v>
      </c>
      <c r="D14" s="88">
        <f>D6+D12+D13</f>
        <v>78627535.34942998</v>
      </c>
    </row>
    <row r="15" spans="1:8" ht="15" customHeight="1">
      <c r="A15" s="89"/>
      <c r="B15" s="90"/>
      <c r="C15" s="90"/>
      <c r="D15" s="90"/>
    </row>
    <row r="16" spans="1:8">
      <c r="B16" s="91"/>
    </row>
    <row r="17" spans="1:4" ht="12.75" customHeight="1">
      <c r="B17" s="92"/>
    </row>
    <row r="18" spans="1:4">
      <c r="B18" s="92"/>
    </row>
    <row r="19" spans="1:4" ht="11.25">
      <c r="A19" s="48"/>
      <c r="B19" s="48"/>
      <c r="C19" s="48"/>
      <c r="D19" s="48"/>
    </row>
    <row r="20" spans="1:4" ht="11.25">
      <c r="A20" s="48"/>
      <c r="B20" s="48"/>
      <c r="C20" s="48"/>
      <c r="D20" s="48"/>
    </row>
    <row r="21" spans="1:4" ht="11.25">
      <c r="A21" s="48"/>
      <c r="B21" s="48"/>
      <c r="C21" s="48"/>
      <c r="D21" s="48"/>
    </row>
    <row r="22" spans="1:4" ht="11.25">
      <c r="A22" s="48"/>
      <c r="B22" s="48"/>
      <c r="C22" s="48"/>
      <c r="D22" s="48"/>
    </row>
    <row r="23" spans="1:4" ht="11.25">
      <c r="A23" s="48"/>
      <c r="B23" s="48"/>
      <c r="C23" s="48"/>
      <c r="D23" s="48"/>
    </row>
    <row r="24" spans="1:4" ht="11.25">
      <c r="A24" s="48"/>
      <c r="B24" s="48"/>
      <c r="C24" s="48"/>
      <c r="D24" s="48"/>
    </row>
    <row r="25" spans="1:4" ht="11.25">
      <c r="A25" s="48"/>
      <c r="B25" s="48"/>
      <c r="C25" s="48"/>
      <c r="D25" s="48"/>
    </row>
    <row r="26" spans="1:4" ht="11.25">
      <c r="A26" s="48"/>
      <c r="B26" s="48"/>
      <c r="C26" s="48"/>
      <c r="D26" s="48"/>
    </row>
    <row r="27" spans="1:4" ht="11.25">
      <c r="A27" s="48"/>
      <c r="B27" s="48"/>
      <c r="C27" s="48"/>
      <c r="D27" s="48"/>
    </row>
    <row r="28" spans="1:4" ht="11.25">
      <c r="A28" s="48"/>
      <c r="B28" s="48"/>
      <c r="C28" s="48"/>
      <c r="D28" s="48"/>
    </row>
    <row r="29" spans="1:4" ht="11.25">
      <c r="A29" s="48"/>
      <c r="B29" s="48"/>
      <c r="C29" s="48"/>
      <c r="D29" s="48"/>
    </row>
    <row r="30" spans="1:4" ht="11.25">
      <c r="A30" s="48"/>
      <c r="B30" s="48"/>
      <c r="C30" s="48"/>
      <c r="D30" s="48"/>
    </row>
    <row r="31" spans="1:4" ht="11.25">
      <c r="A31" s="48"/>
      <c r="B31" s="48"/>
      <c r="C31" s="48"/>
      <c r="D31" s="4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H34"/>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B1" sqref="B1:B2"/>
    </sheetView>
  </sheetViews>
  <sheetFormatPr defaultColWidth="9.140625" defaultRowHeight="14.25"/>
  <cols>
    <col min="1" max="1" width="9.5703125" style="5" bestFit="1" customWidth="1"/>
    <col min="2" max="2" width="90.42578125" style="5" bestFit="1" customWidth="1"/>
    <col min="3" max="3" width="9.140625" style="5"/>
    <col min="4" max="16384" width="9.140625" style="6"/>
  </cols>
  <sheetData>
    <row r="1" spans="1:8">
      <c r="A1" s="3" t="s">
        <v>39</v>
      </c>
      <c r="B1" s="4" t="str">
        <f>'1. key ratios '!B1</f>
        <v>JSC Ziraat Bank Georgia</v>
      </c>
    </row>
    <row r="2" spans="1:8">
      <c r="A2" s="3" t="s">
        <v>40</v>
      </c>
      <c r="B2" s="420">
        <f>'1. key ratios '!B2</f>
        <v>42916</v>
      </c>
    </row>
    <row r="4" spans="1:8" ht="16.5" customHeight="1" thickBot="1">
      <c r="A4" s="93" t="s">
        <v>89</v>
      </c>
      <c r="B4" s="94" t="s">
        <v>295</v>
      </c>
      <c r="C4" s="95"/>
    </row>
    <row r="5" spans="1:8">
      <c r="A5" s="96"/>
      <c r="B5" s="434" t="s">
        <v>90</v>
      </c>
      <c r="C5" s="435"/>
    </row>
    <row r="6" spans="1:8" ht="15">
      <c r="A6" s="97">
        <v>1</v>
      </c>
      <c r="B6" s="383" t="s">
        <v>415</v>
      </c>
      <c r="C6" s="99"/>
    </row>
    <row r="7" spans="1:8" ht="15">
      <c r="A7" s="97">
        <v>2</v>
      </c>
      <c r="B7" s="383" t="s">
        <v>416</v>
      </c>
      <c r="C7" s="99"/>
    </row>
    <row r="8" spans="1:8" ht="15">
      <c r="A8" s="97">
        <v>3</v>
      </c>
      <c r="B8" s="383" t="s">
        <v>417</v>
      </c>
      <c r="C8" s="99"/>
    </row>
    <row r="9" spans="1:8">
      <c r="A9" s="97">
        <v>4</v>
      </c>
      <c r="B9" s="98"/>
      <c r="C9" s="99"/>
    </row>
    <row r="10" spans="1:8">
      <c r="A10" s="97">
        <v>5</v>
      </c>
      <c r="B10" s="98"/>
      <c r="C10" s="99"/>
    </row>
    <row r="11" spans="1:8">
      <c r="A11" s="97">
        <v>6</v>
      </c>
      <c r="B11" s="98"/>
      <c r="C11" s="99"/>
    </row>
    <row r="12" spans="1:8">
      <c r="A12" s="97">
        <v>7</v>
      </c>
      <c r="B12" s="98"/>
      <c r="C12" s="99"/>
      <c r="H12" s="100"/>
    </row>
    <row r="13" spans="1:8">
      <c r="A13" s="97">
        <v>8</v>
      </c>
      <c r="B13" s="98"/>
      <c r="C13" s="99"/>
    </row>
    <row r="14" spans="1:8">
      <c r="A14" s="97">
        <v>9</v>
      </c>
      <c r="B14" s="98"/>
      <c r="C14" s="99"/>
    </row>
    <row r="15" spans="1:8">
      <c r="A15" s="97">
        <v>10</v>
      </c>
      <c r="B15" s="98"/>
      <c r="C15" s="99"/>
    </row>
    <row r="16" spans="1:8">
      <c r="A16" s="97"/>
      <c r="B16" s="436"/>
      <c r="C16" s="437"/>
    </row>
    <row r="17" spans="1:3">
      <c r="A17" s="97"/>
      <c r="B17" s="438" t="s">
        <v>91</v>
      </c>
      <c r="C17" s="439"/>
    </row>
    <row r="18" spans="1:3" ht="15.75">
      <c r="A18" s="97">
        <v>1</v>
      </c>
      <c r="B18" s="384" t="s">
        <v>418</v>
      </c>
      <c r="C18" s="101"/>
    </row>
    <row r="19" spans="1:3" ht="15.75">
      <c r="A19" s="97">
        <v>2</v>
      </c>
      <c r="B19" s="384" t="s">
        <v>419</v>
      </c>
      <c r="C19" s="101"/>
    </row>
    <row r="20" spans="1:3" ht="15.75">
      <c r="A20" s="97">
        <v>3</v>
      </c>
      <c r="B20" s="384" t="s">
        <v>420</v>
      </c>
      <c r="C20" s="101"/>
    </row>
    <row r="21" spans="1:3">
      <c r="A21" s="97">
        <v>4</v>
      </c>
      <c r="B21" s="98"/>
      <c r="C21" s="101"/>
    </row>
    <row r="22" spans="1:3">
      <c r="A22" s="97">
        <v>5</v>
      </c>
      <c r="B22" s="98"/>
      <c r="C22" s="101"/>
    </row>
    <row r="23" spans="1:3">
      <c r="A23" s="97">
        <v>6</v>
      </c>
      <c r="B23" s="98"/>
      <c r="C23" s="101"/>
    </row>
    <row r="24" spans="1:3">
      <c r="A24" s="97">
        <v>7</v>
      </c>
      <c r="B24" s="98"/>
      <c r="C24" s="101"/>
    </row>
    <row r="25" spans="1:3">
      <c r="A25" s="97">
        <v>8</v>
      </c>
      <c r="B25" s="98"/>
      <c r="C25" s="101"/>
    </row>
    <row r="26" spans="1:3">
      <c r="A26" s="97">
        <v>9</v>
      </c>
      <c r="B26" s="98"/>
      <c r="C26" s="101"/>
    </row>
    <row r="27" spans="1:3" ht="15.75" customHeight="1">
      <c r="A27" s="97">
        <v>10</v>
      </c>
      <c r="B27" s="98"/>
      <c r="C27" s="102"/>
    </row>
    <row r="28" spans="1:3" ht="15.75" customHeight="1">
      <c r="A28" s="97"/>
      <c r="B28" s="98"/>
      <c r="C28" s="102"/>
    </row>
    <row r="29" spans="1:3" ht="30" customHeight="1">
      <c r="A29" s="97"/>
      <c r="B29" s="438" t="s">
        <v>92</v>
      </c>
      <c r="C29" s="439"/>
    </row>
    <row r="30" spans="1:3" ht="15">
      <c r="A30" s="97">
        <v>1</v>
      </c>
      <c r="B30" s="383" t="s">
        <v>421</v>
      </c>
      <c r="C30" s="385">
        <v>1</v>
      </c>
    </row>
    <row r="31" spans="1:3" ht="15.75" customHeight="1">
      <c r="A31" s="97"/>
      <c r="B31" s="98"/>
      <c r="C31" s="99"/>
    </row>
    <row r="32" spans="1:3" ht="29.25" customHeight="1">
      <c r="A32" s="97"/>
      <c r="B32" s="438" t="s">
        <v>93</v>
      </c>
      <c r="C32" s="439"/>
    </row>
    <row r="33" spans="1:3">
      <c r="A33" s="97">
        <v>1</v>
      </c>
      <c r="B33" s="98"/>
      <c r="C33" s="99" t="s">
        <v>20</v>
      </c>
    </row>
    <row r="34" spans="1:3" ht="15" thickBot="1">
      <c r="A34" s="103"/>
      <c r="B34" s="104"/>
      <c r="C34" s="105"/>
    </row>
  </sheetData>
  <mergeCells count="5">
    <mergeCell ref="B5:C5"/>
    <mergeCell ref="B16:C16"/>
    <mergeCell ref="B17:C17"/>
    <mergeCell ref="B32:C32"/>
    <mergeCell ref="B29:C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I37"/>
  <sheetViews>
    <sheetView zoomScale="90" zoomScaleNormal="90" workbookViewId="0">
      <pane xSplit="1" ySplit="5" topLeftCell="B6" activePane="bottomRight" state="frozen"/>
      <selection activeCell="B9" sqref="B9"/>
      <selection pane="topRight" activeCell="B9" sqref="B9"/>
      <selection pane="bottomLeft" activeCell="B9" sqref="B9"/>
      <selection pane="bottomRight" activeCell="B1" sqref="B1:B2"/>
    </sheetView>
  </sheetViews>
  <sheetFormatPr defaultColWidth="9.140625" defaultRowHeight="14.25"/>
  <cols>
    <col min="1" max="1" width="9.5703125" style="5" bestFit="1" customWidth="1"/>
    <col min="2" max="2" width="47.5703125" style="5" customWidth="1"/>
    <col min="3" max="3" width="28" style="5" customWidth="1"/>
    <col min="4" max="4" width="22.42578125" style="5" customWidth="1"/>
    <col min="5" max="5" width="22.28515625" style="5" customWidth="1"/>
    <col min="6" max="6" width="25.42578125" style="5" customWidth="1"/>
    <col min="7" max="7" width="21.28515625" style="6" customWidth="1"/>
    <col min="8" max="8" width="12" style="6" bestFit="1" customWidth="1"/>
    <col min="9" max="9" width="12.5703125" style="6" bestFit="1" customWidth="1"/>
    <col min="10" max="16384" width="9.140625" style="6"/>
  </cols>
  <sheetData>
    <row r="1" spans="1:9">
      <c r="A1" s="334" t="s">
        <v>39</v>
      </c>
      <c r="B1" s="4" t="str">
        <f>'1. key ratios '!B1</f>
        <v>JSC Ziraat Bank Georgia</v>
      </c>
      <c r="C1" s="119"/>
      <c r="D1" s="119"/>
      <c r="E1" s="119"/>
      <c r="F1" s="119"/>
      <c r="G1" s="22"/>
      <c r="H1" s="22"/>
    </row>
    <row r="2" spans="1:9" s="106" customFormat="1" ht="15.75" customHeight="1">
      <c r="A2" s="334" t="s">
        <v>40</v>
      </c>
      <c r="B2" s="420">
        <f>'1. key ratios '!B2</f>
        <v>42916</v>
      </c>
    </row>
    <row r="3" spans="1:9" s="106" customFormat="1" ht="15.75" customHeight="1">
      <c r="A3" s="334"/>
    </row>
    <row r="4" spans="1:9" s="106" customFormat="1" ht="15.75" customHeight="1" thickBot="1">
      <c r="A4" s="335" t="s">
        <v>228</v>
      </c>
      <c r="B4" s="444" t="s">
        <v>380</v>
      </c>
      <c r="C4" s="445"/>
      <c r="D4" s="445"/>
      <c r="E4" s="445"/>
      <c r="F4" s="445"/>
      <c r="G4" s="107" t="s">
        <v>82</v>
      </c>
    </row>
    <row r="5" spans="1:9" s="110" customFormat="1" ht="17.45" customHeight="1">
      <c r="A5" s="262"/>
      <c r="B5" s="263"/>
      <c r="C5" s="108" t="s">
        <v>0</v>
      </c>
      <c r="D5" s="108" t="s">
        <v>1</v>
      </c>
      <c r="E5" s="108" t="s">
        <v>2</v>
      </c>
      <c r="F5" s="108" t="s">
        <v>3</v>
      </c>
      <c r="G5" s="109" t="s">
        <v>22</v>
      </c>
    </row>
    <row r="6" spans="1:9" s="22" customFormat="1" ht="14.45" customHeight="1">
      <c r="A6" s="336"/>
      <c r="B6" s="440" t="s">
        <v>387</v>
      </c>
      <c r="C6" s="440" t="s">
        <v>103</v>
      </c>
      <c r="D6" s="442" t="s">
        <v>227</v>
      </c>
      <c r="E6" s="442"/>
      <c r="F6" s="442"/>
      <c r="G6" s="443" t="s">
        <v>389</v>
      </c>
      <c r="I6" s="6"/>
    </row>
    <row r="7" spans="1:9" s="22" customFormat="1" ht="99.6" customHeight="1">
      <c r="A7" s="336"/>
      <c r="B7" s="441"/>
      <c r="C7" s="440"/>
      <c r="D7" s="337" t="s">
        <v>226</v>
      </c>
      <c r="E7" s="337" t="s">
        <v>388</v>
      </c>
      <c r="F7" s="337" t="s">
        <v>225</v>
      </c>
      <c r="G7" s="443"/>
      <c r="I7" s="6"/>
    </row>
    <row r="8" spans="1:9" ht="15">
      <c r="A8" s="338">
        <v>1</v>
      </c>
      <c r="B8" s="254" t="s">
        <v>44</v>
      </c>
      <c r="C8" s="386">
        <v>6736808</v>
      </c>
      <c r="D8" s="386"/>
      <c r="E8" s="386">
        <f>C8-D8</f>
        <v>6736808</v>
      </c>
      <c r="F8" s="387"/>
      <c r="G8" s="388">
        <f>E8+F8</f>
        <v>6736808</v>
      </c>
      <c r="H8" s="22"/>
    </row>
    <row r="9" spans="1:9" ht="15">
      <c r="A9" s="338">
        <v>2</v>
      </c>
      <c r="B9" s="254" t="s">
        <v>45</v>
      </c>
      <c r="C9" s="386">
        <v>10493147</v>
      </c>
      <c r="D9" s="386"/>
      <c r="E9" s="386">
        <f t="shared" ref="E9:E20" si="0">C9-D9</f>
        <v>10493147</v>
      </c>
      <c r="F9" s="387"/>
      <c r="G9" s="388">
        <f t="shared" ref="G9:G20" si="1">E9+F9</f>
        <v>10493147</v>
      </c>
      <c r="H9" s="22"/>
    </row>
    <row r="10" spans="1:9" ht="15">
      <c r="A10" s="338">
        <v>3</v>
      </c>
      <c r="B10" s="254" t="s">
        <v>46</v>
      </c>
      <c r="C10" s="386">
        <v>38229957</v>
      </c>
      <c r="D10" s="386"/>
      <c r="E10" s="386">
        <f t="shared" si="0"/>
        <v>38229957</v>
      </c>
      <c r="F10" s="387"/>
      <c r="G10" s="388">
        <f t="shared" si="1"/>
        <v>38229957</v>
      </c>
      <c r="H10" s="22"/>
    </row>
    <row r="11" spans="1:9" ht="15">
      <c r="A11" s="338">
        <v>4</v>
      </c>
      <c r="B11" s="254" t="s">
        <v>47</v>
      </c>
      <c r="C11" s="386">
        <v>0</v>
      </c>
      <c r="D11" s="386"/>
      <c r="E11" s="386">
        <f t="shared" si="0"/>
        <v>0</v>
      </c>
      <c r="F11" s="387"/>
      <c r="G11" s="388">
        <f t="shared" si="1"/>
        <v>0</v>
      </c>
      <c r="H11" s="22"/>
    </row>
    <row r="12" spans="1:9" ht="15">
      <c r="A12" s="338">
        <v>5</v>
      </c>
      <c r="B12" s="254" t="s">
        <v>48</v>
      </c>
      <c r="C12" s="386">
        <v>10139451</v>
      </c>
      <c r="D12" s="386"/>
      <c r="E12" s="386">
        <f t="shared" si="0"/>
        <v>10139451</v>
      </c>
      <c r="F12" s="387"/>
      <c r="G12" s="388">
        <f t="shared" si="1"/>
        <v>10139451</v>
      </c>
      <c r="H12" s="22"/>
    </row>
    <row r="13" spans="1:9" ht="15">
      <c r="A13" s="338">
        <v>6.1</v>
      </c>
      <c r="B13" s="339" t="s">
        <v>49</v>
      </c>
      <c r="C13" s="389">
        <v>18921137</v>
      </c>
      <c r="D13" s="386"/>
      <c r="E13" s="386">
        <f t="shared" si="0"/>
        <v>18921137</v>
      </c>
      <c r="F13" s="387">
        <v>7999778</v>
      </c>
      <c r="G13" s="388">
        <f t="shared" si="1"/>
        <v>26920915</v>
      </c>
      <c r="H13" s="22"/>
    </row>
    <row r="14" spans="1:9" ht="15">
      <c r="A14" s="338">
        <v>6.2</v>
      </c>
      <c r="B14" s="340" t="s">
        <v>50</v>
      </c>
      <c r="C14" s="390">
        <v>786811</v>
      </c>
      <c r="D14" s="386"/>
      <c r="E14" s="386">
        <f t="shared" si="0"/>
        <v>786811</v>
      </c>
      <c r="F14" s="387">
        <v>229211</v>
      </c>
      <c r="G14" s="388">
        <f t="shared" si="1"/>
        <v>1016022</v>
      </c>
      <c r="H14" s="22"/>
    </row>
    <row r="15" spans="1:9" ht="15">
      <c r="A15" s="338">
        <v>6</v>
      </c>
      <c r="B15" s="254" t="s">
        <v>51</v>
      </c>
      <c r="C15" s="391">
        <f>C13-C14</f>
        <v>18134326</v>
      </c>
      <c r="D15" s="392"/>
      <c r="E15" s="391">
        <f>E13-E14</f>
        <v>18134326</v>
      </c>
      <c r="F15" s="387">
        <v>7770567</v>
      </c>
      <c r="G15" s="388">
        <f t="shared" si="1"/>
        <v>25904893</v>
      </c>
      <c r="H15" s="22"/>
    </row>
    <row r="16" spans="1:9" ht="15">
      <c r="A16" s="338">
        <v>7</v>
      </c>
      <c r="B16" s="254" t="s">
        <v>52</v>
      </c>
      <c r="C16" s="386">
        <v>200162</v>
      </c>
      <c r="D16" s="386"/>
      <c r="E16" s="386">
        <f t="shared" si="0"/>
        <v>200162</v>
      </c>
      <c r="F16" s="387">
        <v>36759</v>
      </c>
      <c r="G16" s="388">
        <f t="shared" si="1"/>
        <v>236921</v>
      </c>
      <c r="H16" s="22"/>
    </row>
    <row r="17" spans="1:9" ht="15">
      <c r="A17" s="338">
        <v>8</v>
      </c>
      <c r="B17" s="254" t="s">
        <v>224</v>
      </c>
      <c r="C17" s="386">
        <v>0</v>
      </c>
      <c r="D17" s="386"/>
      <c r="E17" s="386">
        <f t="shared" si="0"/>
        <v>0</v>
      </c>
      <c r="F17" s="387"/>
      <c r="G17" s="388">
        <f t="shared" si="1"/>
        <v>0</v>
      </c>
      <c r="H17" s="341"/>
      <c r="I17" s="113"/>
    </row>
    <row r="18" spans="1:9" ht="15">
      <c r="A18" s="338">
        <v>9</v>
      </c>
      <c r="B18" s="254" t="s">
        <v>53</v>
      </c>
      <c r="C18" s="386">
        <v>0</v>
      </c>
      <c r="D18" s="386"/>
      <c r="E18" s="386">
        <f t="shared" si="0"/>
        <v>0</v>
      </c>
      <c r="F18" s="387"/>
      <c r="G18" s="388">
        <f t="shared" si="1"/>
        <v>0</v>
      </c>
      <c r="H18" s="22"/>
      <c r="I18" s="113"/>
    </row>
    <row r="19" spans="1:9" ht="15">
      <c r="A19" s="338">
        <v>10</v>
      </c>
      <c r="B19" s="254" t="s">
        <v>54</v>
      </c>
      <c r="C19" s="386">
        <v>3917049</v>
      </c>
      <c r="D19" s="386">
        <v>240518</v>
      </c>
      <c r="E19" s="386">
        <f t="shared" si="0"/>
        <v>3676531</v>
      </c>
      <c r="F19" s="387"/>
      <c r="G19" s="388">
        <f t="shared" si="1"/>
        <v>3676531</v>
      </c>
      <c r="H19" s="22"/>
      <c r="I19" s="113"/>
    </row>
    <row r="20" spans="1:9" ht="15">
      <c r="A20" s="338">
        <v>11</v>
      </c>
      <c r="B20" s="254" t="s">
        <v>55</v>
      </c>
      <c r="C20" s="386">
        <v>1870654</v>
      </c>
      <c r="D20" s="386"/>
      <c r="E20" s="386">
        <f t="shared" si="0"/>
        <v>1870654</v>
      </c>
      <c r="F20" s="387"/>
      <c r="G20" s="388">
        <f t="shared" si="1"/>
        <v>1870654</v>
      </c>
      <c r="H20" s="22"/>
    </row>
    <row r="21" spans="1:9" ht="26.25" thickBot="1">
      <c r="A21" s="187"/>
      <c r="B21" s="342" t="s">
        <v>390</v>
      </c>
      <c r="C21" s="393">
        <f>SUM(C8:C12, C15:C20)</f>
        <v>89721554</v>
      </c>
      <c r="D21" s="393">
        <f t="shared" ref="D21:E21" si="2">SUM(D8:D12, D15:D20)</f>
        <v>240518</v>
      </c>
      <c r="E21" s="393">
        <f t="shared" si="2"/>
        <v>89481036</v>
      </c>
      <c r="F21" s="393">
        <f>SUM(F8:F12, F15:F20)</f>
        <v>7807326</v>
      </c>
      <c r="G21" s="393">
        <f>SUM(G8:G12, G15:G20)</f>
        <v>97288362</v>
      </c>
    </row>
    <row r="22" spans="1:9">
      <c r="A22" s="6"/>
      <c r="B22" s="6"/>
      <c r="C22" s="6"/>
      <c r="D22" s="6"/>
      <c r="E22" s="6"/>
      <c r="F22" s="6"/>
    </row>
    <row r="23" spans="1:9">
      <c r="A23" s="6"/>
      <c r="B23" s="6"/>
      <c r="C23" s="6"/>
      <c r="D23" s="6"/>
      <c r="E23" s="6"/>
      <c r="F23" s="6"/>
    </row>
    <row r="25" spans="1:9" s="5" customFormat="1">
      <c r="B25" s="114"/>
      <c r="G25" s="6"/>
      <c r="H25" s="6"/>
      <c r="I25" s="6"/>
    </row>
    <row r="26" spans="1:9" s="5" customFormat="1">
      <c r="B26" s="114"/>
      <c r="G26" s="6"/>
      <c r="H26" s="6"/>
      <c r="I26" s="6"/>
    </row>
    <row r="27" spans="1:9" s="5" customFormat="1">
      <c r="B27" s="114"/>
      <c r="G27" s="6"/>
      <c r="H27" s="6"/>
      <c r="I27" s="6"/>
    </row>
    <row r="28" spans="1:9" s="5" customFormat="1">
      <c r="B28" s="114"/>
      <c r="G28" s="6"/>
      <c r="H28" s="6"/>
      <c r="I28" s="6"/>
    </row>
    <row r="29" spans="1:9" s="5" customFormat="1">
      <c r="B29" s="114"/>
      <c r="G29" s="6"/>
      <c r="H29" s="6"/>
      <c r="I29" s="6"/>
    </row>
    <row r="30" spans="1:9" s="5" customFormat="1">
      <c r="B30" s="114"/>
      <c r="G30" s="6"/>
      <c r="H30" s="6"/>
      <c r="I30" s="6"/>
    </row>
    <row r="31" spans="1:9" s="5" customFormat="1">
      <c r="B31" s="114"/>
      <c r="G31" s="6"/>
      <c r="H31" s="6"/>
      <c r="I31" s="6"/>
    </row>
    <row r="32" spans="1:9" s="5" customFormat="1">
      <c r="B32" s="114"/>
      <c r="G32" s="6"/>
      <c r="H32" s="6"/>
      <c r="I32" s="6"/>
    </row>
    <row r="33" spans="2:9" s="5" customFormat="1">
      <c r="B33" s="114"/>
      <c r="G33" s="6"/>
      <c r="H33" s="6"/>
      <c r="I33" s="6"/>
    </row>
    <row r="34" spans="2:9" s="5" customFormat="1">
      <c r="B34" s="114"/>
      <c r="G34" s="6"/>
      <c r="H34" s="6"/>
      <c r="I34" s="6"/>
    </row>
    <row r="35" spans="2:9" s="5" customFormat="1">
      <c r="B35" s="114"/>
      <c r="G35" s="6"/>
      <c r="H35" s="6"/>
      <c r="I35" s="6"/>
    </row>
    <row r="36" spans="2:9" s="5" customFormat="1">
      <c r="B36" s="114"/>
      <c r="G36" s="6"/>
      <c r="H36" s="6"/>
      <c r="I36" s="6"/>
    </row>
    <row r="37" spans="2:9" s="5" customFormat="1">
      <c r="B37" s="114"/>
      <c r="G37" s="6"/>
      <c r="H37" s="6"/>
      <c r="I37" s="6"/>
    </row>
  </sheetData>
  <mergeCells count="5">
    <mergeCell ref="B6:B7"/>
    <mergeCell ref="C6:C7"/>
    <mergeCell ref="D6:F6"/>
    <mergeCell ref="G6:G7"/>
    <mergeCell ref="B4:F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F33"/>
  <sheetViews>
    <sheetView zoomScaleNormal="100" workbookViewId="0">
      <pane xSplit="1" ySplit="4" topLeftCell="B5" activePane="bottomRight" state="frozen"/>
      <selection activeCell="B15" sqref="B15"/>
      <selection pane="topRight" activeCell="B15" sqref="B15"/>
      <selection pane="bottomLeft" activeCell="B15" sqref="B15"/>
      <selection pane="bottomRight" activeCell="B1" sqref="B1:B2"/>
    </sheetView>
  </sheetViews>
  <sheetFormatPr defaultColWidth="9.140625" defaultRowHeight="12.75" outlineLevelRow="1"/>
  <cols>
    <col min="1" max="1" width="9.5703125" style="5" bestFit="1" customWidth="1"/>
    <col min="2" max="2" width="114.28515625" style="5" customWidth="1"/>
    <col min="3" max="3" width="18.85546875" style="5" customWidth="1"/>
    <col min="4" max="4" width="25.42578125" style="5" customWidth="1"/>
    <col min="5" max="5" width="24.28515625" style="5" customWidth="1"/>
    <col min="6" max="6" width="24" style="5" customWidth="1"/>
    <col min="7" max="7" width="10" style="5" bestFit="1" customWidth="1"/>
    <col min="8" max="8" width="12" style="5" bestFit="1" customWidth="1"/>
    <col min="9" max="9" width="12.5703125" style="5" bestFit="1" customWidth="1"/>
    <col min="10" max="16384" width="9.140625" style="5"/>
  </cols>
  <sheetData>
    <row r="1" spans="1:6">
      <c r="A1" s="3" t="s">
        <v>39</v>
      </c>
      <c r="B1" s="4" t="str">
        <f>'1. key ratios '!B1</f>
        <v>JSC Ziraat Bank Georgia</v>
      </c>
    </row>
    <row r="2" spans="1:6" s="106" customFormat="1" ht="15.75" customHeight="1">
      <c r="A2" s="3" t="s">
        <v>40</v>
      </c>
      <c r="B2" s="420">
        <f>'1. key ratios '!B2</f>
        <v>42916</v>
      </c>
      <c r="C2" s="5"/>
      <c r="D2" s="5"/>
      <c r="E2" s="5"/>
      <c r="F2" s="5"/>
    </row>
    <row r="3" spans="1:6" s="106" customFormat="1" ht="15.75" customHeight="1">
      <c r="C3" s="5"/>
      <c r="D3" s="5"/>
      <c r="E3" s="5"/>
      <c r="F3" s="5"/>
    </row>
    <row r="4" spans="1:6" s="106" customFormat="1" ht="13.5" thickBot="1">
      <c r="A4" s="106" t="s">
        <v>94</v>
      </c>
      <c r="B4" s="343" t="s">
        <v>367</v>
      </c>
      <c r="C4" s="107" t="s">
        <v>82</v>
      </c>
      <c r="D4" s="5"/>
      <c r="E4" s="5"/>
      <c r="F4" s="5"/>
    </row>
    <row r="5" spans="1:6">
      <c r="A5" s="268">
        <v>1</v>
      </c>
      <c r="B5" s="344" t="s">
        <v>389</v>
      </c>
      <c r="C5" s="269">
        <f>'7. LI1 '!G21</f>
        <v>97288362</v>
      </c>
    </row>
    <row r="6" spans="1:6" s="270" customFormat="1" ht="15">
      <c r="A6" s="115">
        <v>2.1</v>
      </c>
      <c r="B6" s="265" t="s">
        <v>368</v>
      </c>
      <c r="C6" s="394">
        <v>4954861.0318</v>
      </c>
    </row>
    <row r="7" spans="1:6" s="91" customFormat="1" ht="15" outlineLevel="1">
      <c r="A7" s="76">
        <v>2.2000000000000002</v>
      </c>
      <c r="B7" s="84" t="s">
        <v>369</v>
      </c>
      <c r="C7" s="395"/>
    </row>
    <row r="8" spans="1:6" s="91" customFormat="1" ht="25.5">
      <c r="A8" s="76">
        <v>3</v>
      </c>
      <c r="B8" s="266" t="s">
        <v>370</v>
      </c>
      <c r="C8" s="396">
        <f>SUM(C5:C7)</f>
        <v>102243223.0318</v>
      </c>
    </row>
    <row r="9" spans="1:6" s="270" customFormat="1" ht="15">
      <c r="A9" s="115">
        <v>4</v>
      </c>
      <c r="B9" s="117" t="s">
        <v>98</v>
      </c>
      <c r="C9" s="394">
        <v>514278</v>
      </c>
    </row>
    <row r="10" spans="1:6" s="91" customFormat="1" ht="15" outlineLevel="1">
      <c r="A10" s="76">
        <v>5.0999999999999996</v>
      </c>
      <c r="B10" s="84" t="s">
        <v>371</v>
      </c>
      <c r="C10" s="395">
        <v>-691762.11849999987</v>
      </c>
    </row>
    <row r="11" spans="1:6" s="91" customFormat="1" ht="15" outlineLevel="1">
      <c r="A11" s="76">
        <v>5.2</v>
      </c>
      <c r="B11" s="84" t="s">
        <v>372</v>
      </c>
      <c r="C11" s="395"/>
    </row>
    <row r="12" spans="1:6" s="91" customFormat="1" ht="15">
      <c r="A12" s="76">
        <v>6</v>
      </c>
      <c r="B12" s="264" t="s">
        <v>97</v>
      </c>
      <c r="C12" s="395"/>
    </row>
    <row r="13" spans="1:6" s="91" customFormat="1" ht="13.5" thickBot="1">
      <c r="A13" s="85">
        <v>7</v>
      </c>
      <c r="B13" s="267" t="s">
        <v>317</v>
      </c>
      <c r="C13" s="271">
        <f>SUM(C8:C12)</f>
        <v>102065738.91330001</v>
      </c>
    </row>
    <row r="15" spans="1:6">
      <c r="A15" s="289"/>
      <c r="B15" s="289"/>
    </row>
    <row r="16" spans="1:6">
      <c r="A16" s="289"/>
      <c r="B16" s="289"/>
    </row>
    <row r="17" spans="1:5" ht="15">
      <c r="A17" s="284"/>
      <c r="B17" s="285"/>
      <c r="C17" s="289"/>
      <c r="D17" s="289"/>
      <c r="E17" s="289"/>
    </row>
    <row r="18" spans="1:5" ht="15">
      <c r="A18" s="290"/>
      <c r="B18" s="291"/>
      <c r="C18" s="289"/>
      <c r="D18" s="289"/>
      <c r="E18" s="289"/>
    </row>
    <row r="19" spans="1:5">
      <c r="A19" s="292"/>
      <c r="B19" s="286"/>
      <c r="C19" s="289"/>
      <c r="D19" s="289"/>
      <c r="E19" s="289"/>
    </row>
    <row r="20" spans="1:5">
      <c r="A20" s="293"/>
      <c r="B20" s="287"/>
      <c r="C20" s="289"/>
      <c r="D20" s="289"/>
      <c r="E20" s="289"/>
    </row>
    <row r="21" spans="1:5">
      <c r="A21" s="293"/>
      <c r="B21" s="291"/>
      <c r="C21" s="289"/>
      <c r="D21" s="289"/>
      <c r="E21" s="289"/>
    </row>
    <row r="22" spans="1:5">
      <c r="A22" s="292"/>
      <c r="B22" s="288"/>
      <c r="C22" s="289"/>
      <c r="D22" s="289"/>
      <c r="E22" s="289"/>
    </row>
    <row r="23" spans="1:5">
      <c r="A23" s="293"/>
      <c r="B23" s="287"/>
      <c r="C23" s="289"/>
      <c r="D23" s="289"/>
      <c r="E23" s="289"/>
    </row>
    <row r="24" spans="1:5">
      <c r="A24" s="293"/>
      <c r="B24" s="287"/>
      <c r="C24" s="289"/>
      <c r="D24" s="289"/>
      <c r="E24" s="289"/>
    </row>
    <row r="25" spans="1:5">
      <c r="A25" s="293"/>
      <c r="B25" s="294"/>
      <c r="C25" s="289"/>
      <c r="D25" s="289"/>
      <c r="E25" s="289"/>
    </row>
    <row r="26" spans="1:5">
      <c r="A26" s="293"/>
      <c r="B26" s="291"/>
      <c r="C26" s="289"/>
      <c r="D26" s="289"/>
      <c r="E26" s="289"/>
    </row>
    <row r="27" spans="1:5">
      <c r="A27" s="289"/>
      <c r="B27" s="295"/>
      <c r="C27" s="289"/>
      <c r="D27" s="289"/>
      <c r="E27" s="289"/>
    </row>
    <row r="28" spans="1:5">
      <c r="A28" s="289"/>
      <c r="B28" s="295"/>
      <c r="C28" s="289"/>
      <c r="D28" s="289"/>
      <c r="E28" s="289"/>
    </row>
    <row r="29" spans="1:5">
      <c r="A29" s="289"/>
      <c r="B29" s="295"/>
      <c r="C29" s="289"/>
      <c r="D29" s="289"/>
      <c r="E29" s="289"/>
    </row>
    <row r="30" spans="1:5">
      <c r="A30" s="289"/>
      <c r="B30" s="295"/>
      <c r="C30" s="289"/>
      <c r="D30" s="289"/>
      <c r="E30" s="289"/>
    </row>
    <row r="31" spans="1:5">
      <c r="A31" s="289"/>
      <c r="B31" s="295"/>
      <c r="C31" s="289"/>
      <c r="D31" s="289"/>
      <c r="E31" s="289"/>
    </row>
    <row r="32" spans="1:5">
      <c r="A32" s="289"/>
      <c r="B32" s="295"/>
      <c r="C32" s="289"/>
      <c r="D32" s="289"/>
      <c r="E32" s="289"/>
    </row>
    <row r="33" spans="1:5">
      <c r="A33" s="289"/>
      <c r="B33" s="295"/>
      <c r="C33" s="289"/>
      <c r="D33" s="289"/>
      <c r="E33" s="289"/>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Info </vt:lpstr>
      <vt:lpstr>1. key ratios </vt:lpstr>
      <vt:lpstr>2.RC</vt:lpstr>
      <vt:lpstr>3.PL</vt:lpstr>
      <vt:lpstr>4. Off-Balance</vt:lpstr>
      <vt:lpstr>5. RWA </vt:lpstr>
      <vt:lpstr>6. Administrators-shareholders</vt:lpstr>
      <vt:lpstr>7. LI1 </vt:lpstr>
      <vt:lpstr>8. LI2</vt:lpstr>
      <vt:lpstr>9.Capital</vt:lpstr>
      <vt:lpstr>10. CC2</vt:lpstr>
      <vt:lpstr>11. CRWA </vt:lpstr>
      <vt:lpstr>12. CRM</vt:lpstr>
      <vt:lpstr>13. CRME </vt:lpstr>
      <vt:lpstr>14. CICR</vt:lpstr>
      <vt:lpstr>15. CCR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2017-12-27T08:25:42Z</dcterms:modified>
</cp:coreProperties>
</file>