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29.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4000" windowHeight="9600" tabRatio="919" firstSheet="16" activeTab="24"/>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07"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27" i="103" l="1"/>
  <c r="C27" i="103"/>
  <c r="C22" i="103" s="1"/>
  <c r="G22" i="103"/>
  <c r="D22" i="103"/>
  <c r="D15" i="103"/>
  <c r="C15" i="103"/>
  <c r="U8" i="103"/>
  <c r="T8" i="103"/>
  <c r="S8" i="103"/>
  <c r="R8" i="103"/>
  <c r="Q8" i="103"/>
  <c r="P8" i="103"/>
  <c r="O8" i="103"/>
  <c r="N8" i="103"/>
  <c r="M8" i="103"/>
  <c r="L8" i="103"/>
  <c r="K8" i="103"/>
  <c r="J8" i="103"/>
  <c r="I8" i="103"/>
  <c r="H8" i="103"/>
  <c r="G8" i="103"/>
  <c r="F8" i="103"/>
  <c r="E8" i="103"/>
  <c r="D8" i="103"/>
  <c r="C8" i="103"/>
  <c r="H34" i="100" l="1"/>
  <c r="G34" i="100"/>
  <c r="F34" i="100"/>
  <c r="E34" i="100"/>
  <c r="C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D8" i="100"/>
  <c r="I8" i="100" s="1"/>
  <c r="D7" i="100"/>
  <c r="D34" i="100" s="1"/>
  <c r="I34" i="100" s="1"/>
  <c r="I21" i="99"/>
  <c r="I23" i="99"/>
  <c r="I22" i="99"/>
  <c r="H21" i="99"/>
  <c r="G21" i="99"/>
  <c r="F21" i="99"/>
  <c r="E21" i="99"/>
  <c r="D21" i="99"/>
  <c r="C21" i="99"/>
  <c r="I20" i="99"/>
  <c r="I19" i="99"/>
  <c r="I18" i="99"/>
  <c r="I17" i="99"/>
  <c r="I16" i="99"/>
  <c r="I15" i="99"/>
  <c r="I14" i="99"/>
  <c r="I13" i="99"/>
  <c r="I12" i="99"/>
  <c r="I11" i="99"/>
  <c r="I10" i="99"/>
  <c r="I9" i="99"/>
  <c r="I8" i="99"/>
  <c r="I7" i="99"/>
  <c r="H22" i="98"/>
  <c r="G22" i="98"/>
  <c r="F22" i="98"/>
  <c r="E22" i="98"/>
  <c r="D22" i="98"/>
  <c r="C22" i="98"/>
  <c r="H21" i="98"/>
  <c r="H20" i="98"/>
  <c r="H19" i="98"/>
  <c r="H18" i="98"/>
  <c r="H17" i="98"/>
  <c r="H16" i="98"/>
  <c r="H15" i="98"/>
  <c r="H14" i="98"/>
  <c r="H13" i="98"/>
  <c r="H12" i="98"/>
  <c r="H11" i="98"/>
  <c r="H10" i="98"/>
  <c r="H9" i="98"/>
  <c r="H8" i="98"/>
  <c r="G39" i="97"/>
  <c r="G37" i="97"/>
  <c r="C37" i="97"/>
  <c r="G33" i="97"/>
  <c r="F33" i="97"/>
  <c r="E33" i="97"/>
  <c r="D33" i="97"/>
  <c r="D37" i="97" s="1"/>
  <c r="C33" i="97"/>
  <c r="G24" i="97"/>
  <c r="F24" i="97"/>
  <c r="F37" i="97" s="1"/>
  <c r="E24" i="97"/>
  <c r="E37" i="97" s="1"/>
  <c r="D24" i="97"/>
  <c r="C24" i="97"/>
  <c r="G18" i="97"/>
  <c r="F18" i="97"/>
  <c r="E18" i="97"/>
  <c r="D18" i="97"/>
  <c r="C18" i="97"/>
  <c r="G14" i="97"/>
  <c r="F14" i="97"/>
  <c r="E14" i="97"/>
  <c r="D14" i="97"/>
  <c r="C14" i="97"/>
  <c r="G11" i="97"/>
  <c r="F11" i="97"/>
  <c r="E11" i="97"/>
  <c r="D11" i="97"/>
  <c r="C11" i="97"/>
  <c r="G10" i="97"/>
  <c r="G8" i="97"/>
  <c r="G21" i="97" s="1"/>
  <c r="F8" i="97"/>
  <c r="E8" i="97"/>
  <c r="D8" i="97"/>
  <c r="C8" i="97"/>
  <c r="C22" i="91"/>
  <c r="G22" i="91"/>
  <c r="H22" i="91" s="1"/>
  <c r="F22" i="91"/>
  <c r="E22" i="91"/>
  <c r="D22" i="91"/>
  <c r="H21" i="91"/>
  <c r="H20" i="91"/>
  <c r="H19" i="91"/>
  <c r="H18" i="91"/>
  <c r="H17" i="91"/>
  <c r="H16" i="91"/>
  <c r="H15" i="91"/>
  <c r="H14" i="91"/>
  <c r="H13" i="91"/>
  <c r="H12" i="91"/>
  <c r="H11" i="91"/>
  <c r="H10" i="91"/>
  <c r="H9" i="91"/>
  <c r="H8" i="91"/>
  <c r="C8" i="73"/>
  <c r="C13" i="86"/>
  <c r="C6" i="86"/>
  <c r="I7" i="100" l="1"/>
  <c r="I43" i="83" l="1"/>
  <c r="C13" i="73" l="1"/>
  <c r="B2" i="98" l="1"/>
  <c r="B2" i="97"/>
  <c r="B2" i="95"/>
  <c r="B2" i="92"/>
  <c r="B2" i="93"/>
  <c r="B2" i="91"/>
  <c r="B2" i="64"/>
  <c r="B2" i="90"/>
  <c r="B2" i="69"/>
  <c r="B2" i="94"/>
  <c r="B2" i="89"/>
  <c r="B2" i="73"/>
  <c r="B2" i="88"/>
  <c r="B2" i="52"/>
  <c r="B2" i="86"/>
  <c r="B2" i="75"/>
  <c r="C2" i="85"/>
  <c r="G6" i="86"/>
  <c r="G13" i="86" s="1"/>
  <c r="F6" i="86"/>
  <c r="F13" i="86" s="1"/>
  <c r="E6" i="86"/>
  <c r="E13" i="86" s="1"/>
  <c r="D6" i="86"/>
  <c r="D13" i="86" s="1"/>
  <c r="B2" i="107" l="1"/>
  <c r="B1" i="107"/>
  <c r="B1" i="106" l="1"/>
  <c r="B1" i="105"/>
  <c r="B1" i="104"/>
  <c r="B1" i="103"/>
  <c r="B1" i="102"/>
  <c r="B1" i="101"/>
  <c r="B1" i="100"/>
  <c r="B1" i="99"/>
  <c r="B1" i="98"/>
  <c r="B2" i="106" l="1"/>
  <c r="B2" i="105"/>
  <c r="B2" i="104"/>
  <c r="B2" i="103"/>
  <c r="B2" i="102"/>
  <c r="B2" i="101"/>
  <c r="B2" i="100"/>
  <c r="B2" i="99"/>
  <c r="D19" i="101"/>
  <c r="D12" i="101"/>
  <c r="D7" i="101"/>
  <c r="B1" i="97" l="1"/>
  <c r="B1" i="95" l="1"/>
  <c r="B1" i="92"/>
  <c r="B1" i="93"/>
  <c r="B1" i="64"/>
  <c r="B1" i="90"/>
  <c r="B1" i="69"/>
  <c r="B1" i="94"/>
  <c r="B1" i="89"/>
  <c r="B1" i="73"/>
  <c r="B1" i="88"/>
  <c r="B1" i="52"/>
  <c r="B1" i="86"/>
  <c r="B1" i="75"/>
  <c r="C1" i="85"/>
  <c r="B2" i="83"/>
  <c r="G5" i="86"/>
  <c r="F5" i="86"/>
  <c r="E5" i="86"/>
  <c r="D5" i="86"/>
  <c r="C5" i="86"/>
  <c r="G5" i="84"/>
  <c r="F5" i="84"/>
  <c r="E5" i="84"/>
  <c r="D5" i="84"/>
  <c r="C5" i="84"/>
  <c r="B1" i="91" l="1"/>
  <c r="B1" i="85"/>
  <c r="B1" i="83"/>
  <c r="B1" i="84"/>
  <c r="N20" i="92" l="1"/>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<sst xmlns="http://schemas.openxmlformats.org/spreadsheetml/2006/main" count="1172" uniqueCount="764">
  <si>
    <t>a</t>
  </si>
  <si>
    <t>b</t>
  </si>
  <si>
    <t>c</t>
  </si>
  <si>
    <t>d</t>
  </si>
  <si>
    <t>e</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</si>
  <si>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</si>
  <si>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</si>
  <si>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</si>
  <si>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</si>
  <si>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</si>
  <si>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</si>
  <si>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</si>
  <si>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</si>
  <si>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</si>
  <si>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</si>
  <si>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</si>
  <si>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</si>
  <si>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</si>
  <si>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</si>
  <si>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</si>
  <si>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</si>
  <si>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</si>
  <si>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</si>
  <si>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</si>
  <si>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</si>
  <si>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</si>
  <si>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</si>
  <si>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</si>
  <si>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</si>
  <si>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</si>
  <si>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</si>
  <si>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</si>
  <si>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</si>
  <si>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</si>
  <si>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</si>
  <si>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</si>
  <si>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</si>
  <si>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</si>
  <si>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</si>
  <si>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</si>
  <si>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</si>
  <si>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</si>
  <si>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</si>
  <si>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</si>
  <si>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</si>
  <si>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</si>
  <si>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</si>
  <si>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</si>
  <si>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</si>
  <si>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</si>
  <si>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</si>
  <si>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</si>
  <si>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</si>
  <si>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</si>
  <si>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</si>
  <si>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</si>
  <si>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</si>
  <si>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</si>
  <si>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</si>
  <si>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</si>
  <si>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</si>
  <si>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</si>
  <si>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</si>
  <si>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</si>
  <si>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</si>
  <si>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</si>
  <si>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</si>
  <si>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</si>
  <si>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</si>
  <si>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</si>
  <si>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</si>
  <si>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</si>
  <si>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</si>
  <si>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</si>
  <si>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</si>
  <si>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</si>
  <si>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</si>
  <si>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</si>
  <si>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</si>
  <si>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</si>
  <si>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</si>
  <si>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</si>
  <si>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</si>
  <si>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</si>
  <si>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</si>
  <si>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</si>
  <si>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</si>
  <si>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</si>
  <si>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</si>
  <si>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</si>
  <si>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</si>
  <si>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</si>
  <si>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</si>
  <si>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</si>
  <si>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</si>
  <si>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</si>
  <si>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</si>
  <si>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</si>
  <si>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</si>
  <si>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</si>
  <si>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</si>
  <si>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</si>
  <si>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</si>
  <si>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</si>
  <si>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</si>
  <si>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</si>
  <si>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</si>
  <si>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</si>
  <si>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</si>
  <si>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</si>
  <si>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</si>
  <si>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</si>
  <si>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</si>
  <si>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</si>
  <si>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</si>
  <si>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</si>
  <si>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</si>
  <si>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</si>
  <si>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</si>
  <si>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</si>
  <si>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</si>
  <si>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</si>
  <si>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</si>
  <si>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</si>
  <si>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</si>
  <si>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</si>
  <si>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</si>
  <si>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</si>
  <si>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</si>
  <si>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</si>
  <si>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</si>
  <si>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</si>
  <si>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</si>
  <si>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</si>
  <si>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</si>
  <si>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</si>
  <si>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</si>
  <si>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</si>
  <si>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</si>
  <si>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</si>
  <si>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</si>
  <si>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</si>
  <si>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</si>
  <si>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</si>
  <si>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</si>
  <si>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</si>
  <si>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</si>
  <si>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</si>
  <si>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</si>
  <si>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</si>
  <si>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</si>
  <si>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</si>
  <si>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</si>
  <si>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</si>
  <si>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</si>
  <si>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</si>
  <si>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</si>
  <si>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</si>
  <si>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</si>
  <si>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</si>
  <si>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</si>
  <si>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</si>
  <si>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</si>
  <si>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</si>
  <si>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</si>
  <si>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</si>
  <si>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</si>
  <si>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</si>
  <si>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</si>
  <si>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</si>
  <si>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</si>
  <si>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</si>
  <si>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</si>
  <si>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</si>
  <si>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</si>
  <si>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</si>
  <si>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</si>
  <si>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</si>
  <si>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</si>
  <si>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</si>
  <si>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</si>
  <si>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</si>
  <si>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</si>
  <si>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</si>
  <si>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</si>
  <si>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</si>
  <si>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</si>
  <si>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</si>
  <si>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</si>
  <si>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</si>
  <si>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</si>
  <si>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</si>
  <si>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</si>
  <si>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</si>
  <si>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</si>
  <si>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</si>
  <si>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</si>
  <si>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</si>
  <si>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</si>
  <si>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</si>
  <si>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</si>
  <si>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</si>
  <si>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</si>
  <si>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</si>
  <si>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</si>
  <si>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</si>
  <si>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</si>
  <si>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</si>
  <si>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</si>
  <si>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</si>
  <si>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</si>
  <si>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</si>
  <si>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</si>
  <si>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</si>
  <si>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</si>
  <si>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</si>
  <si>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</si>
  <si>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</si>
  <si>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</si>
  <si>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</si>
  <si>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</si>
  <si>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</si>
  <si>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</si>
  <si>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</si>
  <si>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</si>
  <si>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</si>
  <si>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</si>
  <si>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</si>
  <si>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</si>
  <si>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</si>
  <si>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</si>
  <si>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</si>
  <si>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</si>
  <si>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</si>
  <si>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</si>
  <si>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</si>
  <si>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</si>
  <si>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</si>
  <si>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</si>
  <si>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</si>
  <si>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</si>
  <si>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</si>
  <si>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</si>
  <si>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</si>
  <si>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</si>
  <si>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</si>
  <si>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</si>
  <si>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</si>
  <si>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</si>
  <si>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</si>
  <si>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</si>
  <si>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</si>
  <si>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</si>
  <si>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</si>
  <si>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</si>
  <si>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</si>
  <si>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</si>
  <si>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</si>
  <si>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</si>
  <si>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</si>
  <si>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</si>
  <si>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</si>
  <si>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</si>
  <si>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</si>
  <si>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</si>
  <si>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</si>
  <si>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</si>
  <si>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</si>
  <si>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</si>
  <si>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</si>
  <si>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</si>
  <si>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</si>
  <si>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</si>
  <si>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</si>
  <si>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</si>
  <si>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</si>
  <si>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</si>
  <si>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</si>
  <si>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</si>
  <si>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</si>
  <si>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</si>
  <si>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</si>
  <si>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</si>
  <si>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</si>
  <si>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</si>
  <si>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</si>
  <si>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</si>
  <si>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</si>
  <si>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</si>
  <si>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</si>
  <si>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</si>
  <si>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</si>
  <si>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</si>
  <si>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</si>
  <si>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</si>
  <si>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</si>
  <si>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</si>
  <si>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</si>
  <si>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</si>
  <si>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</si>
  <si>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</si>
  <si>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</si>
  <si>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</si>
  <si>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</si>
  <si>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</si>
  <si>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</si>
  <si>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</si>
  <si>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</si>
  <si>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</si>
  <si>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</si>
  <si>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</si>
  <si>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</si>
  <si>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</si>
  <si>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</si>
  <si>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</si>
  <si>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</si>
  <si>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</si>
  <si>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</si>
  <si>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</si>
  <si>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</si>
  <si>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</si>
  <si>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</si>
  <si>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</si>
  <si>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</si>
  <si>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</si>
  <si>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</si>
  <si>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</si>
  <si>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</si>
  <si>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</si>
  <si>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</si>
  <si>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</si>
  <si>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</si>
  <si>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</si>
  <si>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</si>
  <si>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</si>
  <si>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</si>
  <si>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</si>
  <si>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</si>
  <si>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</si>
  <si>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</si>
  <si>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</si>
  <si>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</si>
  <si>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</si>
  <si>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</si>
  <si>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</si>
  <si>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</si>
  <si>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</si>
  <si>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</si>
  <si>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</si>
  <si>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</si>
  <si>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</si>
  <si>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</si>
  <si>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</si>
  <si>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</si>
  <si>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</si>
  <si>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</si>
  <si>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</si>
  <si>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</si>
  <si>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</si>
  <si>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</si>
  <si>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</si>
  <si>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</si>
  <si>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</si>
  <si>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</si>
  <si>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</si>
  <si>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</si>
  <si>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</si>
  <si>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</si>
  <si>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</si>
  <si>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</si>
  <si>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</si>
  <si>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</si>
  <si>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</si>
  <si>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</si>
  <si>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</si>
  <si>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</si>
  <si>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</si>
  <si>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</si>
  <si>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</si>
  <si>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</si>
  <si>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</si>
  <si>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</si>
  <si>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</si>
  <si>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</si>
  <si>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</si>
  <si>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</si>
  <si>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</si>
  <si>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</si>
  <si>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</si>
  <si>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</si>
  <si>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</si>
  <si>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</si>
  <si>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</si>
  <si>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</si>
  <si>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</si>
  <si>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</si>
  <si>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</si>
  <si>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</si>
  <si>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</si>
  <si>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</si>
  <si>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</si>
  <si>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</si>
  <si>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</si>
  <si>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</si>
  <si>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</si>
  <si>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</si>
  <si>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</si>
  <si>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</si>
  <si>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</si>
  <si>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</si>
  <si>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</si>
  <si>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</si>
  <si>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</si>
  <si>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</si>
  <si>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</si>
  <si>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</si>
  <si>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</si>
  <si>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</si>
  <si>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</si>
  <si>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</si>
  <si>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</si>
  <si>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</si>
  <si>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</si>
  <si>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</si>
  <si>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</si>
  <si>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</si>
  <si>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</si>
  <si>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</si>
  <si>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</si>
  <si>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</si>
  <si>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</si>
  <si>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</si>
  <si>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</si>
  <si>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</si>
  <si>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</si>
  <si>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</si>
  <si>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</si>
  <si>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</si>
  <si>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</si>
  <si>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</si>
  <si>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</si>
  <si>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</si>
  <si>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</si>
  <si>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</si>
  <si>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</si>
  <si>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</si>
  <si>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</si>
  <si>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</si>
  <si>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</si>
  <si>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</si>
  <si>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</si>
  <si>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</si>
  <si>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</si>
  <si>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</si>
  <si>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</si>
  <si>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</si>
  <si>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</si>
  <si>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</si>
  <si>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</si>
  <si>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</si>
  <si>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</si>
  <si>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</si>
  <si>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</si>
  <si>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</si>
  <si>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</si>
  <si>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</si>
  <si>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</si>
  <si>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</si>
  <si>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</si>
  <si>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</si>
  <si>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</si>
  <si>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</si>
  <si>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</si>
  <si>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</si>
  <si>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</si>
  <si>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</si>
  <si>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</si>
  <si>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</si>
  <si>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</si>
  <si>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</si>
  <si>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</si>
  <si>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</si>
  <si>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</si>
  <si>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</si>
  <si>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</si>
  <si>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</si>
  <si>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</si>
  <si>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</si>
  <si>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</si>
  <si>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</si>
  <si>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</si>
  <si>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</si>
  <si>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</si>
  <si>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</si>
  <si>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</si>
  <si>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</si>
  <si>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</si>
  <si>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</si>
  <si>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</si>
  <si>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</si>
  <si>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</si>
  <si>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</si>
  <si>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</si>
  <si>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</si>
  <si>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</si>
  <si>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</si>
  <si>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</si>
  <si>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</si>
  <si>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</si>
  <si>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</si>
  <si>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</si>
  <si>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</si>
  <si>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</si>
  <si>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</si>
  <si>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</si>
  <si>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</si>
  <si>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</si>
  <si>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</si>
  <si>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</si>
  <si>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</si>
  <si>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</si>
  <si>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</si>
  <si>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</si>
  <si>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</si>
  <si>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</si>
  <si>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</si>
  <si>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</si>
  <si>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</si>
  <si>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</si>
  <si>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</si>
  <si>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</si>
  <si>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</si>
  <si>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</si>
  <si>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</si>
  <si>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</si>
  <si>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</si>
  <si>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</si>
  <si>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</si>
  <si>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</si>
  <si>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</si>
  <si>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</si>
  <si>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</si>
  <si>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</si>
  <si>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</si>
  <si>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</si>
  <si>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</si>
  <si>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</si>
  <si>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</si>
  <si>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</si>
  <si>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</si>
  <si>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</si>
  <si>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</si>
  <si>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</si>
  <si>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</si>
  <si>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</si>
  <si>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</si>
  <si>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</si>
  <si>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</si>
  <si>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</si>
  <si>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</si>
  <si>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</si>
  <si>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</si>
  <si>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</si>
  <si>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</si>
  <si>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</si>
  <si>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</si>
  <si>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</si>
  <si>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</si>
  <si>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</si>
  <si>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</si>
  <si>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</si>
  <si>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</si>
  <si>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</si>
  <si>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</si>
  <si>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</si>
  <si>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</si>
  <si>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</si>
  <si>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</si>
  <si>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</si>
  <si>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</si>
  <si>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</si>
  <si>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</si>
  <si>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</si>
  <si>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</si>
  <si>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</si>
  <si>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</si>
  <si>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</si>
  <si>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</si>
  <si>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</si>
  <si>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</si>
  <si>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</si>
  <si>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</si>
  <si>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</si>
  <si>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</si>
  <si>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</si>
  <si>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</si>
  <si>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</si>
  <si>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</si>
  <si>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</si>
  <si>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</si>
  <si>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</si>
  <si>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</si>
  <si>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</si>
  <si>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</si>
  <si>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</si>
  <si>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</si>
  <si>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</si>
  <si>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</si>
  <si>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</si>
  <si>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</si>
  <si>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</si>
  <si>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</si>
  <si>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</si>
  <si>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</si>
  <si>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</si>
  <si>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</si>
  <si>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</si>
  <si>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</si>
  <si>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</si>
  <si>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</si>
  <si>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</si>
  <si>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</si>
  <si>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</si>
  <si>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</si>
  <si>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</si>
  <si>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</si>
  <si>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</si>
  <si>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</si>
  <si>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</si>
  <si>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</si>
  <si>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</si>
  <si>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</si>
  <si>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</si>
  <si>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</si>
  <si>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</si>
  <si>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</si>
  <si>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</si>
  <si>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</si>
  <si>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</si>
  <si>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</si>
  <si>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</si>
  <si>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</si>
  <si>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</si>
  <si>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</si>
  <si>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</si>
  <si>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</si>
  <si>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</si>
  <si>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</si>
  <si>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</si>
  <si>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</si>
  <si>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</si>
  <si>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</si>
  <si>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</si>
  <si>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</si>
  <si>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</si>
  <si>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</si>
  <si>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</si>
  <si>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</si>
  <si>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</si>
  <si>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</si>
  <si>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</si>
  <si>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</si>
  <si>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</si>
  <si>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</si>
  <si>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</si>
  <si>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</si>
  <si>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</si>
  <si>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</si>
  <si>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</si>
  <si>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</si>
  <si>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</si>
  <si>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</si>
  <si>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</si>
  <si>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</si>
  <si>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</si>
  <si>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</si>
  <si>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</si>
  <si>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</si>
  <si>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 xml:space="preserve">                               Gross carrying value/nominal value - distribution according to Collateral type
Loans, corporate debt securities and Off-balance-sheet items</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</si>
  <si>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</si>
  <si>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</si>
  <si>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</si>
  <si>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</si>
  <si>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</si>
  <si>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</si>
  <si>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</si>
  <si>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</si>
  <si>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</si>
  <si>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</si>
  <si>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</si>
  <si>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</si>
  <si>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</si>
  <si>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</si>
  <si>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</si>
  <si>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</si>
  <si>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</si>
  <si>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</si>
  <si>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</si>
  <si>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</si>
  <si>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</si>
  <si>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</si>
  <si>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</si>
  <si>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</si>
  <si>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</si>
  <si>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</si>
  <si>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</si>
  <si>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</si>
  <si>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</si>
  <si>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Gross carrying value, book value, reserves and write-offs by risk classes</t>
  </si>
  <si>
    <t>Gross carrying value, book value, reserves and write-offs by Sectors of income source</t>
  </si>
  <si>
    <t>Outflows from non-performing portfolios, as a result of currency exchange rate changes</t>
  </si>
  <si>
    <t>6.2.1</t>
  </si>
  <si>
    <t>6.2.2</t>
  </si>
  <si>
    <t>Of which: General Reserves</t>
  </si>
  <si>
    <t>Of which: COVID-19 Related Reserves</t>
  </si>
  <si>
    <t>Of which tier 2 capital qualifying instruments</t>
  </si>
  <si>
    <t>Of which general reserves on other liabilities</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</si>
  <si>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</si>
  <si>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</si>
  <si>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</si>
  <si>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</si>
  <si>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</si>
  <si>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</si>
  <si>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</si>
  <si>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</si>
  <si>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</si>
  <si>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</si>
  <si>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</si>
  <si>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</si>
  <si>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</si>
  <si>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</si>
  <si>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</si>
  <si>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</si>
  <si>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</si>
  <si>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</si>
  <si>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Weighted average maturity of loans according to the remaining maturity (months)</t>
  </si>
  <si>
    <t>Between them: Loans issued on the basis of income from a pension or other state social disbursement</t>
  </si>
  <si>
    <t>Gross carrying value of Loans</t>
  </si>
  <si>
    <t>Weighted average nominal interest rate (on Gross carrying value of Loans)</t>
  </si>
  <si>
    <t>Reserves</t>
  </si>
  <si>
    <t>General and Qualitative information on Retail Products</t>
  </si>
  <si>
    <t>www.ziraatbank.ge</t>
  </si>
  <si>
    <t>JSC Ziraat Bank Georgia</t>
  </si>
  <si>
    <t>Mehmet DÖNMEZ</t>
  </si>
  <si>
    <t>Omer AYDIN</t>
  </si>
  <si>
    <t>Non-independent chair</t>
  </si>
  <si>
    <t>Harun ÖZMEN</t>
  </si>
  <si>
    <t>Non-independent member</t>
  </si>
  <si>
    <t>Ömer VANLI</t>
  </si>
  <si>
    <t>Dimitri JAPARIDZE</t>
  </si>
  <si>
    <t>Independent member</t>
  </si>
  <si>
    <t>Ketevan TKAVADZE</t>
  </si>
  <si>
    <t>General Director</t>
  </si>
  <si>
    <t>Haluk CENGIZ</t>
  </si>
  <si>
    <t>Deputy General Director (Finance and Operations)</t>
  </si>
  <si>
    <t>Mert KOZACIOGLU</t>
  </si>
  <si>
    <t>table 9 (Capital), N39</t>
  </si>
  <si>
    <t>table 9 (Capital), N2</t>
  </si>
  <si>
    <t>table 9 (Capital), N6</t>
  </si>
  <si>
    <t>table 9 (Capital), N8</t>
  </si>
  <si>
    <t>X</t>
  </si>
  <si>
    <t>კოეფიციენტი</t>
  </si>
  <si>
    <t>თანხა (ლარი)</t>
  </si>
  <si>
    <t>Director (Credit and Marcketing)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</si>
</sst>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s>
  <fonts count="134">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9"/>
      <color theme="1"/>
      <name val="Calibri"/>
      <family val="2"/>
      <scheme val="minor"/>
    </font>
    <font>
      <sz val="9"/>
      <color rgb="FF000000"/>
      <name val="Sylfaen"/>
      <family val="1"/>
    </font>
    <font>
      <b/>
      <sz val="9"/>
      <color rgb="FF000000"/>
      <name val="Sylfaen"/>
      <family val="1"/>
    </font>
    <font>
      <b/>
      <sz val="9"/>
      <color theme="1"/>
      <name val="Calibri"/>
      <family val="1"/>
      <scheme val="minor"/>
    </font>
    <font>
      <sz val="10"/>
      <color rgb="FF333333"/>
      <name val="Sylfaen"/>
      <family val="1"/>
    </font>
    <font>
      <sz val="10"/>
      <name val="Calibri"/>
      <family val="2"/>
      <charset val="204"/>
      <scheme val="minor"/>
    </font>
    <font>
      <b/>
      <sz val="10"/>
      <name val="Calibri"/>
      <family val="2"/>
      <charset val="204"/>
      <scheme val="minor"/>
    </font>
    <font>
      <sz val="11"/>
      <color theme="1"/>
      <name val="Sylfaen"/>
      <family val="1"/>
    </font>
    <font>
      <sz val="10"/>
      <color theme="1"/>
      <name val="Sylfaen"/>
      <family val="1"/>
    </font>
    <font>
      <i/>
      <sz val="10"/>
      <color theme="1"/>
      <name val="Sylfaen"/>
      <family val="1"/>
    </font>
    <font>
      <b/>
      <sz val="10"/>
      <color theme="1"/>
      <name val="Sylfaen"/>
      <family val="1"/>
    </font>
    <font>
      <i/>
      <sz val="10"/>
      <name val="Sylfaen"/>
      <family val="1"/>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s>
  <borders count="13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9"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2" fillId="69" borderId="121" applyNumberFormat="0" applyFont="0" applyBorder="0" applyProtection="0">
      <alignment horizontal="center" vertical="center"/>
    </xf>
    <xf numFmtId="0" fontId="37" fillId="0" borderId="124">
      <alignment horizontal="left" vertical="center"/>
    </xf>
    <xf numFmtId="0" fontId="37" fillId="0" borderId="124">
      <alignment horizontal="left" vertical="center"/>
    </xf>
    <xf numFmtId="168" fontId="37" fillId="0" borderId="124">
      <alignment horizontal="left" vertical="center"/>
    </xf>
    <xf numFmtId="0" fontId="45" fillId="70" borderId="123" applyFont="0" applyBorder="0">
      <alignment horizontal="center" wrapText="1"/>
    </xf>
    <xf numFmtId="3" fontId="2" fillId="71" borderId="121" applyFont="0" applyProtection="0">
      <alignment horizontal="right" vertical="center"/>
    </xf>
    <xf numFmtId="9" fontId="2" fillId="71" borderId="121" applyFont="0" applyProtection="0">
      <alignment horizontal="right" vertical="center"/>
    </xf>
    <xf numFmtId="0" fontId="2" fillId="71" borderId="123" applyNumberFormat="0" applyFont="0" applyBorder="0" applyProtection="0">
      <alignment horizontal="left" vertical="center"/>
    </xf>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9"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0" fontId="49" fillId="43" borderId="131" applyNumberFormat="0" applyAlignment="0" applyProtection="0"/>
    <xf numFmtId="3" fontId="2" fillId="72" borderId="121" applyFont="0">
      <alignment horizontal="right" vertical="center"/>
      <protection locked="0"/>
    </xf>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3" fontId="2" fillId="75" borderId="121" applyFont="0">
      <alignment horizontal="right" vertical="center"/>
      <protection locked="0"/>
    </xf>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9"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0" fontId="66" fillId="64" borderId="133" applyNumberFormat="0" applyAlignment="0" applyProtection="0"/>
    <xf numFmtId="3" fontId="2" fillId="70" borderId="121" applyFont="0">
      <alignment horizontal="right" vertical="center"/>
    </xf>
    <xf numFmtId="188" fontId="2" fillId="70" borderId="121" applyFont="0">
      <alignment horizontal="right" vertical="center"/>
    </xf>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9"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cellStyleXfs>
  <cellXfs count="796">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6"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45" fillId="0" borderId="8" xfId="0" applyFont="1" applyFill="1" applyBorder="1" applyAlignment="1" applyProtection="1">
      <alignment horizontal="center"/>
    </xf>
    <xf numFmtId="0" fontId="2" fillId="0" borderId="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8" xfId="0" applyFont="1" applyFill="1" applyBorder="1" applyAlignment="1" applyProtection="1">
      <alignment horizontal="left"/>
    </xf>
    <xf numFmtId="0" fontId="2" fillId="0" borderId="8" xfId="0" applyFont="1" applyFill="1" applyBorder="1" applyAlignment="1" applyProtection="1">
      <alignment horizontal="left" indent="2"/>
    </xf>
    <xf numFmtId="0" fontId="2" fillId="0" borderId="8" xfId="0" applyFont="1" applyFill="1" applyBorder="1" applyAlignment="1" applyProtection="1">
      <alignment horizontal="left" indent="1"/>
    </xf>
    <xf numFmtId="0" fontId="45" fillId="0" borderId="8" xfId="0" applyFont="1" applyFill="1" applyBorder="1" applyAlignment="1" applyProtection="1"/>
    <xf numFmtId="0" fontId="2" fillId="0" borderId="24" xfId="0" applyFont="1" applyFill="1" applyBorder="1" applyAlignment="1" applyProtection="1">
      <alignment horizontal="left" indent="1"/>
    </xf>
    <xf numFmtId="0" fontId="45" fillId="0" borderId="75" xfId="0" applyFont="1" applyFill="1" applyBorder="1" applyAlignment="1" applyProtection="1"/>
    <xf numFmtId="0" fontId="87" fillId="0" borderId="0" xfId="0" applyFont="1" applyAlignment="1">
      <alignment vertical="center"/>
    </xf>
    <xf numFmtId="0" fontId="88"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left" indent="1"/>
    </xf>
    <xf numFmtId="38" fontId="2" fillId="0" borderId="3" xfId="0" applyNumberFormat="1" applyFont="1" applyFill="1" applyBorder="1" applyAlignment="1" applyProtection="1">
      <alignment horizontal="right"/>
      <protection locked="0"/>
    </xf>
    <xf numFmtId="38" fontId="2" fillId="0" borderId="22" xfId="0" applyNumberFormat="1" applyFont="1" applyFill="1" applyBorder="1" applyAlignment="1" applyProtection="1">
      <alignment horizontal="right"/>
      <protection locked="0"/>
    </xf>
    <xf numFmtId="0" fontId="2" fillId="0" borderId="3" xfId="0" applyFont="1" applyFill="1" applyBorder="1" applyAlignment="1">
      <alignment horizontal="left" wrapText="1" indent="1"/>
    </xf>
    <xf numFmtId="0" fontId="2" fillId="0" borderId="3" xfId="0" applyFont="1" applyFill="1" applyBorder="1" applyAlignment="1">
      <alignment horizontal="left" wrapText="1" indent="2"/>
    </xf>
    <xf numFmtId="0" fontId="45" fillId="0" borderId="3" xfId="0" applyFont="1" applyFill="1" applyBorder="1" applyAlignment="1"/>
    <xf numFmtId="0" fontId="45" fillId="0" borderId="3" xfId="0" applyFont="1" applyFill="1" applyBorder="1" applyAlignment="1">
      <alignment horizontal="left"/>
    </xf>
    <xf numFmtId="0" fontId="45" fillId="0" borderId="3" xfId="0" applyFont="1" applyFill="1" applyBorder="1" applyAlignment="1">
      <alignment horizontal="center"/>
    </xf>
    <xf numFmtId="0" fontId="2" fillId="0" borderId="3" xfId="0" applyFont="1" applyFill="1" applyBorder="1" applyAlignment="1">
      <alignment horizontal="left" indent="1"/>
    </xf>
    <xf numFmtId="0" fontId="45" fillId="0" borderId="3" xfId="0" applyFont="1" applyFill="1" applyBorder="1" applyAlignment="1">
      <alignment horizontal="left" indent="1"/>
    </xf>
    <xf numFmtId="0" fontId="45" fillId="0" borderId="3" xfId="0" applyFont="1" applyFill="1" applyBorder="1" applyAlignment="1">
      <alignment horizontal="left" vertical="center" wrapText="1"/>
    </xf>
    <xf numFmtId="0" fontId="2" fillId="0" borderId="24" xfId="0" applyFont="1" applyFill="1" applyBorder="1" applyAlignment="1">
      <alignment horizontal="left" vertical="center" indent="1"/>
    </xf>
    <xf numFmtId="0" fontId="45" fillId="0" borderId="25" xfId="0" applyFont="1" applyFill="1" applyBorder="1" applyAlignment="1"/>
    <xf numFmtId="0" fontId="88" fillId="0" borderId="0" xfId="0" applyFont="1" applyBorder="1"/>
    <xf numFmtId="0" fontId="46" fillId="0" borderId="0" xfId="0" applyFont="1" applyFill="1" applyAlignment="1">
      <alignment horizontal="center"/>
    </xf>
    <xf numFmtId="0" fontId="84" fillId="0" borderId="21" xfId="0" applyFont="1" applyBorder="1" applyAlignment="1">
      <alignment horizontal="center" vertical="center" wrapText="1"/>
    </xf>
    <xf numFmtId="0" fontId="84" fillId="0" borderId="3" xfId="0" applyFont="1" applyFill="1" applyBorder="1" applyAlignment="1">
      <alignment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84" fillId="0" borderId="42"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21"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67" fontId="84" fillId="0" borderId="65" xfId="0" applyNumberFormat="1" applyFont="1" applyBorder="1" applyAlignment="1">
      <alignment horizontal="center"/>
    </xf>
    <xf numFmtId="167" fontId="87" fillId="0" borderId="65" xfId="0" applyNumberFormat="1" applyFont="1" applyBorder="1" applyAlignment="1">
      <alignment horizontal="center"/>
    </xf>
    <xf numFmtId="167" fontId="91" fillId="0" borderId="0" xfId="0" applyNumberFormat="1" applyFont="1" applyBorder="1" applyAlignment="1">
      <alignment horizontal="center"/>
    </xf>
    <xf numFmtId="0" fontId="87"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67" fontId="84" fillId="0" borderId="68" xfId="0" applyNumberFormat="1" applyFont="1" applyBorder="1" applyAlignment="1">
      <alignment horizontal="center"/>
    </xf>
    <xf numFmtId="0" fontId="86" fillId="36" borderId="15" xfId="0" applyFont="1" applyFill="1" applyBorder="1" applyAlignment="1">
      <alignment wrapText="1"/>
    </xf>
    <xf numFmtId="167" fontId="86" fillId="36" borderId="60" xfId="0" applyNumberFormat="1" applyFont="1" applyFill="1" applyBorder="1" applyAlignment="1">
      <alignment horizontal="center"/>
    </xf>
    <xf numFmtId="167" fontId="89" fillId="0" borderId="0" xfId="0" applyNumberFormat="1" applyFont="1" applyFill="1" applyBorder="1" applyAlignment="1">
      <alignment horizontal="center"/>
    </xf>
    <xf numFmtId="167" fontId="84" fillId="0" borderId="64" xfId="0" applyNumberFormat="1" applyFont="1" applyBorder="1" applyAlignment="1">
      <alignment horizontal="center"/>
    </xf>
    <xf numFmtId="0" fontId="87" fillId="0" borderId="12" xfId="0" applyFont="1" applyBorder="1" applyAlignment="1">
      <alignment horizontal="right" wrapText="1"/>
    </xf>
    <xf numFmtId="0" fontId="84" fillId="0" borderId="24" xfId="0" applyFont="1" applyBorder="1" applyAlignment="1">
      <alignment horizontal="center"/>
    </xf>
    <xf numFmtId="0" fontId="86" fillId="36" borderId="61" xfId="0" applyFont="1" applyFill="1" applyBorder="1" applyAlignment="1">
      <alignment wrapText="1"/>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193" fontId="84" fillId="36" borderId="25" xfId="0" applyNumberFormat="1" applyFont="1" applyFill="1" applyBorder="1"/>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193" fontId="84" fillId="0" borderId="22" xfId="0" applyNumberFormat="1" applyFont="1" applyBorder="1" applyAlignment="1"/>
    <xf numFmtId="193" fontId="84" fillId="36" borderId="56" xfId="0" applyNumberFormat="1" applyFont="1" applyFill="1" applyBorder="1" applyAlignment="1"/>
    <xf numFmtId="0" fontId="45" fillId="3" borderId="26" xfId="16" applyFont="1" applyFill="1" applyBorder="1" applyAlignment="1" applyProtection="1">
      <protection locked="0"/>
    </xf>
    <xf numFmtId="193" fontId="84" fillId="36" borderId="24" xfId="0" applyNumberFormat="1" applyFont="1" applyFill="1" applyBorder="1"/>
    <xf numFmtId="193" fontId="84" fillId="36" borderId="26" xfId="0" applyNumberFormat="1" applyFont="1" applyFill="1" applyBorder="1"/>
    <xf numFmtId="193" fontId="84" fillId="36" borderId="57" xfId="0" applyNumberFormat="1" applyFont="1" applyFill="1" applyBorder="1"/>
    <xf numFmtId="0" fontId="84" fillId="0" borderId="0" xfId="0" applyFont="1" applyBorder="1" applyAlignment="1">
      <alignment vertical="center"/>
    </xf>
    <xf numFmtId="0" fontId="84" fillId="0" borderId="19" xfId="0" applyFont="1" applyBorder="1"/>
    <xf numFmtId="0" fontId="88" fillId="0" borderId="0" xfId="0" applyFont="1" applyAlignment="1">
      <alignment wrapText="1"/>
    </xf>
    <xf numFmtId="0" fontId="84" fillId="0" borderId="21" xfId="0" applyFont="1" applyBorder="1"/>
    <xf numFmtId="0" fontId="84" fillId="0" borderId="3" xfId="0" applyFont="1" applyBorder="1"/>
    <xf numFmtId="0" fontId="84" fillId="0" borderId="70"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8"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2" fillId="0" borderId="0" xfId="0" applyFont="1" applyFill="1" applyBorder="1" applyAlignment="1">
      <alignment horizontal="center"/>
    </xf>
    <xf numFmtId="0" fontId="2" fillId="0" borderId="0" xfId="0" applyFont="1" applyFill="1" applyAlignment="1">
      <alignment horizontal="center"/>
    </xf>
    <xf numFmtId="0" fontId="46" fillId="0" borderId="0" xfId="0" applyFont="1" applyFill="1" applyAlignment="1">
      <alignment horizontal="right"/>
    </xf>
    <xf numFmtId="0" fontId="84" fillId="0" borderId="21" xfId="0" applyFont="1" applyFill="1" applyBorder="1" applyAlignment="1">
      <alignment horizontal="center" vertical="center"/>
    </xf>
    <xf numFmtId="0" fontId="45" fillId="0" borderId="3" xfId="0" applyFont="1" applyFill="1" applyBorder="1" applyAlignment="1" applyProtection="1">
      <alignment horizontal="left"/>
      <protection locked="0"/>
    </xf>
    <xf numFmtId="0" fontId="2" fillId="0" borderId="10" xfId="0" applyNumberFormat="1" applyFont="1" applyFill="1" applyBorder="1" applyAlignment="1">
      <alignment horizontal="left" vertical="center" wrapText="1"/>
    </xf>
    <xf numFmtId="0" fontId="45" fillId="0" borderId="10" xfId="0" applyNumberFormat="1" applyFont="1" applyFill="1" applyBorder="1" applyAlignment="1">
      <alignment vertical="center" wrapText="1"/>
    </xf>
    <xf numFmtId="0" fontId="46" fillId="0" borderId="3" xfId="0" applyFont="1" applyFill="1" applyBorder="1" applyAlignment="1" applyProtection="1">
      <alignment horizontal="left" vertical="center" indent="17"/>
      <protection locked="0"/>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7" fillId="0" borderId="11" xfId="0" applyFont="1" applyBorder="1" applyAlignment="1">
      <alignment horizontal="left" wrapText="1" indent="1"/>
    </xf>
    <xf numFmtId="0" fontId="87"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2" fillId="0" borderId="3" xfId="0" applyFont="1" applyFill="1" applyBorder="1" applyAlignment="1" applyProtection="1">
      <alignment horizontal="left" indent="4"/>
      <protection locked="0"/>
    </xf>
    <xf numFmtId="0" fontId="2" fillId="0" borderId="10" xfId="0" applyNumberFormat="1" applyFont="1" applyFill="1" applyBorder="1" applyAlignment="1">
      <alignment horizontal="left" vertical="center" wrapText="1" indent="4"/>
    </xf>
    <xf numFmtId="0" fontId="2" fillId="0" borderId="3" xfId="0" applyFont="1" applyFill="1" applyBorder="1" applyAlignment="1" applyProtection="1">
      <alignment horizontal="left" vertical="center" indent="11"/>
      <protection locked="0"/>
    </xf>
    <xf numFmtId="0" fontId="96" fillId="0" borderId="10" xfId="0" applyNumberFormat="1" applyFont="1" applyFill="1" applyBorder="1" applyAlignment="1">
      <alignment horizontal="left" vertical="center" wrapText="1"/>
    </xf>
    <xf numFmtId="0" fontId="95" fillId="0" borderId="10" xfId="0" applyNumberFormat="1" applyFont="1" applyFill="1" applyBorder="1" applyAlignment="1">
      <alignment vertical="center"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45" fillId="0" borderId="8" xfId="0" applyFont="1" applyFill="1" applyBorder="1" applyAlignment="1" applyProtection="1">
      <alignment horizontal="left"/>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7" fillId="0" borderId="0" xfId="0" applyFont="1"/>
    <xf numFmtId="0" fontId="3" fillId="0" borderId="70" xfId="0" applyFont="1" applyBorder="1"/>
    <xf numFmtId="193" fontId="84" fillId="0" borderId="23" xfId="0" applyNumberFormat="1" applyFont="1" applyBorder="1" applyAlignment="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36" borderId="25" xfId="0" applyNumberFormat="1" applyFont="1" applyFill="1" applyBorder="1"/>
    <xf numFmtId="9" fontId="3" fillId="36" borderId="26" xfId="20962" applyFont="1" applyFill="1" applyBorder="1"/>
    <xf numFmtId="0" fontId="86" fillId="0" borderId="0" xfId="0" applyFont="1" applyFill="1" applyBorder="1" applyAlignment="1">
      <alignment horizontal="center" wrapText="1"/>
    </xf>
    <xf numFmtId="167" fontId="84" fillId="0" borderId="3" xfId="0" applyNumberFormat="1" applyFont="1" applyBorder="1" applyAlignment="1"/>
    <xf numFmtId="167" fontId="84" fillId="36" borderId="25" xfId="0" applyNumberFormat="1" applyFont="1" applyFill="1" applyBorder="1"/>
    <xf numFmtId="0" fontId="84" fillId="0" borderId="0" xfId="0" applyFont="1" applyFill="1" applyBorder="1" applyAlignment="1">
      <alignment vertical="center" wrapText="1"/>
    </xf>
    <xf numFmtId="0" fontId="84" fillId="0" borderId="76"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86" xfId="0" applyFont="1" applyFill="1" applyBorder="1" applyAlignment="1">
      <alignment horizontal="left"/>
    </xf>
    <xf numFmtId="0" fontId="99" fillId="3" borderId="87" xfId="0" applyFont="1" applyFill="1" applyBorder="1" applyAlignment="1">
      <alignment horizontal="left"/>
    </xf>
    <xf numFmtId="0" fontId="4" fillId="3" borderId="90" xfId="0" applyFont="1" applyFill="1" applyBorder="1" applyAlignment="1">
      <alignment vertical="center"/>
    </xf>
    <xf numFmtId="0" fontId="3" fillId="3" borderId="91" xfId="0" applyFont="1" applyFill="1" applyBorder="1" applyAlignment="1">
      <alignment vertical="center"/>
    </xf>
    <xf numFmtId="0" fontId="3" fillId="3" borderId="92" xfId="0" applyFont="1" applyFill="1" applyBorder="1" applyAlignment="1">
      <alignment vertical="center"/>
    </xf>
    <xf numFmtId="0" fontId="3" fillId="0" borderId="74"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93" xfId="0" applyFont="1" applyFill="1" applyBorder="1" applyAlignment="1">
      <alignment vertical="center"/>
    </xf>
    <xf numFmtId="0" fontId="3" fillId="0" borderId="71" xfId="0" applyFont="1" applyFill="1" applyBorder="1" applyAlignment="1">
      <alignment vertical="center"/>
    </xf>
    <xf numFmtId="0" fontId="3" fillId="0" borderId="21" xfId="0" applyFont="1" applyFill="1" applyBorder="1" applyAlignment="1">
      <alignment horizontal="center" vertical="center"/>
    </xf>
    <xf numFmtId="0" fontId="3" fillId="0" borderId="88" xfId="0" applyFont="1" applyFill="1" applyBorder="1" applyAlignment="1">
      <alignment vertical="center"/>
    </xf>
    <xf numFmtId="0" fontId="3" fillId="0" borderId="94" xfId="0" applyFont="1" applyFill="1" applyBorder="1" applyAlignment="1">
      <alignment vertical="center"/>
    </xf>
    <xf numFmtId="0" fontId="3" fillId="0" borderId="89" xfId="0" applyFont="1" applyFill="1" applyBorder="1" applyAlignment="1">
      <alignment vertical="center"/>
    </xf>
    <xf numFmtId="0" fontId="4" fillId="0" borderId="88" xfId="0" applyFont="1" applyFill="1" applyBorder="1" applyAlignment="1">
      <alignment vertical="center"/>
    </xf>
    <xf numFmtId="0" fontId="3" fillId="0" borderId="24" xfId="0" applyFont="1" applyFill="1" applyBorder="1" applyAlignment="1">
      <alignment horizontal="center" vertical="center"/>
    </xf>
    <xf numFmtId="0" fontId="4" fillId="0" borderId="25" xfId="0" applyFont="1" applyFill="1" applyBorder="1" applyAlignment="1">
      <alignment vertical="center"/>
    </xf>
    <xf numFmtId="0" fontId="3" fillId="0" borderId="25" xfId="0" applyFont="1" applyFill="1" applyBorder="1" applyAlignment="1">
      <alignment vertical="center"/>
    </xf>
    <xf numFmtId="0" fontId="3" fillId="0" borderId="27" xfId="0" applyFont="1" applyFill="1" applyBorder="1" applyAlignment="1">
      <alignment vertical="center"/>
    </xf>
    <xf numFmtId="0" fontId="3" fillId="0" borderId="26" xfId="0" applyFont="1" applyFill="1" applyBorder="1" applyAlignment="1">
      <alignment vertical="center"/>
    </xf>
    <xf numFmtId="0" fontId="3" fillId="3" borderId="70"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0" fontId="3" fillId="0" borderId="95" xfId="0" applyFont="1" applyFill="1" applyBorder="1" applyAlignment="1">
      <alignment horizontal="center" vertical="center"/>
    </xf>
    <xf numFmtId="0" fontId="3" fillId="0" borderId="96" xfId="0" applyFont="1" applyFill="1" applyBorder="1" applyAlignment="1">
      <alignment vertical="center"/>
    </xf>
    <xf numFmtId="169" fontId="9" fillId="37" borderId="27" xfId="20" applyBorder="1"/>
    <xf numFmtId="169" fontId="9" fillId="37" borderId="97" xfId="20" applyBorder="1"/>
    <xf numFmtId="169" fontId="9" fillId="37" borderId="28" xfId="20" applyBorder="1"/>
    <xf numFmtId="0" fontId="3" fillId="0" borderId="99" xfId="0" applyFont="1" applyFill="1" applyBorder="1" applyAlignment="1">
      <alignment horizontal="center" vertical="center"/>
    </xf>
    <xf numFmtId="0" fontId="3" fillId="0" borderId="100"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8" xfId="0" applyFont="1" applyFill="1" applyBorder="1" applyAlignment="1">
      <alignment horizontal="center" vertical="center" wrapText="1"/>
    </xf>
    <xf numFmtId="0" fontId="86" fillId="0" borderId="89" xfId="0" applyFont="1" applyFill="1" applyBorder="1" applyAlignment="1">
      <alignment horizontal="center" vertical="center" wrapText="1"/>
    </xf>
    <xf numFmtId="0" fontId="84" fillId="0" borderId="88" xfId="0" applyFont="1" applyFill="1" applyBorder="1"/>
    <xf numFmtId="0" fontId="84" fillId="0" borderId="88" xfId="0" applyFont="1" applyFill="1" applyBorder="1" applyAlignment="1">
      <alignment horizontal="left" indent="1"/>
    </xf>
    <xf numFmtId="0" fontId="87" fillId="0" borderId="88" xfId="0" applyFont="1" applyFill="1" applyBorder="1" applyAlignment="1">
      <alignment horizontal="left" indent="1"/>
    </xf>
    <xf numFmtId="0" fontId="94" fillId="0" borderId="0" xfId="11" applyFont="1" applyFill="1" applyBorder="1" applyProtection="1"/>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9"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0"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4" xfId="5" applyNumberFormat="1" applyFont="1" applyFill="1" applyBorder="1" applyAlignment="1" applyProtection="1">
      <alignment horizontal="left" vertical="center"/>
      <protection locked="0"/>
    </xf>
    <xf numFmtId="0" fontId="102" fillId="0" borderId="25" xfId="9" applyFont="1" applyFill="1" applyBorder="1" applyAlignment="1" applyProtection="1">
      <alignment horizontal="left" vertical="center" wrapText="1"/>
      <protection locked="0"/>
    </xf>
    <xf numFmtId="0" fontId="84" fillId="0" borderId="88" xfId="0" applyFont="1" applyBorder="1" applyAlignment="1">
      <alignment vertical="center" wrapText="1"/>
    </xf>
    <xf numFmtId="14" fontId="2" fillId="3" borderId="88" xfId="8" quotePrefix="1" applyNumberFormat="1" applyFont="1" applyFill="1" applyBorder="1" applyAlignment="1" applyProtection="1">
      <alignment horizontal="left"/>
      <protection locked="0"/>
    </xf>
    <xf numFmtId="0" fontId="6" fillId="0" borderId="88" xfId="17" applyFill="1" applyBorder="1" applyAlignment="1" applyProtection="1"/>
    <xf numFmtId="49" fontId="84" fillId="0" borderId="8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7" xfId="20964" applyFont="1" applyFill="1" applyBorder="1" applyAlignment="1">
      <alignment vertical="center"/>
    </xf>
    <xf numFmtId="0" fontId="45" fillId="77" borderId="108" xfId="20964" applyFont="1" applyFill="1" applyBorder="1" applyAlignment="1">
      <alignment vertical="center"/>
    </xf>
    <xf numFmtId="0" fontId="45" fillId="77" borderId="105" xfId="20964" applyFont="1" applyFill="1" applyBorder="1" applyAlignment="1">
      <alignment vertical="center"/>
    </xf>
    <xf numFmtId="0" fontId="105" fillId="70" borderId="104" xfId="20964" applyFont="1" applyFill="1" applyBorder="1" applyAlignment="1">
      <alignment horizontal="center" vertical="center"/>
    </xf>
    <xf numFmtId="0" fontId="105" fillId="70" borderId="105" xfId="20964" applyFont="1" applyFill="1" applyBorder="1" applyAlignment="1">
      <alignment horizontal="left" vertical="center" wrapText="1"/>
    </xf>
    <xf numFmtId="164" fontId="105" fillId="0" borderId="106" xfId="7" applyNumberFormat="1" applyFont="1" applyFill="1" applyBorder="1" applyAlignment="1" applyProtection="1">
      <alignment horizontal="right" vertical="center"/>
      <protection locked="0"/>
    </xf>
    <xf numFmtId="0" fontId="104" fillId="78" borderId="106" xfId="20964" applyFont="1" applyFill="1" applyBorder="1" applyAlignment="1">
      <alignment horizontal="center" vertical="center"/>
    </xf>
    <xf numFmtId="0" fontId="104" fillId="78" borderId="108" xfId="20964" applyFont="1" applyFill="1" applyBorder="1" applyAlignment="1">
      <alignment vertical="top" wrapText="1"/>
    </xf>
    <xf numFmtId="164" fontId="45" fillId="77" borderId="105" xfId="7" applyNumberFormat="1" applyFont="1" applyFill="1" applyBorder="1" applyAlignment="1">
      <alignment horizontal="right" vertical="center"/>
    </xf>
    <xf numFmtId="0" fontId="106" fillId="70" borderId="104" xfId="20964" applyFont="1" applyFill="1" applyBorder="1" applyAlignment="1">
      <alignment horizontal="center" vertical="center"/>
    </xf>
    <xf numFmtId="0" fontId="105" fillId="70" borderId="108" xfId="20964" applyFont="1" applyFill="1" applyBorder="1" applyAlignment="1">
      <alignment vertical="center" wrapText="1"/>
    </xf>
    <xf numFmtId="0" fontId="105" fillId="70" borderId="105" xfId="20964" applyFont="1" applyFill="1" applyBorder="1" applyAlignment="1">
      <alignment horizontal="left" vertical="center"/>
    </xf>
    <xf numFmtId="0" fontId="106" fillId="3" borderId="104" xfId="20964" applyFont="1" applyFill="1" applyBorder="1" applyAlignment="1">
      <alignment horizontal="center" vertical="center"/>
    </xf>
    <xf numFmtId="0" fontId="105" fillId="3" borderId="105" xfId="20964" applyFont="1" applyFill="1" applyBorder="1" applyAlignment="1">
      <alignment horizontal="left" vertical="center"/>
    </xf>
    <xf numFmtId="0" fontId="106" fillId="0" borderId="104" xfId="20964" applyFont="1" applyFill="1" applyBorder="1" applyAlignment="1">
      <alignment horizontal="center" vertical="center"/>
    </xf>
    <xf numFmtId="0" fontId="105" fillId="0" borderId="105" xfId="20964" applyFont="1" applyFill="1" applyBorder="1" applyAlignment="1">
      <alignment horizontal="left" vertical="center"/>
    </xf>
    <xf numFmtId="0" fontId="107" fillId="78" borderId="106" xfId="20964" applyFont="1" applyFill="1" applyBorder="1" applyAlignment="1">
      <alignment horizontal="center" vertical="center"/>
    </xf>
    <xf numFmtId="0" fontId="104" fillId="78" borderId="108" xfId="20964" applyFont="1" applyFill="1" applyBorder="1" applyAlignment="1">
      <alignment vertical="center"/>
    </xf>
    <xf numFmtId="164" fontId="105" fillId="78" borderId="106" xfId="7" applyNumberFormat="1" applyFont="1" applyFill="1" applyBorder="1" applyAlignment="1" applyProtection="1">
      <alignment horizontal="right" vertical="center"/>
      <protection locked="0"/>
    </xf>
    <xf numFmtId="0" fontId="104" fillId="77" borderId="107" xfId="20964" applyFont="1" applyFill="1" applyBorder="1" applyAlignment="1">
      <alignment vertical="center"/>
    </xf>
    <xf numFmtId="0" fontId="104" fillId="77" borderId="108" xfId="20964" applyFont="1" applyFill="1" applyBorder="1" applyAlignment="1">
      <alignment vertical="center"/>
    </xf>
    <xf numFmtId="164" fontId="104" fillId="77" borderId="105" xfId="7" applyNumberFormat="1" applyFont="1" applyFill="1" applyBorder="1" applyAlignment="1">
      <alignment horizontal="right" vertical="center"/>
    </xf>
    <xf numFmtId="0" fontId="109" fillId="3" borderId="104" xfId="20964" applyFont="1" applyFill="1" applyBorder="1" applyAlignment="1">
      <alignment horizontal="center" vertical="center"/>
    </xf>
    <xf numFmtId="0" fontId="110" fillId="78" borderId="106" xfId="20964" applyFont="1" applyFill="1" applyBorder="1" applyAlignment="1">
      <alignment horizontal="center" vertical="center"/>
    </xf>
    <xf numFmtId="0" fontId="45" fillId="78" borderId="108" xfId="20964" applyFont="1" applyFill="1" applyBorder="1" applyAlignment="1">
      <alignment vertical="center"/>
    </xf>
    <xf numFmtId="0" fontId="109" fillId="70" borderId="104" xfId="20964" applyFont="1" applyFill="1" applyBorder="1" applyAlignment="1">
      <alignment horizontal="center" vertical="center"/>
    </xf>
    <xf numFmtId="164" fontId="105" fillId="3" borderId="106" xfId="7" applyNumberFormat="1" applyFont="1" applyFill="1" applyBorder="1" applyAlignment="1" applyProtection="1">
      <alignment horizontal="right" vertical="center"/>
      <protection locked="0"/>
    </xf>
    <xf numFmtId="0" fontId="110" fillId="3" borderId="106" xfId="20964" applyFont="1" applyFill="1" applyBorder="1" applyAlignment="1">
      <alignment horizontal="center" vertical="center"/>
    </xf>
    <xf numFmtId="0" fontId="45" fillId="3" borderId="108" xfId="20964" applyFont="1" applyFill="1" applyBorder="1" applyAlignment="1">
      <alignment vertical="center"/>
    </xf>
    <xf numFmtId="0" fontId="106" fillId="70" borderId="106" xfId="20964" applyFont="1" applyFill="1" applyBorder="1" applyAlignment="1">
      <alignment horizontal="center" vertical="center"/>
    </xf>
    <xf numFmtId="0" fontId="19" fillId="70" borderId="106" xfId="20964" applyFont="1" applyFill="1" applyBorder="1" applyAlignment="1">
      <alignment horizontal="center" vertical="center"/>
    </xf>
    <xf numFmtId="0" fontId="100" fillId="0" borderId="106" xfId="0" applyFont="1" applyFill="1" applyBorder="1" applyAlignment="1">
      <alignment horizontal="left" vertical="center" wrapText="1"/>
    </xf>
    <xf numFmtId="10" fontId="96" fillId="0" borderId="106" xfId="20962" applyNumberFormat="1" applyFont="1" applyFill="1" applyBorder="1" applyAlignment="1">
      <alignment horizontal="left" vertical="center" wrapText="1"/>
    </xf>
    <xf numFmtId="10" fontId="3" fillId="0" borderId="106" xfId="20962" applyNumberFormat="1" applyFont="1" applyFill="1" applyBorder="1" applyAlignment="1">
      <alignment horizontal="left" vertical="center" wrapText="1"/>
    </xf>
    <xf numFmtId="10" fontId="4" fillId="36" borderId="106" xfId="0" applyNumberFormat="1" applyFont="1" applyFill="1" applyBorder="1" applyAlignment="1">
      <alignment horizontal="left" vertical="center" wrapText="1"/>
    </xf>
    <xf numFmtId="10" fontId="100" fillId="0" borderId="106" xfId="20962" applyNumberFormat="1" applyFont="1" applyFill="1" applyBorder="1" applyAlignment="1">
      <alignment horizontal="left" vertical="center" wrapText="1"/>
    </xf>
    <xf numFmtId="10" fontId="4" fillId="36" borderId="106" xfId="20962" applyNumberFormat="1" applyFont="1" applyFill="1" applyBorder="1" applyAlignment="1">
      <alignment horizontal="left" vertical="center" wrapText="1"/>
    </xf>
    <xf numFmtId="10" fontId="4" fillId="36" borderId="106" xfId="0" applyNumberFormat="1" applyFont="1" applyFill="1" applyBorder="1" applyAlignment="1">
      <alignment horizontal="center" vertical="center" wrapText="1"/>
    </xf>
    <xf numFmtId="10" fontId="102" fillId="0" borderId="25" xfId="20962" applyNumberFormat="1" applyFont="1" applyFill="1" applyBorder="1" applyAlignment="1" applyProtection="1">
      <alignment horizontal="left" vertical="center"/>
    </xf>
    <xf numFmtId="0" fontId="4" fillId="36" borderId="106" xfId="0" applyFont="1" applyFill="1" applyBorder="1" applyAlignment="1">
      <alignment horizontal="left" vertical="center" wrapText="1"/>
    </xf>
    <xf numFmtId="0" fontId="3" fillId="0" borderId="106" xfId="0" applyFont="1" applyFill="1" applyBorder="1" applyAlignment="1">
      <alignment horizontal="left" vertical="center" wrapText="1"/>
    </xf>
    <xf numFmtId="0" fontId="4" fillId="36" borderId="90" xfId="0" applyFont="1" applyFill="1" applyBorder="1" applyAlignment="1">
      <alignment vertical="center" wrapText="1"/>
    </xf>
    <xf numFmtId="0" fontId="4" fillId="36" borderId="105" xfId="0" applyFont="1" applyFill="1" applyBorder="1" applyAlignment="1">
      <alignment vertical="center" wrapText="1"/>
    </xf>
    <xf numFmtId="0" fontId="4" fillId="36" borderId="77" xfId="0" applyFont="1" applyFill="1" applyBorder="1" applyAlignment="1">
      <alignment vertical="center" wrapText="1"/>
    </xf>
    <xf numFmtId="0" fontId="4" fillId="36" borderId="32" xfId="0" applyFont="1" applyFill="1" applyBorder="1" applyAlignment="1">
      <alignment vertical="center" wrapText="1"/>
    </xf>
    <xf numFmtId="0" fontId="84" fillId="0" borderId="106" xfId="0" applyFont="1" applyBorder="1"/>
    <xf numFmtId="0" fontId="6" fillId="0" borderId="106" xfId="17" applyFill="1" applyBorder="1" applyAlignment="1" applyProtection="1">
      <alignment horizontal="left" vertical="center"/>
    </xf>
    <xf numFmtId="0" fontId="6" fillId="0" borderId="106" xfId="17" applyBorder="1" applyAlignment="1" applyProtection="1"/>
    <xf numFmtId="0" fontId="84" fillId="0" borderId="106" xfId="0" applyFont="1" applyFill="1" applyBorder="1"/>
    <xf numFmtId="0" fontId="6" fillId="0" borderId="106" xfId="17" applyFill="1" applyBorder="1" applyAlignment="1" applyProtection="1">
      <alignment horizontal="left" vertical="center" wrapText="1"/>
    </xf>
    <xf numFmtId="0" fontId="6" fillId="0" borderId="106"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2" fillId="0" borderId="19" xfId="0" applyNumberFormat="1" applyFont="1" applyFill="1" applyBorder="1" applyAlignment="1">
      <alignment horizontal="left" vertical="center" wrapText="1" indent="1"/>
    </xf>
    <xf numFmtId="0" fontId="2" fillId="0" borderId="20" xfId="0" applyNumberFormat="1" applyFont="1" applyFill="1" applyBorder="1" applyAlignment="1">
      <alignment horizontal="left" vertical="center" wrapText="1" indent="1"/>
    </xf>
    <xf numFmtId="14" fontId="2" fillId="0" borderId="0" xfId="0" applyNumberFormat="1" applyFont="1"/>
    <xf numFmtId="14" fontId="84" fillId="0" borderId="0" xfId="0" applyNumberFormat="1" applyFont="1"/>
    <xf numFmtId="169" fontId="2" fillId="37" borderId="0" xfId="20" applyFont="1" applyBorder="1"/>
    <xf numFmtId="169" fontId="2" fillId="37" borderId="103"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09" xfId="0" applyFont="1" applyFill="1" applyBorder="1" applyAlignment="1">
      <alignment wrapText="1"/>
    </xf>
    <xf numFmtId="0" fontId="3" fillId="3" borderId="110" xfId="0" applyFont="1" applyFill="1" applyBorder="1"/>
    <xf numFmtId="0" fontId="4" fillId="3" borderId="83" xfId="0" applyFont="1" applyFill="1" applyBorder="1" applyAlignment="1">
      <alignment horizontal="center" wrapText="1"/>
    </xf>
    <xf numFmtId="0" fontId="3" fillId="0" borderId="106" xfId="0" applyFont="1" applyFill="1" applyBorder="1" applyAlignment="1">
      <alignment horizontal="center"/>
    </xf>
    <xf numFmtId="0" fontId="3" fillId="0" borderId="106" xfId="0" applyFont="1" applyBorder="1" applyAlignment="1">
      <alignment horizontal="center"/>
    </xf>
    <xf numFmtId="0" fontId="3" fillId="3" borderId="70"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103" xfId="0" applyFont="1" applyFill="1" applyBorder="1" applyAlignment="1">
      <alignment horizontal="center" vertical="center" wrapText="1"/>
    </xf>
    <xf numFmtId="0" fontId="3" fillId="0" borderId="21" xfId="0" applyFont="1" applyBorder="1"/>
    <xf numFmtId="0" fontId="3" fillId="0" borderId="106" xfId="0" applyFont="1" applyBorder="1" applyAlignment="1">
      <alignment wrapText="1"/>
    </xf>
    <xf numFmtId="0" fontId="99" fillId="0" borderId="106" xfId="0" applyFont="1" applyBorder="1" applyAlignment="1">
      <alignment horizontal="left" wrapText="1" indent="2"/>
    </xf>
    <xf numFmtId="0" fontId="4" fillId="0" borderId="21" xfId="0" applyFont="1" applyBorder="1"/>
    <xf numFmtId="0" fontId="4" fillId="0" borderId="106" xfId="0" applyFont="1" applyBorder="1" applyAlignment="1">
      <alignment wrapText="1"/>
    </xf>
    <xf numFmtId="0" fontId="111" fillId="3" borderId="70"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103" xfId="7" applyNumberFormat="1" applyFont="1" applyFill="1" applyBorder="1"/>
    <xf numFmtId="0" fontId="99" fillId="0" borderId="106"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103"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5" xfId="0" applyFont="1" applyFill="1" applyBorder="1" applyAlignment="1">
      <alignment horizontal="right" vertical="center"/>
    </xf>
    <xf numFmtId="0" fontId="2" fillId="0" borderId="104"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21" xfId="13" applyFont="1" applyFill="1" applyBorder="1" applyAlignment="1" applyProtection="1">
      <alignment horizontal="left" vertical="center" wrapText="1"/>
      <protection locked="0"/>
    </xf>
    <xf numFmtId="49" fontId="117" fillId="0" borderId="121" xfId="5" applyNumberFormat="1" applyFont="1" applyFill="1" applyBorder="1" applyAlignment="1" applyProtection="1">
      <alignment horizontal="right" vertical="center"/>
      <protection locked="0"/>
    </xf>
    <xf numFmtId="49" fontId="118" fillId="0" borderId="121" xfId="5" applyNumberFormat="1" applyFont="1" applyFill="1" applyBorder="1" applyAlignment="1" applyProtection="1">
      <alignment horizontal="right" vertical="center"/>
      <protection locked="0"/>
    </xf>
    <xf numFmtId="0" fontId="113" fillId="0" borderId="121" xfId="0" applyFont="1" applyFill="1" applyBorder="1"/>
    <xf numFmtId="49" fontId="117" fillId="0" borderId="121" xfId="5" applyNumberFormat="1" applyFont="1" applyFill="1" applyBorder="1" applyAlignment="1" applyProtection="1">
      <alignment horizontal="right" vertical="center" wrapText="1"/>
      <protection locked="0"/>
    </xf>
    <xf numFmtId="49" fontId="118" fillId="0" borderId="121" xfId="5" applyNumberFormat="1" applyFont="1" applyFill="1" applyBorder="1" applyAlignment="1" applyProtection="1">
      <alignment horizontal="right" vertical="center" wrapText="1"/>
      <protection locked="0"/>
    </xf>
    <xf numFmtId="0" fontId="113" fillId="0" borderId="0" xfId="0" applyFont="1" applyFill="1"/>
    <xf numFmtId="0" fontId="112" fillId="0" borderId="121" xfId="0" applyNumberFormat="1" applyFont="1" applyFill="1" applyBorder="1" applyAlignment="1">
      <alignment horizontal="left" vertical="center" wrapText="1"/>
    </xf>
    <xf numFmtId="0" fontId="116" fillId="0" borderId="121" xfId="0" applyFont="1" applyFill="1" applyBorder="1"/>
    <xf numFmtId="0" fontId="113" fillId="0" borderId="0" xfId="0" applyFont="1" applyFill="1" applyBorder="1"/>
    <xf numFmtId="0" fontId="115" fillId="0" borderId="121" xfId="0" applyFont="1" applyFill="1" applyBorder="1" applyAlignment="1">
      <alignment horizontal="left" indent="1"/>
    </xf>
    <xf numFmtId="0" fontId="115" fillId="0" borderId="121" xfId="0" applyFont="1" applyFill="1" applyBorder="1" applyAlignment="1">
      <alignment horizontal="left" wrapText="1" indent="1"/>
    </xf>
    <xf numFmtId="0" fontId="112" fillId="0" borderId="121" xfId="0" applyFont="1" applyFill="1" applyBorder="1" applyAlignment="1">
      <alignment horizontal="left" indent="1"/>
    </xf>
    <xf numFmtId="0" fontId="112" fillId="0" borderId="121" xfId="0" applyNumberFormat="1" applyFont="1" applyFill="1" applyBorder="1" applyAlignment="1">
      <alignment horizontal="left" indent="1"/>
    </xf>
    <xf numFmtId="0" fontId="112" fillId="0" borderId="121" xfId="0" applyFont="1" applyFill="1" applyBorder="1" applyAlignment="1">
      <alignment horizontal="left" wrapText="1" indent="2"/>
    </xf>
    <xf numFmtId="0" fontId="115" fillId="0" borderId="121" xfId="0" applyFont="1" applyFill="1" applyBorder="1" applyAlignment="1">
      <alignment horizontal="left" vertical="center" indent="1"/>
    </xf>
    <xf numFmtId="0" fontId="113" fillId="0" borderId="121" xfId="0" applyFont="1" applyFill="1" applyBorder="1" applyAlignment="1">
      <alignment horizontal="left" wrapText="1"/>
    </xf>
    <xf numFmtId="0" fontId="113" fillId="0" borderId="121" xfId="0" applyFont="1" applyFill="1" applyBorder="1" applyAlignment="1">
      <alignment horizontal="left" wrapText="1" indent="2"/>
    </xf>
    <xf numFmtId="49" fontId="113" fillId="0" borderId="121" xfId="0" applyNumberFormat="1" applyFont="1" applyFill="1" applyBorder="1" applyAlignment="1">
      <alignment horizontal="left" indent="3"/>
    </xf>
    <xf numFmtId="49" fontId="113" fillId="0" borderId="121" xfId="0" applyNumberFormat="1" applyFont="1" applyFill="1" applyBorder="1" applyAlignment="1">
      <alignment horizontal="left" indent="1"/>
    </xf>
    <xf numFmtId="49" fontId="113" fillId="0" borderId="121" xfId="0" applyNumberFormat="1" applyFont="1" applyFill="1" applyBorder="1" applyAlignment="1">
      <alignment horizontal="left" vertical="top" wrapText="1" indent="2"/>
    </xf>
    <xf numFmtId="49" fontId="113" fillId="0" borderId="121" xfId="0" applyNumberFormat="1" applyFont="1" applyFill="1" applyBorder="1" applyAlignment="1">
      <alignment horizontal="left" wrapText="1" indent="3"/>
    </xf>
    <xf numFmtId="49" fontId="113" fillId="0" borderId="121" xfId="0" applyNumberFormat="1" applyFont="1" applyFill="1" applyBorder="1" applyAlignment="1">
      <alignment horizontal="left" wrapText="1" indent="2"/>
    </xf>
    <xf numFmtId="0" fontId="113" fillId="0" borderId="121" xfId="0" applyNumberFormat="1" applyFont="1" applyFill="1" applyBorder="1" applyAlignment="1">
      <alignment horizontal="left" wrapText="1" indent="1"/>
    </xf>
    <xf numFmtId="49" fontId="113" fillId="0" borderId="121" xfId="0" applyNumberFormat="1" applyFont="1" applyFill="1" applyBorder="1" applyAlignment="1">
      <alignment horizontal="left" wrapText="1" indent="1"/>
    </xf>
    <xf numFmtId="0" fontId="115" fillId="0" borderId="76" xfId="0" applyNumberFormat="1" applyFont="1" applyFill="1" applyBorder="1" applyAlignment="1">
      <alignment horizontal="left" vertical="center" wrapText="1"/>
    </xf>
    <xf numFmtId="0" fontId="113" fillId="0" borderId="122" xfId="0" applyFont="1" applyFill="1" applyBorder="1" applyAlignment="1">
      <alignment horizontal="center" vertical="center" wrapText="1"/>
    </xf>
    <xf numFmtId="0" fontId="115" fillId="0" borderId="121" xfId="0" applyNumberFormat="1" applyFont="1" applyFill="1" applyBorder="1" applyAlignment="1">
      <alignment horizontal="left" vertical="center" wrapText="1"/>
    </xf>
    <xf numFmtId="0" fontId="113" fillId="0" borderId="121" xfId="0" applyFont="1" applyFill="1" applyBorder="1" applyAlignment="1">
      <alignment horizontal="left" indent="1"/>
    </xf>
    <xf numFmtId="0" fontId="6" fillId="0" borderId="121" xfId="17" applyBorder="1" applyAlignment="1" applyProtection="1"/>
    <xf numFmtId="0" fontId="116" fillId="0" borderId="121"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21"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21" xfId="0" applyFont="1" applyFill="1" applyBorder="1" applyAlignment="1">
      <alignment horizontal="center" vertical="center"/>
    </xf>
    <xf numFmtId="0" fontId="113" fillId="0" borderId="121" xfId="0" applyFont="1" applyFill="1" applyBorder="1" applyAlignment="1">
      <alignment horizontal="center" vertical="center" wrapText="1"/>
    </xf>
    <xf numFmtId="0" fontId="116" fillId="0" borderId="0" xfId="0" applyFont="1" applyFill="1"/>
    <xf numFmtId="0" fontId="113" fillId="0" borderId="121" xfId="0" applyFont="1" applyFill="1" applyBorder="1" applyAlignment="1">
      <alignment wrapText="1"/>
    </xf>
    <xf numFmtId="0" fontId="113" fillId="0" borderId="121" xfId="0" applyFont="1" applyFill="1" applyBorder="1" applyAlignment="1">
      <alignment horizontal="left" indent="8"/>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21" xfId="0" applyNumberFormat="1" applyFont="1" applyFill="1" applyBorder="1" applyAlignment="1">
      <alignment horizontal="center" vertical="center" wrapText="1"/>
    </xf>
    <xf numFmtId="0" fontId="113" fillId="0" borderId="121" xfId="0" applyFont="1" applyFill="1" applyBorder="1" applyAlignment="1">
      <alignment horizontal="center"/>
    </xf>
    <xf numFmtId="0" fontId="113" fillId="0" borderId="7" xfId="0" applyFont="1" applyFill="1" applyBorder="1"/>
    <xf numFmtId="0" fontId="113" fillId="0" borderId="121" xfId="0" applyFont="1" applyFill="1" applyBorder="1" applyAlignment="1">
      <alignment horizontal="left" indent="2"/>
    </xf>
    <xf numFmtId="0" fontId="113" fillId="0" borderId="121"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21" xfId="0" applyFont="1" applyFill="1" applyBorder="1" applyAlignment="1">
      <alignment horizontal="center" vertical="center" wrapText="1"/>
    </xf>
    <xf numFmtId="0" fontId="113" fillId="79" borderId="121" xfId="0" applyFont="1" applyFill="1" applyBorder="1"/>
    <xf numFmtId="0" fontId="116" fillId="79" borderId="121" xfId="0" applyFont="1" applyFill="1" applyBorder="1"/>
    <xf numFmtId="0" fontId="0" fillId="0" borderId="121" xfId="0" applyBorder="1" applyAlignment="1">
      <alignment horizontal="left" indent="2"/>
    </xf>
    <xf numFmtId="0" fontId="0" fillId="0" borderId="121" xfId="0" applyBorder="1"/>
    <xf numFmtId="0" fontId="0" fillId="0" borderId="122" xfId="0" applyBorder="1" applyAlignment="1">
      <alignment horizontal="left" indent="2"/>
    </xf>
    <xf numFmtId="0" fontId="0" fillId="0" borderId="122" xfId="0" applyBorder="1"/>
    <xf numFmtId="0" fontId="0" fillId="0" borderId="121" xfId="0" applyFill="1" applyBorder="1" applyAlignment="1">
      <alignment horizontal="left" indent="2"/>
    </xf>
    <xf numFmtId="0" fontId="123" fillId="0" borderId="128" xfId="0" applyNumberFormat="1" applyFont="1" applyFill="1" applyBorder="1" applyAlignment="1">
      <alignment vertical="center" wrapText="1" readingOrder="1"/>
    </xf>
    <xf numFmtId="0" fontId="123" fillId="0" borderId="129" xfId="0" applyNumberFormat="1" applyFont="1" applyFill="1" applyBorder="1" applyAlignment="1">
      <alignment vertical="center" wrapText="1" readingOrder="1"/>
    </xf>
    <xf numFmtId="0" fontId="123" fillId="0" borderId="129" xfId="0" applyNumberFormat="1" applyFont="1" applyFill="1" applyBorder="1" applyAlignment="1">
      <alignment horizontal="left" vertical="center" wrapText="1" indent="1" readingOrder="1"/>
    </xf>
    <xf numFmtId="0" fontId="123" fillId="0" borderId="130" xfId="0" applyNumberFormat="1" applyFont="1" applyFill="1" applyBorder="1" applyAlignment="1">
      <alignment vertical="center" wrapText="1" readingOrder="1"/>
    </xf>
    <xf numFmtId="0" fontId="124" fillId="0" borderId="121" xfId="0" applyNumberFormat="1" applyFont="1" applyFill="1" applyBorder="1" applyAlignment="1">
      <alignment vertical="center" wrapText="1" readingOrder="1"/>
    </xf>
    <xf numFmtId="0" fontId="113" fillId="0" borderId="122" xfId="0" applyFont="1" applyFill="1" applyBorder="1" applyAlignment="1">
      <alignment horizontal="center" vertical="center" wrapText="1"/>
    </xf>
    <xf numFmtId="0" fontId="0" fillId="0" borderId="7" xfId="0" applyBorder="1"/>
    <xf numFmtId="0" fontId="121" fillId="0" borderId="121" xfId="0" applyFont="1" applyBorder="1"/>
    <xf numFmtId="0" fontId="121" fillId="0" borderId="122" xfId="0" applyFont="1" applyBorder="1"/>
    <xf numFmtId="0" fontId="113" fillId="0" borderId="113" xfId="0" applyFont="1" applyFill="1" applyBorder="1" applyAlignment="1">
      <alignment horizontal="center" vertical="center" wrapText="1"/>
    </xf>
    <xf numFmtId="0" fontId="0" fillId="0" borderId="121" xfId="0" applyBorder="1" applyAlignment="1">
      <alignment horizontal="left" indent="3"/>
    </xf>
    <xf numFmtId="193" fontId="96" fillId="0" borderId="121" xfId="0" applyNumberFormat="1" applyFont="1" applyFill="1" applyBorder="1" applyAlignment="1" applyProtection="1">
      <alignment vertical="center" wrapText="1"/>
      <protection locked="0"/>
    </xf>
    <xf numFmtId="193" fontId="3" fillId="0" borderId="121" xfId="0" applyNumberFormat="1" applyFont="1" applyFill="1" applyBorder="1" applyAlignment="1" applyProtection="1">
      <alignment vertical="center" wrapText="1"/>
      <protection locked="0"/>
    </xf>
    <xf numFmtId="169" fontId="9" fillId="37" borderId="76" xfId="20" applyBorder="1"/>
    <xf numFmtId="193" fontId="96" fillId="0" borderId="121" xfId="0" applyNumberFormat="1" applyFont="1" applyFill="1" applyBorder="1" applyAlignment="1" applyProtection="1">
      <alignment horizontal="right" vertical="center" wrapText="1"/>
      <protection locked="0"/>
    </xf>
    <xf numFmtId="10" fontId="3" fillId="0" borderId="121" xfId="20962" applyNumberFormat="1" applyFont="1" applyFill="1" applyBorder="1" applyAlignment="1" applyProtection="1">
      <alignment horizontal="right" vertical="center" wrapText="1"/>
      <protection locked="0"/>
    </xf>
    <xf numFmtId="10" fontId="3" fillId="0" borderId="121" xfId="20962" applyNumberFormat="1" applyFont="1" applyBorder="1" applyAlignment="1" applyProtection="1">
      <alignment vertical="center" wrapText="1"/>
      <protection locked="0"/>
    </xf>
    <xf numFmtId="10" fontId="94" fillId="2" borderId="121" xfId="20962" applyNumberFormat="1" applyFont="1" applyFill="1" applyBorder="1" applyAlignment="1" applyProtection="1">
      <alignment vertical="center"/>
      <protection locked="0"/>
    </xf>
    <xf numFmtId="10" fontId="126" fillId="2" borderId="121" xfId="20962" applyNumberFormat="1" applyFont="1" applyFill="1" applyBorder="1" applyAlignment="1" applyProtection="1">
      <alignment vertical="center"/>
      <protection locked="0"/>
    </xf>
    <xf numFmtId="9" fontId="9" fillId="37" borderId="0" xfId="20962" applyFont="1" applyFill="1" applyBorder="1"/>
    <xf numFmtId="9" fontId="9" fillId="37" borderId="76" xfId="20962" applyFont="1" applyFill="1" applyBorder="1"/>
    <xf numFmtId="10" fontId="9" fillId="37" borderId="0" xfId="20962" applyNumberFormat="1" applyFont="1" applyFill="1" applyBorder="1"/>
    <xf numFmtId="10" fontId="9" fillId="37" borderId="76" xfId="20962" applyNumberFormat="1" applyFont="1" applyFill="1" applyBorder="1"/>
    <xf numFmtId="193" fontId="94" fillId="2" borderId="121" xfId="0" applyNumberFormat="1" applyFont="1" applyFill="1" applyBorder="1" applyAlignment="1" applyProtection="1">
      <alignment vertical="center"/>
      <protection locked="0"/>
    </xf>
    <xf numFmtId="193" fontId="126" fillId="2" borderId="121" xfId="0" applyNumberFormat="1" applyFont="1" applyFill="1" applyBorder="1" applyAlignment="1" applyProtection="1">
      <alignment vertical="center"/>
      <protection locked="0"/>
    </xf>
    <xf numFmtId="9" fontId="94" fillId="2" borderId="121" xfId="20962" applyFont="1" applyFill="1" applyBorder="1" applyAlignment="1" applyProtection="1">
      <alignment vertical="center"/>
      <protection locked="0"/>
    </xf>
    <xf numFmtId="9" fontId="126" fillId="2" borderId="121" xfId="20962" applyFont="1" applyFill="1" applyBorder="1" applyAlignment="1" applyProtection="1">
      <alignment vertical="center"/>
      <protection locked="0"/>
    </xf>
    <xf numFmtId="193" fontId="94" fillId="2" borderId="122" xfId="0" applyNumberFormat="1" applyFont="1" applyFill="1" applyBorder="1" applyAlignment="1" applyProtection="1">
      <alignment vertical="center"/>
      <protection locked="0"/>
    </xf>
    <xf numFmtId="193" fontId="126" fillId="2" borderId="122" xfId="0" applyNumberFormat="1" applyFont="1" applyFill="1" applyBorder="1" applyAlignment="1" applyProtection="1">
      <alignment vertical="center"/>
      <protection locked="0"/>
    </xf>
    <xf numFmtId="193" fontId="94" fillId="0" borderId="121" xfId="7" applyNumberFormat="1" applyFont="1" applyFill="1" applyBorder="1" applyAlignment="1" applyProtection="1">
      <alignment horizontal="right"/>
    </xf>
    <xf numFmtId="193" fontId="94" fillId="36" borderId="121" xfId="7" applyNumberFormat="1" applyFont="1" applyFill="1" applyBorder="1" applyAlignment="1" applyProtection="1">
      <alignment horizontal="right"/>
    </xf>
    <xf numFmtId="193" fontId="94" fillId="0" borderId="125" xfId="0" applyNumberFormat="1" applyFont="1" applyFill="1" applyBorder="1" applyAlignment="1" applyProtection="1">
      <alignment horizontal="right"/>
    </xf>
    <xf numFmtId="193" fontId="94" fillId="0" borderId="121" xfId="0" applyNumberFormat="1" applyFont="1" applyFill="1" applyBorder="1" applyAlignment="1" applyProtection="1">
      <alignment horizontal="right"/>
    </xf>
    <xf numFmtId="193" fontId="94" fillId="36" borderId="89" xfId="0" applyNumberFormat="1" applyFont="1" applyFill="1" applyBorder="1" applyAlignment="1" applyProtection="1">
      <alignment horizontal="right"/>
    </xf>
    <xf numFmtId="193" fontId="94" fillId="0" borderId="121" xfId="7" applyNumberFormat="1" applyFont="1" applyFill="1" applyBorder="1" applyAlignment="1" applyProtection="1">
      <alignment horizontal="right"/>
      <protection locked="0"/>
    </xf>
    <xf numFmtId="193" fontId="94" fillId="0" borderId="125" xfId="0" applyNumberFormat="1" applyFont="1" applyFill="1" applyBorder="1" applyAlignment="1" applyProtection="1">
      <alignment horizontal="right"/>
      <protection locked="0"/>
    </xf>
    <xf numFmtId="193" fontId="94" fillId="0" borderId="121" xfId="0" applyNumberFormat="1" applyFont="1" applyFill="1" applyBorder="1" applyAlignment="1" applyProtection="1">
      <alignment horizontal="right"/>
      <protection locked="0"/>
    </xf>
    <xf numFmtId="193" fontId="94" fillId="0" borderId="89" xfId="0" applyNumberFormat="1" applyFont="1" applyFill="1" applyBorder="1" applyAlignment="1" applyProtection="1">
      <alignment horizontal="right"/>
    </xf>
    <xf numFmtId="193" fontId="94" fillId="36" borderId="25" xfId="7" applyNumberFormat="1" applyFont="1" applyFill="1" applyBorder="1" applyAlignment="1" applyProtection="1">
      <alignment horizontal="right"/>
    </xf>
    <xf numFmtId="193" fontId="94" fillId="36" borderId="26" xfId="0" applyNumberFormat="1" applyFont="1" applyFill="1" applyBorder="1" applyAlignment="1" applyProtection="1">
      <alignment horizontal="right"/>
    </xf>
    <xf numFmtId="193" fontId="127" fillId="0" borderId="121" xfId="0" applyNumberFormat="1" applyFont="1" applyFill="1" applyBorder="1" applyAlignment="1" applyProtection="1">
      <alignment horizontal="right"/>
      <protection locked="0"/>
    </xf>
    <xf numFmtId="193" fontId="94" fillId="36" borderId="89" xfId="7" applyNumberFormat="1" applyFont="1" applyFill="1" applyBorder="1" applyAlignment="1" applyProtection="1">
      <alignment horizontal="right"/>
    </xf>
    <xf numFmtId="193" fontId="127" fillId="36" borderId="121" xfId="0" applyNumberFormat="1" applyFont="1" applyFill="1" applyBorder="1" applyAlignment="1">
      <alignment horizontal="right"/>
    </xf>
    <xf numFmtId="193" fontId="94" fillId="0" borderId="89" xfId="7" applyNumberFormat="1" applyFont="1" applyFill="1" applyBorder="1" applyAlignment="1" applyProtection="1">
      <alignment horizontal="right"/>
    </xf>
    <xf numFmtId="193" fontId="128" fillId="0" borderId="121" xfId="0" applyNumberFormat="1" applyFont="1" applyFill="1" applyBorder="1" applyAlignment="1">
      <alignment horizontal="center"/>
    </xf>
    <xf numFmtId="193" fontId="128" fillId="0" borderId="89" xfId="0" applyNumberFormat="1" applyFont="1" applyFill="1" applyBorder="1" applyAlignment="1">
      <alignment horizontal="center"/>
    </xf>
    <xf numFmtId="193" fontId="127" fillId="36" borderId="121" xfId="0" applyNumberFormat="1" applyFont="1" applyFill="1" applyBorder="1" applyAlignment="1" applyProtection="1">
      <alignment horizontal="right"/>
    </xf>
    <xf numFmtId="193" fontId="127" fillId="0" borderId="89" xfId="0" applyNumberFormat="1" applyFont="1" applyFill="1" applyBorder="1" applyAlignment="1" applyProtection="1">
      <alignment horizontal="right"/>
      <protection locked="0"/>
    </xf>
    <xf numFmtId="193" fontId="127" fillId="0" borderId="121" xfId="0" applyNumberFormat="1" applyFont="1" applyFill="1" applyBorder="1" applyAlignment="1" applyProtection="1">
      <alignment horizontal="right" indent="1"/>
      <protection locked="0"/>
    </xf>
    <xf numFmtId="193" fontId="127" fillId="0" borderId="121" xfId="0" applyNumberFormat="1" applyFont="1" applyFill="1" applyBorder="1" applyAlignment="1" applyProtection="1">
      <alignment horizontal="left" indent="1"/>
      <protection locked="0"/>
    </xf>
    <xf numFmtId="193" fontId="94" fillId="36" borderId="121" xfId="7" applyNumberFormat="1" applyFont="1" applyFill="1" applyBorder="1" applyAlignment="1" applyProtection="1"/>
    <xf numFmtId="193" fontId="127" fillId="0" borderId="121" xfId="0" applyNumberFormat="1" applyFont="1" applyFill="1" applyBorder="1" applyAlignment="1" applyProtection="1">
      <protection locked="0"/>
    </xf>
    <xf numFmtId="193" fontId="94" fillId="36" borderId="89" xfId="7" applyNumberFormat="1" applyFont="1" applyFill="1" applyBorder="1" applyAlignment="1" applyProtection="1"/>
    <xf numFmtId="193" fontId="127" fillId="0" borderId="121" xfId="0" applyNumberFormat="1" applyFont="1" applyFill="1" applyBorder="1" applyAlignment="1" applyProtection="1">
      <alignment horizontal="right" vertical="center"/>
      <protection locked="0"/>
    </xf>
    <xf numFmtId="193" fontId="127" fillId="36" borderId="25" xfId="0" applyNumberFormat="1" applyFont="1" applyFill="1" applyBorder="1" applyAlignment="1">
      <alignment horizontal="right"/>
    </xf>
    <xf numFmtId="193" fontId="94" fillId="36" borderId="26" xfId="7" applyNumberFormat="1" applyFont="1" applyFill="1" applyBorder="1" applyAlignment="1" applyProtection="1">
      <alignment horizontal="right"/>
    </xf>
    <xf numFmtId="167" fontId="130" fillId="0" borderId="65" xfId="0" applyNumberFormat="1" applyFont="1" applyBorder="1" applyAlignment="1">
      <alignment horizontal="center"/>
    </xf>
    <xf numFmtId="167" fontId="132" fillId="36" borderId="60" xfId="0" applyNumberFormat="1" applyFont="1" applyFill="1" applyBorder="1" applyAlignment="1">
      <alignment horizontal="center"/>
    </xf>
    <xf numFmtId="167" fontId="130" fillId="0" borderId="69" xfId="0" applyNumberFormat="1" applyFont="1" applyBorder="1" applyAlignment="1">
      <alignment horizontal="center"/>
    </xf>
    <xf numFmtId="167" fontId="130" fillId="0" borderId="68" xfId="0" applyNumberFormat="1" applyFont="1" applyBorder="1" applyAlignment="1">
      <alignment horizontal="center"/>
    </xf>
    <xf numFmtId="167" fontId="133" fillId="76" borderId="65" xfId="0" applyNumberFormat="1" applyFont="1" applyFill="1" applyBorder="1" applyAlignment="1">
      <alignment horizontal="center"/>
    </xf>
    <xf numFmtId="193" fontId="132" fillId="36" borderId="62" xfId="0" applyNumberFormat="1" applyFont="1" applyFill="1" applyBorder="1" applyAlignment="1">
      <alignment vertical="center"/>
    </xf>
    <xf numFmtId="193" fontId="131" fillId="0" borderId="14" xfId="0" applyNumberFormat="1" applyFont="1" applyBorder="1" applyAlignment="1">
      <alignment vertical="center"/>
    </xf>
    <xf numFmtId="193" fontId="130" fillId="0" borderId="17" xfId="0" applyNumberFormat="1" applyFont="1" applyBorder="1" applyAlignment="1">
      <alignment vertical="center"/>
    </xf>
    <xf numFmtId="193" fontId="132" fillId="36" borderId="16" xfId="0" applyNumberFormat="1" applyFont="1" applyFill="1" applyBorder="1" applyAlignment="1">
      <alignment vertical="center"/>
    </xf>
    <xf numFmtId="193" fontId="130" fillId="0" borderId="14" xfId="0" applyNumberFormat="1" applyFont="1" applyBorder="1" applyAlignment="1">
      <alignment vertical="center"/>
    </xf>
    <xf numFmtId="193" fontId="130" fillId="36" borderId="13" xfId="0" applyNumberFormat="1" applyFont="1" applyFill="1" applyBorder="1" applyAlignment="1">
      <alignment vertical="center"/>
    </xf>
    <xf numFmtId="193" fontId="131" fillId="0" borderId="13" xfId="0" applyNumberFormat="1" applyFont="1" applyBorder="1" applyAlignment="1">
      <alignment vertical="center"/>
    </xf>
    <xf numFmtId="193" fontId="130" fillId="0" borderId="13" xfId="0" applyNumberFormat="1" applyFont="1" applyBorder="1" applyAlignment="1">
      <alignment vertical="center"/>
    </xf>
    <xf numFmtId="193" fontId="130" fillId="0" borderId="34" xfId="0" applyNumberFormat="1" applyFont="1" applyBorder="1" applyAlignment="1">
      <alignment vertical="center"/>
    </xf>
    <xf numFmtId="164" fontId="4" fillId="36" borderId="89" xfId="7" applyNumberFormat="1" applyFont="1" applyFill="1" applyBorder="1" applyAlignment="1">
      <alignment horizontal="center" vertical="center" wrapText="1"/>
    </xf>
    <xf numFmtId="164" fontId="4" fillId="36" borderId="89" xfId="7" applyNumberFormat="1" applyFont="1" applyFill="1" applyBorder="1" applyAlignment="1">
      <alignment horizontal="left" vertical="center" wrapText="1"/>
    </xf>
    <xf numFmtId="164" fontId="3" fillId="0" borderId="89" xfId="7" applyNumberFormat="1" applyFont="1" applyFill="1" applyBorder="1" applyAlignment="1">
      <alignment horizontal="right" vertical="center" wrapText="1"/>
    </xf>
    <xf numFmtId="193" fontId="96" fillId="36" borderId="26" xfId="2" applyNumberFormat="1" applyFont="1" applyFill="1" applyBorder="1" applyAlignment="1" applyProtection="1">
      <alignment vertical="top" wrapText="1"/>
    </xf>
    <xf numFmtId="193" fontId="96" fillId="36" borderId="136" xfId="2" applyNumberFormat="1" applyFont="1" applyFill="1" applyBorder="1" applyAlignment="1" applyProtection="1">
      <alignment vertical="top" wrapText="1"/>
      <protection locked="0"/>
    </xf>
    <xf numFmtId="193" fontId="96" fillId="3" borderId="136" xfId="2" applyNumberFormat="1" applyFont="1" applyFill="1" applyBorder="1" applyAlignment="1" applyProtection="1">
      <alignment vertical="top" wrapText="1"/>
      <protection locked="0"/>
    </xf>
    <xf numFmtId="193" fontId="96" fillId="36" borderId="136" xfId="2" applyNumberFormat="1" applyFont="1" applyFill="1" applyBorder="1" applyAlignment="1" applyProtection="1">
      <alignment vertical="top" wrapText="1"/>
    </xf>
    <xf numFmtId="193" fontId="96" fillId="3" borderId="136" xfId="2" applyNumberFormat="1" applyFont="1" applyFill="1" applyBorder="1" applyAlignment="1" applyProtection="1">
      <alignment vertical="top"/>
      <protection locked="0"/>
    </xf>
    <xf numFmtId="193" fontId="96" fillId="36" borderId="136" xfId="2" applyNumberFormat="1" applyFont="1" applyFill="1" applyBorder="1" applyAlignment="1" applyProtection="1">
      <alignment vertical="top"/>
    </xf>
    <xf numFmtId="193" fontId="0" fillId="36" borderId="26" xfId="0" applyNumberFormat="1" applyFill="1" applyBorder="1" applyAlignment="1">
      <alignment horizontal="right" vertical="center" wrapText="1"/>
    </xf>
    <xf numFmtId="193" fontId="0" fillId="0" borderId="136" xfId="0" applyNumberFormat="1" applyFill="1" applyBorder="1" applyAlignment="1">
      <alignment horizontal="right" wrapText="1"/>
    </xf>
    <xf numFmtId="193" fontId="0" fillId="36" borderId="136" xfId="0" applyNumberFormat="1" applyFill="1" applyBorder="1" applyAlignment="1">
      <alignment horizontal="right" vertical="center" wrapText="1"/>
    </xf>
    <xf numFmtId="193" fontId="0" fillId="0" borderId="136" xfId="0" applyNumberFormat="1" applyBorder="1" applyAlignment="1">
      <alignment horizontal="right" wrapText="1"/>
    </xf>
    <xf numFmtId="193" fontId="0" fillId="0" borderId="136" xfId="0" applyNumberFormat="1" applyBorder="1" applyAlignment="1">
      <alignment horizontal="right"/>
    </xf>
    <xf numFmtId="193" fontId="0" fillId="36" borderId="20" xfId="0" applyNumberFormat="1" applyFill="1" applyBorder="1" applyAlignment="1">
      <alignment horizontal="right" vertical="center"/>
    </xf>
    <xf numFmtId="167" fontId="99" fillId="0" borderId="135" xfId="0" applyNumberFormat="1" applyFont="1" applyBorder="1" applyAlignment="1">
      <alignment horizontal="center" vertical="center"/>
    </xf>
    <xf numFmtId="167" fontId="3" fillId="0" borderId="136" xfId="0" applyNumberFormat="1" applyFont="1" applyBorder="1" applyAlignment="1">
      <alignment horizontal="center" vertical="center"/>
    </xf>
    <xf numFmtId="167" fontId="3" fillId="0" borderId="135" xfId="0" applyNumberFormat="1" applyFont="1" applyBorder="1" applyAlignment="1">
      <alignment horizontal="center" vertical="center"/>
    </xf>
    <xf numFmtId="0" fontId="2" fillId="0" borderId="137" xfId="0" applyFont="1" applyBorder="1" applyAlignment="1"/>
    <xf numFmtId="0" fontId="2" fillId="0" borderId="138" xfId="0" applyFont="1" applyBorder="1" applyAlignment="1">
      <alignment wrapText="1"/>
    </xf>
    <xf numFmtId="193" fontId="94" fillId="36" borderId="25" xfId="0" applyNumberFormat="1" applyFont="1" applyFill="1" applyBorder="1" applyAlignment="1" applyProtection="1">
      <alignment horizontal="right"/>
    </xf>
    <xf numFmtId="193" fontId="94" fillId="0" borderId="25" xfId="0" applyNumberFormat="1" applyFont="1" applyFill="1" applyBorder="1" applyAlignment="1" applyProtection="1">
      <alignment horizontal="right"/>
    </xf>
    <xf numFmtId="193" fontId="94" fillId="36" borderId="136" xfId="0" applyNumberFormat="1" applyFont="1" applyFill="1" applyBorder="1" applyAlignment="1" applyProtection="1">
      <alignment horizontal="right"/>
    </xf>
    <xf numFmtId="193" fontId="94" fillId="36" borderId="135" xfId="0" applyNumberFormat="1" applyFont="1" applyFill="1" applyBorder="1" applyAlignment="1" applyProtection="1">
      <alignment horizontal="right"/>
    </xf>
    <xf numFmtId="193" fontId="94" fillId="0" borderId="135" xfId="0" applyNumberFormat="1" applyFont="1" applyFill="1" applyBorder="1" applyAlignment="1" applyProtection="1">
      <alignment horizontal="right"/>
    </xf>
    <xf numFmtId="0" fontId="85" fillId="0" borderId="121" xfId="0" applyFont="1" applyBorder="1"/>
    <xf numFmtId="3" fontId="103" fillId="36" borderId="136" xfId="0" applyNumberFormat="1" applyFont="1" applyFill="1" applyBorder="1" applyAlignment="1">
      <alignment vertical="center" wrapText="1"/>
    </xf>
    <xf numFmtId="3" fontId="103" fillId="36" borderId="25" xfId="0" applyNumberFormat="1" applyFont="1" applyFill="1" applyBorder="1" applyAlignment="1">
      <alignment vertical="center" wrapText="1"/>
    </xf>
    <xf numFmtId="3" fontId="103" fillId="36" borderId="26" xfId="0" applyNumberFormat="1" applyFont="1" applyFill="1" applyBorder="1" applyAlignment="1">
      <alignment vertical="center" wrapText="1"/>
    </xf>
    <xf numFmtId="10" fontId="100" fillId="0" borderId="135" xfId="20962" applyNumberFormat="1" applyFont="1" applyFill="1" applyBorder="1" applyAlignment="1">
      <alignment horizontal="left" vertical="center" wrapText="1"/>
    </xf>
    <xf numFmtId="3" fontId="103" fillId="36" borderId="135" xfId="0" applyNumberFormat="1" applyFont="1" applyFill="1" applyBorder="1" applyAlignment="1">
      <alignment vertical="center" wrapText="1"/>
    </xf>
    <xf numFmtId="3" fontId="103" fillId="0" borderId="135" xfId="0" applyNumberFormat="1" applyFont="1" applyBorder="1" applyAlignment="1">
      <alignment vertical="center" wrapText="1"/>
    </xf>
    <xf numFmtId="3" fontId="103" fillId="0" borderId="135" xfId="0" applyNumberFormat="1" applyFont="1" applyFill="1" applyBorder="1" applyAlignment="1">
      <alignment vertical="center" wrapText="1"/>
    </xf>
    <xf numFmtId="3" fontId="103" fillId="36" borderId="138" xfId="0" applyNumberFormat="1" applyFont="1" applyFill="1" applyBorder="1" applyAlignment="1">
      <alignment vertical="center" wrapText="1"/>
    </xf>
    <xf numFmtId="3" fontId="103" fillId="0" borderId="138" xfId="0" applyNumberFormat="1" applyFont="1" applyBorder="1" applyAlignment="1">
      <alignment vertical="center" wrapText="1"/>
    </xf>
    <xf numFmtId="3" fontId="103" fillId="36" borderId="27" xfId="0" applyNumberFormat="1" applyFont="1" applyFill="1" applyBorder="1" applyAlignment="1">
      <alignment vertical="center" wrapText="1"/>
    </xf>
    <xf numFmtId="3" fontId="103" fillId="36" borderId="137" xfId="0" applyNumberFormat="1" applyFont="1" applyFill="1" applyBorder="1" applyAlignment="1">
      <alignment vertical="center" wrapText="1"/>
    </xf>
    <xf numFmtId="3" fontId="103" fillId="0" borderId="137" xfId="0" applyNumberFormat="1" applyFont="1" applyBorder="1" applyAlignment="1">
      <alignment vertical="center" wrapText="1"/>
    </xf>
    <xf numFmtId="3" fontId="103" fillId="0" borderId="137" xfId="0" applyNumberFormat="1" applyFont="1" applyFill="1" applyBorder="1" applyAlignment="1">
      <alignment vertical="center" wrapText="1"/>
    </xf>
    <xf numFmtId="3" fontId="103" fillId="36" borderId="42" xfId="0" applyNumberFormat="1" applyFont="1" applyFill="1" applyBorder="1" applyAlignment="1">
      <alignment vertical="center" wrapText="1"/>
    </xf>
    <xf numFmtId="14" fontId="84" fillId="0" borderId="0" xfId="0" applyNumberFormat="1" applyFont="1"/>
    <xf numFmtId="0" fontId="129" fillId="0" borderId="135" xfId="0" applyFont="1" applyBorder="1"/>
    <xf numFmtId="164" fontId="3" fillId="0" borderId="26" xfId="7" applyNumberFormat="1" applyFont="1" applyFill="1" applyBorder="1" applyAlignment="1">
      <alignment horizontal="right" vertical="center" wrapText="1"/>
    </xf>
    <xf numFmtId="194" fontId="105" fillId="0" borderId="106" xfId="20962" applyNumberFormat="1" applyFont="1" applyFill="1" applyBorder="1" applyAlignment="1" applyProtection="1">
      <alignment horizontal="right" vertical="center"/>
      <protection locked="0"/>
    </xf>
    <xf numFmtId="43" fontId="113" fillId="0" borderId="135" xfId="7" applyFont="1" applyBorder="1"/>
    <xf numFmtId="43" fontId="116" fillId="0" borderId="135" xfId="7" applyFont="1" applyBorder="1"/>
    <xf numFmtId="164" fontId="113" fillId="0" borderId="135" xfId="7" applyNumberFormat="1" applyFont="1" applyBorder="1"/>
    <xf numFmtId="164" fontId="113" fillId="0" borderId="135" xfId="7" applyNumberFormat="1" applyFont="1" applyFill="1" applyBorder="1"/>
    <xf numFmtId="164" fontId="116" fillId="0" borderId="135" xfId="7" applyNumberFormat="1" applyFont="1" applyBorder="1"/>
    <xf numFmtId="43" fontId="116" fillId="0" borderId="7" xfId="7" applyFont="1" applyFill="1" applyBorder="1"/>
    <xf numFmtId="43" fontId="113" fillId="0" borderId="121" xfId="7" applyFont="1" applyFill="1" applyBorder="1"/>
    <xf numFmtId="43" fontId="113" fillId="0" borderId="121" xfId="7" applyFont="1" applyFill="1" applyBorder="1" applyAlignment="1">
      <alignment horizontal="left" indent="1"/>
    </xf>
    <xf numFmtId="43" fontId="113" fillId="0" borderId="121" xfId="7" applyFont="1" applyFill="1" applyBorder="1" applyAlignment="1">
      <alignment horizontal="left" indent="2"/>
    </xf>
    <xf numFmtId="43" fontId="113" fillId="0" borderId="121" xfId="7" applyFont="1" applyFill="1" applyBorder="1" applyAlignment="1">
      <alignment horizontal="left" indent="3"/>
    </xf>
    <xf numFmtId="43" fontId="113" fillId="0" borderId="121" xfId="7" applyFont="1" applyFill="1" applyBorder="1" applyAlignment="1">
      <alignment horizontal="left" vertical="top" wrapText="1" indent="2"/>
    </xf>
    <xf numFmtId="43" fontId="113" fillId="0" borderId="121" xfId="7" applyFont="1" applyFill="1" applyBorder="1" applyAlignment="1">
      <alignment horizontal="left" wrapText="1" indent="3"/>
    </xf>
    <xf numFmtId="43" fontId="113" fillId="0" borderId="121" xfId="7" applyFont="1" applyFill="1" applyBorder="1" applyAlignment="1">
      <alignment horizontal="left" wrapText="1" indent="2"/>
    </xf>
    <xf numFmtId="43" fontId="113" fillId="0" borderId="121" xfId="7" applyFont="1" applyFill="1" applyBorder="1" applyAlignment="1">
      <alignment horizontal="left" wrapText="1" indent="1"/>
    </xf>
    <xf numFmtId="43" fontId="112" fillId="0" borderId="121" xfId="7" applyFont="1" applyFill="1" applyBorder="1" applyAlignment="1">
      <alignment horizontal="left" vertical="center" wrapText="1"/>
    </xf>
    <xf numFmtId="43" fontId="113" fillId="0" borderId="121" xfId="7" applyFont="1" applyFill="1" applyBorder="1" applyAlignment="1">
      <alignment horizontal="center" vertical="center" wrapText="1"/>
    </xf>
    <xf numFmtId="43" fontId="113" fillId="0" borderId="121" xfId="7" applyFont="1" applyFill="1" applyBorder="1" applyAlignment="1">
      <alignment horizontal="center" vertical="center"/>
    </xf>
    <xf numFmtId="43" fontId="115" fillId="0" borderId="121" xfId="7" applyFont="1" applyFill="1" applyBorder="1" applyAlignment="1">
      <alignment horizontal="left" vertical="center" wrapText="1"/>
    </xf>
    <xf numFmtId="43" fontId="85" fillId="0" borderId="0" xfId="7" applyFont="1" applyFill="1"/>
    <xf numFmtId="14" fontId="2" fillId="0" borderId="0" xfId="0" applyNumberFormat="1" applyFont="1" applyAlignment="1">
      <alignment horizontal="left"/>
    </xf>
    <xf numFmtId="0" fontId="2" fillId="0" borderId="19"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14" fontId="84" fillId="0" borderId="0" xfId="0" applyNumberFormat="1" applyFont="1" applyAlignment="1">
      <alignment horizontal="left"/>
    </xf>
    <xf numFmtId="167" fontId="4" fillId="36" borderId="25" xfId="0" applyNumberFormat="1" applyFont="1" applyFill="1" applyBorder="1" applyAlignment="1">
      <alignment horizontal="center" vertical="center"/>
    </xf>
    <xf numFmtId="167" fontId="4" fillId="36" borderId="26" xfId="0" applyNumberFormat="1" applyFont="1" applyFill="1" applyBorder="1" applyAlignment="1">
      <alignment horizontal="center" vertical="center"/>
    </xf>
    <xf numFmtId="193" fontId="3" fillId="0" borderId="135" xfId="0" applyNumberFormat="1" applyFont="1" applyBorder="1"/>
    <xf numFmtId="193" fontId="3" fillId="0" borderId="135" xfId="0" applyNumberFormat="1" applyFont="1" applyFill="1" applyBorder="1"/>
    <xf numFmtId="193" fontId="3" fillId="0" borderId="138" xfId="0" applyNumberFormat="1" applyFont="1" applyBorder="1"/>
    <xf numFmtId="9" fontId="3" fillId="0" borderId="136" xfId="20962" applyFont="1" applyBorder="1"/>
    <xf numFmtId="193" fontId="3" fillId="0" borderId="138" xfId="0" applyNumberFormat="1" applyFont="1" applyFill="1" applyBorder="1"/>
    <xf numFmtId="164" fontId="3" fillId="0" borderId="29" xfId="7" applyNumberFormat="1" applyFont="1" applyFill="1" applyBorder="1" applyAlignment="1">
      <alignment vertical="center"/>
    </xf>
    <xf numFmtId="164" fontId="3" fillId="0" borderId="20" xfId="7" applyNumberFormat="1" applyFont="1" applyFill="1" applyBorder="1" applyAlignment="1">
      <alignment vertical="center"/>
    </xf>
    <xf numFmtId="164" fontId="3" fillId="0" borderId="113" xfId="7" applyNumberFormat="1" applyFont="1" applyFill="1" applyBorder="1" applyAlignment="1">
      <alignment vertical="center"/>
    </xf>
    <xf numFmtId="164" fontId="3" fillId="0" borderId="98" xfId="7" applyNumberFormat="1" applyFont="1" applyFill="1" applyBorder="1" applyAlignment="1">
      <alignment vertical="center"/>
    </xf>
    <xf numFmtId="10" fontId="3" fillId="0" borderId="101" xfId="20962" applyNumberFormat="1" applyFont="1" applyFill="1" applyBorder="1" applyAlignment="1">
      <alignment vertical="center"/>
    </xf>
    <xf numFmtId="10" fontId="3" fillId="0" borderId="102" xfId="20962" applyNumberFormat="1" applyFont="1" applyFill="1" applyBorder="1" applyAlignment="1">
      <alignment vertical="center"/>
    </xf>
    <xf numFmtId="164" fontId="4" fillId="0" borderId="135" xfId="7" applyNumberFormat="1" applyFont="1" applyBorder="1"/>
    <xf numFmtId="164" fontId="4" fillId="0" borderId="136" xfId="7" applyNumberFormat="1" applyFont="1" applyBorder="1"/>
    <xf numFmtId="164" fontId="3" fillId="0" borderId="135" xfId="7" applyNumberFormat="1" applyFont="1" applyBorder="1"/>
    <xf numFmtId="164" fontId="3" fillId="0" borderId="136" xfId="7" applyNumberFormat="1" applyFont="1" applyBorder="1"/>
    <xf numFmtId="169" fontId="9" fillId="37" borderId="135" xfId="20" applyBorder="1"/>
    <xf numFmtId="164" fontId="3" fillId="0" borderId="135" xfId="7" applyNumberFormat="1" applyFont="1" applyBorder="1" applyAlignment="1">
      <alignment vertical="center"/>
    </xf>
    <xf numFmtId="164" fontId="4" fillId="0" borderId="135" xfId="7" applyNumberFormat="1" applyFont="1" applyBorder="1" applyAlignment="1">
      <alignment vertical="center"/>
    </xf>
    <xf numFmtId="164" fontId="3" fillId="0" borderId="135" xfId="7" applyNumberFormat="1" applyFont="1" applyFill="1" applyBorder="1"/>
    <xf numFmtId="164" fontId="3" fillId="0" borderId="135" xfId="7" applyNumberFormat="1" applyFont="1" applyFill="1" applyBorder="1" applyAlignment="1">
      <alignment vertical="center"/>
    </xf>
    <xf numFmtId="43" fontId="4" fillId="0" borderId="135" xfId="7" applyNumberFormat="1" applyFont="1" applyBorder="1"/>
    <xf numFmtId="166" fontId="112" fillId="36" borderId="135" xfId="20965" applyFont="1" applyFill="1" applyBorder="1"/>
    <xf numFmtId="164" fontId="113" fillId="0" borderId="135" xfId="7" applyNumberFormat="1" applyFont="1" applyBorder="1" applyAlignment="1">
      <alignment horizontal="center"/>
    </xf>
    <xf numFmtId="166" fontId="112" fillId="36" borderId="135" xfId="20965" applyFont="1" applyFill="1" applyBorder="1" applyAlignment="1">
      <alignment horizontal="center"/>
    </xf>
    <xf numFmtId="164" fontId="116" fillId="0" borderId="135" xfId="7" applyNumberFormat="1" applyFont="1" applyBorder="1" applyAlignment="1">
      <alignment horizontal="center"/>
    </xf>
    <xf numFmtId="164" fontId="113" fillId="0" borderId="135" xfId="7" applyNumberFormat="1" applyFont="1" applyBorder="1" applyAlignment="1">
      <alignment horizontal="left" indent="1"/>
    </xf>
    <xf numFmtId="164" fontId="113" fillId="80" borderId="135" xfId="7" applyNumberFormat="1" applyFont="1" applyFill="1" applyBorder="1"/>
    <xf numFmtId="43" fontId="116" fillId="0" borderId="121" xfId="7" applyFont="1" applyFill="1" applyBorder="1"/>
    <xf numFmtId="0" fontId="93" fillId="0" borderId="73" xfId="0" applyFont="1" applyBorder="1" applyAlignment="1">
      <alignment horizontal="left" wrapText="1"/>
    </xf>
    <xf numFmtId="0" fontId="93" fillId="0" borderId="72" xfId="0" applyFont="1" applyBorder="1" applyAlignment="1">
      <alignment horizontal="left" wrapText="1"/>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2" fillId="0" borderId="32" xfId="0" applyFont="1" applyFill="1" applyBorder="1" applyAlignment="1" applyProtection="1">
      <alignment horizontal="center"/>
    </xf>
    <xf numFmtId="0" fontId="2"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4"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8" xfId="0" applyFont="1" applyFill="1" applyBorder="1" applyAlignment="1">
      <alignment horizontal="center" vertical="center" wrapText="1"/>
    </xf>
    <xf numFmtId="0" fontId="84" fillId="0" borderId="88" xfId="0" applyFont="1" applyFill="1" applyBorder="1" applyAlignment="1">
      <alignment horizontal="center" vertical="center" wrapText="1"/>
    </xf>
    <xf numFmtId="0" fontId="45" fillId="0" borderId="88" xfId="11" applyFont="1" applyFill="1" applyBorder="1" applyAlignment="1" applyProtection="1">
      <alignment horizontal="center" vertical="center" wrapText="1"/>
    </xf>
    <xf numFmtId="0" fontId="45" fillId="0" borderId="89" xfId="11" applyFont="1" applyFill="1" applyBorder="1" applyAlignment="1" applyProtection="1">
      <alignment horizontal="center" vertical="center" wrapText="1"/>
    </xf>
    <xf numFmtId="0" fontId="45" fillId="0" borderId="7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9" xfId="13" applyFont="1" applyFill="1" applyBorder="1" applyAlignment="1" applyProtection="1">
      <alignment horizontal="center" vertical="center" wrapText="1"/>
      <protection locked="0"/>
    </xf>
    <xf numFmtId="0" fontId="98" fillId="3" borderId="71"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7"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80" xfId="1" applyNumberFormat="1" applyFont="1" applyFill="1" applyBorder="1" applyAlignment="1" applyProtection="1">
      <alignment horizontal="center" vertical="center" wrapText="1"/>
      <protection locked="0"/>
    </xf>
    <xf numFmtId="164" fontId="45" fillId="0" borderId="81" xfId="1" applyNumberFormat="1" applyFont="1" applyFill="1" applyBorder="1" applyAlignment="1" applyProtection="1">
      <alignment horizontal="center" vertical="center" wrapText="1"/>
      <protection locked="0"/>
    </xf>
    <xf numFmtId="0" fontId="3" fillId="0" borderId="7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86" fillId="0" borderId="82" xfId="0" applyFont="1" applyBorder="1" applyAlignment="1">
      <alignment horizontal="center"/>
    </xf>
    <xf numFmtId="0" fontId="86" fillId="0" borderId="8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8" xfId="0" applyFont="1" applyFill="1" applyBorder="1" applyAlignment="1">
      <alignment horizontal="left" vertical="center"/>
    </xf>
    <xf numFmtId="0" fontId="99" fillId="0" borderId="59" xfId="0" applyFont="1" applyFill="1" applyBorder="1" applyAlignment="1">
      <alignment horizontal="left" vertical="center"/>
    </xf>
    <xf numFmtId="0" fontId="3" fillId="0" borderId="59"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9" xfId="0" applyFont="1" applyBorder="1" applyAlignment="1">
      <alignment horizontal="center" vertical="center" wrapText="1"/>
    </xf>
    <xf numFmtId="0" fontId="115" fillId="0" borderId="111" xfId="0" applyNumberFormat="1" applyFont="1" applyFill="1" applyBorder="1" applyAlignment="1">
      <alignment horizontal="left" vertical="center" wrapText="1"/>
    </xf>
    <xf numFmtId="0" fontId="115" fillId="0" borderId="112" xfId="0" applyNumberFormat="1" applyFont="1" applyFill="1" applyBorder="1" applyAlignment="1">
      <alignment horizontal="left" vertical="center" wrapText="1"/>
    </xf>
    <xf numFmtId="0" fontId="115" fillId="0" borderId="116" xfId="0" applyNumberFormat="1" applyFont="1" applyFill="1" applyBorder="1" applyAlignment="1">
      <alignment horizontal="left" vertical="center" wrapText="1"/>
    </xf>
    <xf numFmtId="0" fontId="115" fillId="0" borderId="117" xfId="0" applyNumberFormat="1" applyFont="1" applyFill="1" applyBorder="1" applyAlignment="1">
      <alignment horizontal="left" vertical="center" wrapText="1"/>
    </xf>
    <xf numFmtId="0" fontId="115" fillId="0" borderId="119" xfId="0" applyNumberFormat="1" applyFont="1" applyFill="1" applyBorder="1" applyAlignment="1">
      <alignment horizontal="left" vertical="center" wrapText="1"/>
    </xf>
    <xf numFmtId="0" fontId="115" fillId="0" borderId="120" xfId="0" applyNumberFormat="1" applyFont="1" applyFill="1" applyBorder="1" applyAlignment="1">
      <alignment horizontal="left" vertical="center" wrapText="1"/>
    </xf>
    <xf numFmtId="0" fontId="116" fillId="0" borderId="113" xfId="0" applyFont="1" applyFill="1" applyBorder="1" applyAlignment="1">
      <alignment horizontal="center" vertical="center" wrapText="1"/>
    </xf>
    <xf numFmtId="0" fontId="116" fillId="0" borderId="114" xfId="0" applyFont="1" applyFill="1" applyBorder="1" applyAlignment="1">
      <alignment horizontal="center" vertical="center" wrapText="1"/>
    </xf>
    <xf numFmtId="0" fontId="116" fillId="0" borderId="115" xfId="0" applyFont="1" applyFill="1" applyBorder="1" applyAlignment="1">
      <alignment horizontal="center" vertical="center" wrapText="1"/>
    </xf>
    <xf numFmtId="0" fontId="116" fillId="0" borderId="93" xfId="0" applyFont="1" applyFill="1" applyBorder="1" applyAlignment="1">
      <alignment horizontal="center" vertical="center" wrapText="1"/>
    </xf>
    <xf numFmtId="0" fontId="116" fillId="0" borderId="118"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3" fillId="0" borderId="122"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21" xfId="0" applyFont="1" applyFill="1" applyBorder="1" applyAlignment="1">
      <alignment horizontal="center" vertical="center" wrapText="1"/>
    </xf>
    <xf numFmtId="0" fontId="120" fillId="0" borderId="121" xfId="0" applyFont="1" applyFill="1" applyBorder="1" applyAlignment="1">
      <alignment horizontal="center" vertical="center"/>
    </xf>
    <xf numFmtId="0" fontId="120" fillId="0" borderId="113" xfId="0" applyFont="1" applyFill="1" applyBorder="1" applyAlignment="1">
      <alignment horizontal="center" vertical="center"/>
    </xf>
    <xf numFmtId="0" fontId="120" fillId="0" borderId="115" xfId="0" applyFont="1" applyFill="1" applyBorder="1" applyAlignment="1">
      <alignment horizontal="center" vertical="center"/>
    </xf>
    <xf numFmtId="0" fontId="120" fillId="0" borderId="93" xfId="0" applyFont="1" applyFill="1" applyBorder="1" applyAlignment="1">
      <alignment horizontal="center" vertical="center"/>
    </xf>
    <xf numFmtId="0" fontId="120" fillId="0" borderId="83" xfId="0" applyFont="1" applyFill="1" applyBorder="1" applyAlignment="1">
      <alignment horizontal="center" vertical="center"/>
    </xf>
    <xf numFmtId="0" fontId="116" fillId="0" borderId="121" xfId="0" applyFont="1" applyFill="1" applyBorder="1" applyAlignment="1">
      <alignment horizontal="center" vertical="center" wrapText="1"/>
    </xf>
    <xf numFmtId="0" fontId="116" fillId="0" borderId="78" xfId="0" applyFont="1" applyFill="1" applyBorder="1" applyAlignment="1">
      <alignment horizontal="center" vertical="center" wrapText="1"/>
    </xf>
    <xf numFmtId="0" fontId="116" fillId="0" borderId="76" xfId="0" applyFont="1" applyFill="1" applyBorder="1" applyAlignment="1">
      <alignment horizontal="center" vertical="center" wrapText="1"/>
    </xf>
    <xf numFmtId="0" fontId="113" fillId="0" borderId="123" xfId="0" applyFont="1" applyFill="1" applyBorder="1" applyAlignment="1">
      <alignment horizontal="center" vertical="center" wrapText="1"/>
    </xf>
    <xf numFmtId="0" fontId="113" fillId="0" borderId="124" xfId="0" applyFont="1" applyFill="1" applyBorder="1" applyAlignment="1">
      <alignment horizontal="center" vertical="center" wrapText="1"/>
    </xf>
    <xf numFmtId="0" fontId="113" fillId="0" borderId="125" xfId="0" applyFont="1" applyFill="1" applyBorder="1" applyAlignment="1">
      <alignment horizontal="center" vertical="center" wrapText="1"/>
    </xf>
    <xf numFmtId="0" fontId="116" fillId="0" borderId="84"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4" xfId="0" applyFont="1" applyFill="1" applyBorder="1" applyAlignment="1">
      <alignment horizontal="center" vertical="center" wrapText="1"/>
    </xf>
    <xf numFmtId="0" fontId="113" fillId="0" borderId="78"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6"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6" fillId="0" borderId="113" xfId="0" applyFont="1" applyFill="1" applyBorder="1" applyAlignment="1">
      <alignment horizontal="center" vertical="top" wrapText="1"/>
    </xf>
    <xf numFmtId="0" fontId="116" fillId="0" borderId="115" xfId="0" applyFont="1" applyFill="1" applyBorder="1" applyAlignment="1">
      <alignment horizontal="center" vertical="top" wrapText="1"/>
    </xf>
    <xf numFmtId="0" fontId="116" fillId="0" borderId="78" xfId="0" applyFont="1" applyFill="1" applyBorder="1" applyAlignment="1">
      <alignment horizontal="center" vertical="top" wrapText="1"/>
    </xf>
    <xf numFmtId="0" fontId="116" fillId="0" borderId="76" xfId="0" applyFont="1" applyFill="1" applyBorder="1" applyAlignment="1">
      <alignment horizontal="center" vertical="top" wrapText="1"/>
    </xf>
    <xf numFmtId="0" fontId="116" fillId="0" borderId="93" xfId="0" applyFont="1" applyFill="1" applyBorder="1" applyAlignment="1">
      <alignment horizontal="center" vertical="top" wrapText="1"/>
    </xf>
    <xf numFmtId="0" fontId="116" fillId="0" borderId="83"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6" xfId="0" applyFont="1" applyFill="1" applyBorder="1" applyAlignment="1">
      <alignment horizontal="center" vertical="center"/>
    </xf>
    <xf numFmtId="0" fontId="113" fillId="0" borderId="78" xfId="0" applyFont="1" applyFill="1" applyBorder="1" applyAlignment="1">
      <alignment horizontal="center" vertical="center"/>
    </xf>
    <xf numFmtId="0" fontId="113" fillId="0" borderId="123" xfId="0" applyFont="1" applyFill="1" applyBorder="1" applyAlignment="1">
      <alignment horizontal="center" vertical="center"/>
    </xf>
    <xf numFmtId="0" fontId="113" fillId="0" borderId="124" xfId="0" applyFont="1" applyFill="1" applyBorder="1" applyAlignment="1">
      <alignment horizontal="center" vertical="center"/>
    </xf>
    <xf numFmtId="0" fontId="113" fillId="0" borderId="125" xfId="0" applyFont="1" applyFill="1" applyBorder="1" applyAlignment="1">
      <alignment horizontal="center" vertical="center"/>
    </xf>
    <xf numFmtId="0" fontId="113" fillId="0" borderId="113" xfId="0" applyFont="1" applyFill="1" applyBorder="1" applyAlignment="1">
      <alignment horizontal="center" vertical="top" wrapText="1"/>
    </xf>
    <xf numFmtId="0" fontId="113" fillId="0" borderId="114" xfId="0" applyFont="1" applyFill="1" applyBorder="1" applyAlignment="1">
      <alignment horizontal="center" vertical="top" wrapText="1"/>
    </xf>
    <xf numFmtId="0" fontId="113" fillId="0" borderId="115" xfId="0" applyFont="1" applyFill="1" applyBorder="1" applyAlignment="1">
      <alignment horizontal="center" vertical="top" wrapText="1"/>
    </xf>
    <xf numFmtId="0" fontId="113" fillId="0" borderId="124" xfId="0" applyFont="1" applyFill="1" applyBorder="1" applyAlignment="1">
      <alignment horizontal="center" vertical="top" wrapText="1"/>
    </xf>
    <xf numFmtId="0" fontId="113" fillId="0" borderId="125" xfId="0" applyFont="1" applyFill="1" applyBorder="1" applyAlignment="1">
      <alignment horizontal="center" vertical="top" wrapText="1"/>
    </xf>
    <xf numFmtId="0" fontId="113" fillId="0" borderId="122"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6" xfId="0" applyNumberFormat="1" applyFont="1" applyFill="1" applyBorder="1" applyAlignment="1">
      <alignment horizontal="left" vertical="top" wrapText="1"/>
    </xf>
    <xf numFmtId="0" fontId="115" fillId="0" borderId="127" xfId="0" applyNumberFormat="1" applyFont="1" applyFill="1" applyBorder="1" applyAlignment="1">
      <alignment horizontal="left" vertical="top" wrapText="1"/>
    </xf>
    <xf numFmtId="0" fontId="121" fillId="0" borderId="122" xfId="0" applyFont="1" applyBorder="1" applyAlignment="1">
      <alignment horizontal="center" vertical="center" wrapText="1"/>
    </xf>
    <xf numFmtId="0" fontId="121" fillId="0" borderId="113" xfId="0" applyFont="1" applyBorder="1" applyAlignment="1">
      <alignment horizontal="center" vertical="center" wrapText="1"/>
    </xf>
    <xf numFmtId="0" fontId="125" fillId="0" borderId="121" xfId="0" applyFont="1" applyBorder="1" applyAlignment="1">
      <alignment horizontal="center" vertical="center"/>
    </xf>
    <xf numFmtId="0" fontId="122" fillId="0" borderId="121" xfId="0" applyFont="1" applyBorder="1" applyAlignment="1">
      <alignment horizontal="center" vertical="center" wrapText="1"/>
    </xf>
    <xf numFmtId="0" fontId="45" fillId="0" borderId="0" xfId="11" applyFont="1" applyFill="1" applyBorder="1" applyProtection="1"/>
    <xf numFmtId="0" fontId="45" fillId="0" borderId="0" xfId="0" applyFont="1"/>
    <xf numFmtId="14" fontId="86" fillId="0" borderId="0" xfId="0" applyNumberFormat="1" applyFont="1" applyAlignment="1">
      <alignment horizontal="left"/>
    </xf>
    <xf numFmtId="0" fontId="84" fillId="0" borderId="137" xfId="0" applyFont="1" applyBorder="1" applyAlignment="1">
      <alignment horizontal="left"/>
    </xf>
    <xf numFmtId="0" fontId="84" fillId="0" borderId="23" xfId="0" applyFont="1" applyBorder="1" applyAlignment="1">
      <alignment horizontal="left"/>
    </xf>
    <xf numFmtId="166" fontId="115" fillId="36" borderId="135" xfId="20965" applyNumberFormat="1" applyFont="1" applyFill="1" applyBorder="1"/>
    <xf numFmtId="164" fontId="116" fillId="0" borderId="135" xfId="7" applyNumberFormat="1" applyFont="1" applyFill="1" applyBorder="1"/>
  </cellXfs>
  <cellStyles count="21414">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0967"/>
    <cellStyle name="Calculation 2 10 3" xfId="724"/>
    <cellStyle name="Calculation 2 10 3 2" xfId="20968"/>
    <cellStyle name="Calculation 2 10 4" xfId="725"/>
    <cellStyle name="Calculation 2 10 4 2" xfId="20969"/>
    <cellStyle name="Calculation 2 10 5" xfId="726"/>
    <cellStyle name="Calculation 2 10 5 2" xfId="20970"/>
    <cellStyle name="Calculation 2 11" xfId="727"/>
    <cellStyle name="Calculation 2 11 2" xfId="728"/>
    <cellStyle name="Calculation 2 11 2 2" xfId="20972"/>
    <cellStyle name="Calculation 2 11 3" xfId="729"/>
    <cellStyle name="Calculation 2 11 3 2" xfId="20973"/>
    <cellStyle name="Calculation 2 11 4" xfId="730"/>
    <cellStyle name="Calculation 2 11 4 2" xfId="20974"/>
    <cellStyle name="Calculation 2 11 5" xfId="731"/>
    <cellStyle name="Calculation 2 11 5 2" xfId="20975"/>
    <cellStyle name="Calculation 2 11 6" xfId="20971"/>
    <cellStyle name="Calculation 2 12" xfId="732"/>
    <cellStyle name="Calculation 2 12 2" xfId="733"/>
    <cellStyle name="Calculation 2 12 2 2" xfId="20977"/>
    <cellStyle name="Calculation 2 12 3" xfId="734"/>
    <cellStyle name="Calculation 2 12 3 2" xfId="20978"/>
    <cellStyle name="Calculation 2 12 4" xfId="735"/>
    <cellStyle name="Calculation 2 12 4 2" xfId="20979"/>
    <cellStyle name="Calculation 2 12 5" xfId="736"/>
    <cellStyle name="Calculation 2 12 5 2" xfId="20980"/>
    <cellStyle name="Calculation 2 12 6" xfId="20976"/>
    <cellStyle name="Calculation 2 13" xfId="737"/>
    <cellStyle name="Calculation 2 13 2" xfId="738"/>
    <cellStyle name="Calculation 2 13 2 2" xfId="20982"/>
    <cellStyle name="Calculation 2 13 3" xfId="739"/>
    <cellStyle name="Calculation 2 13 3 2" xfId="20983"/>
    <cellStyle name="Calculation 2 13 4" xfId="740"/>
    <cellStyle name="Calculation 2 13 4 2" xfId="20984"/>
    <cellStyle name="Calculation 2 13 5" xfId="20981"/>
    <cellStyle name="Calculation 2 14" xfId="741"/>
    <cellStyle name="Calculation 2 14 2" xfId="20985"/>
    <cellStyle name="Calculation 2 15" xfId="742"/>
    <cellStyle name="Calculation 2 15 2" xfId="20986"/>
    <cellStyle name="Calculation 2 16" xfId="743"/>
    <cellStyle name="Calculation 2 16 2" xfId="20987"/>
    <cellStyle name="Calculation 2 17" xfId="20966"/>
    <cellStyle name="Calculation 2 2" xfId="744"/>
    <cellStyle name="Calculation 2 2 10" xfId="20988"/>
    <cellStyle name="Calculation 2 2 2" xfId="745"/>
    <cellStyle name="Calculation 2 2 2 2" xfId="746"/>
    <cellStyle name="Calculation 2 2 2 2 2" xfId="20990"/>
    <cellStyle name="Calculation 2 2 2 3" xfId="747"/>
    <cellStyle name="Calculation 2 2 2 3 2" xfId="20991"/>
    <cellStyle name="Calculation 2 2 2 4" xfId="748"/>
    <cellStyle name="Calculation 2 2 2 4 2" xfId="20992"/>
    <cellStyle name="Calculation 2 2 2 5" xfId="20989"/>
    <cellStyle name="Calculation 2 2 3" xfId="749"/>
    <cellStyle name="Calculation 2 2 3 2" xfId="750"/>
    <cellStyle name="Calculation 2 2 3 2 2" xfId="20994"/>
    <cellStyle name="Calculation 2 2 3 3" xfId="751"/>
    <cellStyle name="Calculation 2 2 3 3 2" xfId="20995"/>
    <cellStyle name="Calculation 2 2 3 4" xfId="752"/>
    <cellStyle name="Calculation 2 2 3 4 2" xfId="20996"/>
    <cellStyle name="Calculation 2 2 3 5" xfId="20993"/>
    <cellStyle name="Calculation 2 2 4" xfId="753"/>
    <cellStyle name="Calculation 2 2 4 2" xfId="754"/>
    <cellStyle name="Calculation 2 2 4 2 2" xfId="20998"/>
    <cellStyle name="Calculation 2 2 4 3" xfId="755"/>
    <cellStyle name="Calculation 2 2 4 3 2" xfId="20999"/>
    <cellStyle name="Calculation 2 2 4 4" xfId="756"/>
    <cellStyle name="Calculation 2 2 4 4 2" xfId="21000"/>
    <cellStyle name="Calculation 2 2 4 5" xfId="20997"/>
    <cellStyle name="Calculation 2 2 5" xfId="757"/>
    <cellStyle name="Calculation 2 2 5 2" xfId="758"/>
    <cellStyle name="Calculation 2 2 5 2 2" xfId="21002"/>
    <cellStyle name="Calculation 2 2 5 3" xfId="759"/>
    <cellStyle name="Calculation 2 2 5 3 2" xfId="21003"/>
    <cellStyle name="Calculation 2 2 5 4" xfId="760"/>
    <cellStyle name="Calculation 2 2 5 4 2" xfId="21004"/>
    <cellStyle name="Calculation 2 2 5 5" xfId="21001"/>
    <cellStyle name="Calculation 2 2 6" xfId="761"/>
    <cellStyle name="Calculation 2 2 6 2" xfId="21005"/>
    <cellStyle name="Calculation 2 2 7" xfId="762"/>
    <cellStyle name="Calculation 2 2 7 2" xfId="21006"/>
    <cellStyle name="Calculation 2 2 8" xfId="763"/>
    <cellStyle name="Calculation 2 2 8 2" xfId="21007"/>
    <cellStyle name="Calculation 2 2 9" xfId="764"/>
    <cellStyle name="Calculation 2 2 9 2" xfId="21008"/>
    <cellStyle name="Calculation 2 3" xfId="765"/>
    <cellStyle name="Calculation 2 3 2" xfId="766"/>
    <cellStyle name="Calculation 2 3 2 2" xfId="21009"/>
    <cellStyle name="Calculation 2 3 3" xfId="767"/>
    <cellStyle name="Calculation 2 3 3 2" xfId="21010"/>
    <cellStyle name="Calculation 2 3 4" xfId="768"/>
    <cellStyle name="Calculation 2 3 4 2" xfId="21011"/>
    <cellStyle name="Calculation 2 3 5" xfId="769"/>
    <cellStyle name="Calculation 2 3 5 2" xfId="21012"/>
    <cellStyle name="Calculation 2 4" xfId="770"/>
    <cellStyle name="Calculation 2 4 2" xfId="771"/>
    <cellStyle name="Calculation 2 4 2 2" xfId="21013"/>
    <cellStyle name="Calculation 2 4 3" xfId="772"/>
    <cellStyle name="Calculation 2 4 3 2" xfId="21014"/>
    <cellStyle name="Calculation 2 4 4" xfId="773"/>
    <cellStyle name="Calculation 2 4 4 2" xfId="21015"/>
    <cellStyle name="Calculation 2 4 5" xfId="774"/>
    <cellStyle name="Calculation 2 4 5 2" xfId="21016"/>
    <cellStyle name="Calculation 2 5" xfId="775"/>
    <cellStyle name="Calculation 2 5 2" xfId="776"/>
    <cellStyle name="Calculation 2 5 2 2" xfId="21017"/>
    <cellStyle name="Calculation 2 5 3" xfId="777"/>
    <cellStyle name="Calculation 2 5 3 2" xfId="21018"/>
    <cellStyle name="Calculation 2 5 4" xfId="778"/>
    <cellStyle name="Calculation 2 5 4 2" xfId="21019"/>
    <cellStyle name="Calculation 2 5 5" xfId="779"/>
    <cellStyle name="Calculation 2 5 5 2" xfId="21020"/>
    <cellStyle name="Calculation 2 6" xfId="780"/>
    <cellStyle name="Calculation 2 6 2" xfId="781"/>
    <cellStyle name="Calculation 2 6 2 2" xfId="21021"/>
    <cellStyle name="Calculation 2 6 3" xfId="782"/>
    <cellStyle name="Calculation 2 6 3 2" xfId="21022"/>
    <cellStyle name="Calculation 2 6 4" xfId="783"/>
    <cellStyle name="Calculation 2 6 4 2" xfId="21023"/>
    <cellStyle name="Calculation 2 6 5" xfId="784"/>
    <cellStyle name="Calculation 2 6 5 2" xfId="21024"/>
    <cellStyle name="Calculation 2 7" xfId="785"/>
    <cellStyle name="Calculation 2 7 2" xfId="786"/>
    <cellStyle name="Calculation 2 7 2 2" xfId="21025"/>
    <cellStyle name="Calculation 2 7 3" xfId="787"/>
    <cellStyle name="Calculation 2 7 3 2" xfId="21026"/>
    <cellStyle name="Calculation 2 7 4" xfId="788"/>
    <cellStyle name="Calculation 2 7 4 2" xfId="21027"/>
    <cellStyle name="Calculation 2 7 5" xfId="789"/>
    <cellStyle name="Calculation 2 7 5 2" xfId="21028"/>
    <cellStyle name="Calculation 2 8" xfId="790"/>
    <cellStyle name="Calculation 2 8 2" xfId="791"/>
    <cellStyle name="Calculation 2 8 2 2" xfId="21029"/>
    <cellStyle name="Calculation 2 8 3" xfId="792"/>
    <cellStyle name="Calculation 2 8 3 2" xfId="21030"/>
    <cellStyle name="Calculation 2 8 4" xfId="793"/>
    <cellStyle name="Calculation 2 8 4 2" xfId="21031"/>
    <cellStyle name="Calculation 2 8 5" xfId="794"/>
    <cellStyle name="Calculation 2 8 5 2" xfId="21032"/>
    <cellStyle name="Calculation 2 9" xfId="795"/>
    <cellStyle name="Calculation 2 9 2" xfId="796"/>
    <cellStyle name="Calculation 2 9 2 2" xfId="21033"/>
    <cellStyle name="Calculation 2 9 3" xfId="797"/>
    <cellStyle name="Calculation 2 9 3 2" xfId="21034"/>
    <cellStyle name="Calculation 2 9 4" xfId="798"/>
    <cellStyle name="Calculation 2 9 4 2" xfId="21035"/>
    <cellStyle name="Calculation 2 9 5" xfId="799"/>
    <cellStyle name="Calculation 2 9 5 2" xfId="21036"/>
    <cellStyle name="Calculation 3" xfId="800"/>
    <cellStyle name="Calculation 3 2" xfId="801"/>
    <cellStyle name="Calculation 3 2 2" xfId="21038"/>
    <cellStyle name="Calculation 3 3" xfId="802"/>
    <cellStyle name="Calculation 3 3 2" xfId="21039"/>
    <cellStyle name="Calculation 3 4" xfId="21037"/>
    <cellStyle name="Calculation 4" xfId="803"/>
    <cellStyle name="Calculation 4 2" xfId="804"/>
    <cellStyle name="Calculation 4 2 2" xfId="21041"/>
    <cellStyle name="Calculation 4 3" xfId="805"/>
    <cellStyle name="Calculation 4 3 2" xfId="21042"/>
    <cellStyle name="Calculation 4 4" xfId="21040"/>
    <cellStyle name="Calculation 5" xfId="806"/>
    <cellStyle name="Calculation 5 2" xfId="807"/>
    <cellStyle name="Calculation 5 2 2" xfId="21044"/>
    <cellStyle name="Calculation 5 3" xfId="808"/>
    <cellStyle name="Calculation 5 3 2" xfId="21045"/>
    <cellStyle name="Calculation 5 4" xfId="21043"/>
    <cellStyle name="Calculation 6" xfId="809"/>
    <cellStyle name="Calculation 6 2" xfId="810"/>
    <cellStyle name="Calculation 6 2 2" xfId="21047"/>
    <cellStyle name="Calculation 6 3" xfId="811"/>
    <cellStyle name="Calculation 6 3 2" xfId="21048"/>
    <cellStyle name="Calculation 6 4" xfId="21046"/>
    <cellStyle name="Calculation 7" xfId="812"/>
    <cellStyle name="Calculation 7 2" xfId="21049"/>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051"/>
    <cellStyle name="Gia's 11" xfId="21050"/>
    <cellStyle name="Gia's 2" xfId="9187"/>
    <cellStyle name="Gia's 2 2" xfId="21052"/>
    <cellStyle name="Gia's 3" xfId="9188"/>
    <cellStyle name="Gia's 3 2" xfId="21053"/>
    <cellStyle name="Gia's 4" xfId="9189"/>
    <cellStyle name="Gia's 4 2" xfId="21054"/>
    <cellStyle name="Gia's 5" xfId="9190"/>
    <cellStyle name="Gia's 5 2" xfId="21055"/>
    <cellStyle name="Gia's 6" xfId="9191"/>
    <cellStyle name="Gia's 6 2" xfId="21056"/>
    <cellStyle name="Gia's 7" xfId="9192"/>
    <cellStyle name="Gia's 7 2" xfId="21057"/>
    <cellStyle name="Gia's 8" xfId="9193"/>
    <cellStyle name="Gia's 8 2" xfId="21058"/>
    <cellStyle name="Gia's 9" xfId="9194"/>
    <cellStyle name="Gia's 9 2" xfId="21059"/>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060"/>
    <cellStyle name="Header1" xfId="9222"/>
    <cellStyle name="Header1 2" xfId="9223"/>
    <cellStyle name="Header1 3" xfId="9224"/>
    <cellStyle name="Header2" xfId="9225"/>
    <cellStyle name="Header2 2" xfId="9226"/>
    <cellStyle name="Header2 2 2" xfId="21062"/>
    <cellStyle name="Header2 3" xfId="9227"/>
    <cellStyle name="Header2 3 2" xfId="21063"/>
    <cellStyle name="Header2 4" xfId="21061"/>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064"/>
    <cellStyle name="highlightExposure" xfId="9323"/>
    <cellStyle name="highlightExposure 2" xfId="21065"/>
    <cellStyle name="highlightPercentage" xfId="9324"/>
    <cellStyle name="highlightPercentage 2" xfId="21066"/>
    <cellStyle name="highlightText" xfId="9325"/>
    <cellStyle name="highlightText 2" xfId="21067"/>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069"/>
    <cellStyle name="Input 2 10 3" xfId="9336"/>
    <cellStyle name="Input 2 10 3 2" xfId="21070"/>
    <cellStyle name="Input 2 10 4" xfId="9337"/>
    <cellStyle name="Input 2 10 4 2" xfId="21071"/>
    <cellStyle name="Input 2 10 5" xfId="9338"/>
    <cellStyle name="Input 2 10 5 2" xfId="21072"/>
    <cellStyle name="Input 2 11" xfId="9339"/>
    <cellStyle name="Input 2 11 2" xfId="9340"/>
    <cellStyle name="Input 2 11 2 2" xfId="21074"/>
    <cellStyle name="Input 2 11 3" xfId="9341"/>
    <cellStyle name="Input 2 11 3 2" xfId="21075"/>
    <cellStyle name="Input 2 11 4" xfId="9342"/>
    <cellStyle name="Input 2 11 4 2" xfId="21076"/>
    <cellStyle name="Input 2 11 5" xfId="9343"/>
    <cellStyle name="Input 2 11 5 2" xfId="21077"/>
    <cellStyle name="Input 2 11 6" xfId="21073"/>
    <cellStyle name="Input 2 12" xfId="9344"/>
    <cellStyle name="Input 2 12 2" xfId="9345"/>
    <cellStyle name="Input 2 12 2 2" xfId="21079"/>
    <cellStyle name="Input 2 12 3" xfId="9346"/>
    <cellStyle name="Input 2 12 3 2" xfId="21080"/>
    <cellStyle name="Input 2 12 4" xfId="9347"/>
    <cellStyle name="Input 2 12 4 2" xfId="21081"/>
    <cellStyle name="Input 2 12 5" xfId="9348"/>
    <cellStyle name="Input 2 12 5 2" xfId="21082"/>
    <cellStyle name="Input 2 12 6" xfId="21078"/>
    <cellStyle name="Input 2 13" xfId="9349"/>
    <cellStyle name="Input 2 13 2" xfId="9350"/>
    <cellStyle name="Input 2 13 2 2" xfId="21084"/>
    <cellStyle name="Input 2 13 3" xfId="9351"/>
    <cellStyle name="Input 2 13 3 2" xfId="21085"/>
    <cellStyle name="Input 2 13 4" xfId="9352"/>
    <cellStyle name="Input 2 13 4 2" xfId="21086"/>
    <cellStyle name="Input 2 13 5" xfId="21083"/>
    <cellStyle name="Input 2 14" xfId="9353"/>
    <cellStyle name="Input 2 14 2" xfId="21087"/>
    <cellStyle name="Input 2 15" xfId="9354"/>
    <cellStyle name="Input 2 15 2" xfId="21088"/>
    <cellStyle name="Input 2 16" xfId="9355"/>
    <cellStyle name="Input 2 16 2" xfId="21089"/>
    <cellStyle name="Input 2 17" xfId="21068"/>
    <cellStyle name="Input 2 2" xfId="9356"/>
    <cellStyle name="Input 2 2 10" xfId="21090"/>
    <cellStyle name="Input 2 2 2" xfId="9357"/>
    <cellStyle name="Input 2 2 2 2" xfId="9358"/>
    <cellStyle name="Input 2 2 2 2 2" xfId="21092"/>
    <cellStyle name="Input 2 2 2 3" xfId="9359"/>
    <cellStyle name="Input 2 2 2 3 2" xfId="21093"/>
    <cellStyle name="Input 2 2 2 4" xfId="9360"/>
    <cellStyle name="Input 2 2 2 4 2" xfId="21094"/>
    <cellStyle name="Input 2 2 2 5" xfId="21091"/>
    <cellStyle name="Input 2 2 3" xfId="9361"/>
    <cellStyle name="Input 2 2 3 2" xfId="9362"/>
    <cellStyle name="Input 2 2 3 2 2" xfId="21096"/>
    <cellStyle name="Input 2 2 3 3" xfId="9363"/>
    <cellStyle name="Input 2 2 3 3 2" xfId="21097"/>
    <cellStyle name="Input 2 2 3 4" xfId="9364"/>
    <cellStyle name="Input 2 2 3 4 2" xfId="21098"/>
    <cellStyle name="Input 2 2 3 5" xfId="21095"/>
    <cellStyle name="Input 2 2 4" xfId="9365"/>
    <cellStyle name="Input 2 2 4 2" xfId="9366"/>
    <cellStyle name="Input 2 2 4 2 2" xfId="21100"/>
    <cellStyle name="Input 2 2 4 3" xfId="9367"/>
    <cellStyle name="Input 2 2 4 3 2" xfId="21101"/>
    <cellStyle name="Input 2 2 4 4" xfId="9368"/>
    <cellStyle name="Input 2 2 4 4 2" xfId="21102"/>
    <cellStyle name="Input 2 2 4 5" xfId="21099"/>
    <cellStyle name="Input 2 2 5" xfId="9369"/>
    <cellStyle name="Input 2 2 5 2" xfId="9370"/>
    <cellStyle name="Input 2 2 5 2 2" xfId="21104"/>
    <cellStyle name="Input 2 2 5 3" xfId="9371"/>
    <cellStyle name="Input 2 2 5 3 2" xfId="21105"/>
    <cellStyle name="Input 2 2 5 4" xfId="9372"/>
    <cellStyle name="Input 2 2 5 4 2" xfId="21106"/>
    <cellStyle name="Input 2 2 5 5" xfId="21103"/>
    <cellStyle name="Input 2 2 6" xfId="9373"/>
    <cellStyle name="Input 2 2 6 2" xfId="21107"/>
    <cellStyle name="Input 2 2 7" xfId="9374"/>
    <cellStyle name="Input 2 2 7 2" xfId="21108"/>
    <cellStyle name="Input 2 2 8" xfId="9375"/>
    <cellStyle name="Input 2 2 8 2" xfId="21109"/>
    <cellStyle name="Input 2 2 9" xfId="9376"/>
    <cellStyle name="Input 2 2 9 2" xfId="21110"/>
    <cellStyle name="Input 2 3" xfId="9377"/>
    <cellStyle name="Input 2 3 2" xfId="9378"/>
    <cellStyle name="Input 2 3 2 2" xfId="21111"/>
    <cellStyle name="Input 2 3 3" xfId="9379"/>
    <cellStyle name="Input 2 3 3 2" xfId="21112"/>
    <cellStyle name="Input 2 3 4" xfId="9380"/>
    <cellStyle name="Input 2 3 4 2" xfId="21113"/>
    <cellStyle name="Input 2 3 5" xfId="9381"/>
    <cellStyle name="Input 2 3 5 2" xfId="21114"/>
    <cellStyle name="Input 2 4" xfId="9382"/>
    <cellStyle name="Input 2 4 2" xfId="9383"/>
    <cellStyle name="Input 2 4 2 2" xfId="21115"/>
    <cellStyle name="Input 2 4 3" xfId="9384"/>
    <cellStyle name="Input 2 4 3 2" xfId="21116"/>
    <cellStyle name="Input 2 4 4" xfId="9385"/>
    <cellStyle name="Input 2 4 4 2" xfId="21117"/>
    <cellStyle name="Input 2 4 5" xfId="9386"/>
    <cellStyle name="Input 2 4 5 2" xfId="21118"/>
    <cellStyle name="Input 2 5" xfId="9387"/>
    <cellStyle name="Input 2 5 2" xfId="9388"/>
    <cellStyle name="Input 2 5 2 2" xfId="21119"/>
    <cellStyle name="Input 2 5 3" xfId="9389"/>
    <cellStyle name="Input 2 5 3 2" xfId="21120"/>
    <cellStyle name="Input 2 5 4" xfId="9390"/>
    <cellStyle name="Input 2 5 4 2" xfId="21121"/>
    <cellStyle name="Input 2 5 5" xfId="9391"/>
    <cellStyle name="Input 2 5 5 2" xfId="21122"/>
    <cellStyle name="Input 2 6" xfId="9392"/>
    <cellStyle name="Input 2 6 2" xfId="9393"/>
    <cellStyle name="Input 2 6 2 2" xfId="21123"/>
    <cellStyle name="Input 2 6 3" xfId="9394"/>
    <cellStyle name="Input 2 6 3 2" xfId="21124"/>
    <cellStyle name="Input 2 6 4" xfId="9395"/>
    <cellStyle name="Input 2 6 4 2" xfId="21125"/>
    <cellStyle name="Input 2 6 5" xfId="9396"/>
    <cellStyle name="Input 2 6 5 2" xfId="21126"/>
    <cellStyle name="Input 2 7" xfId="9397"/>
    <cellStyle name="Input 2 7 2" xfId="9398"/>
    <cellStyle name="Input 2 7 2 2" xfId="21127"/>
    <cellStyle name="Input 2 7 3" xfId="9399"/>
    <cellStyle name="Input 2 7 3 2" xfId="21128"/>
    <cellStyle name="Input 2 7 4" xfId="9400"/>
    <cellStyle name="Input 2 7 4 2" xfId="21129"/>
    <cellStyle name="Input 2 7 5" xfId="9401"/>
    <cellStyle name="Input 2 7 5 2" xfId="21130"/>
    <cellStyle name="Input 2 8" xfId="9402"/>
    <cellStyle name="Input 2 8 2" xfId="9403"/>
    <cellStyle name="Input 2 8 2 2" xfId="21131"/>
    <cellStyle name="Input 2 8 3" xfId="9404"/>
    <cellStyle name="Input 2 8 3 2" xfId="21132"/>
    <cellStyle name="Input 2 8 4" xfId="9405"/>
    <cellStyle name="Input 2 8 4 2" xfId="21133"/>
    <cellStyle name="Input 2 8 5" xfId="9406"/>
    <cellStyle name="Input 2 8 5 2" xfId="21134"/>
    <cellStyle name="Input 2 9" xfId="9407"/>
    <cellStyle name="Input 2 9 2" xfId="9408"/>
    <cellStyle name="Input 2 9 2 2" xfId="21135"/>
    <cellStyle name="Input 2 9 3" xfId="9409"/>
    <cellStyle name="Input 2 9 3 2" xfId="21136"/>
    <cellStyle name="Input 2 9 4" xfId="9410"/>
    <cellStyle name="Input 2 9 4 2" xfId="21137"/>
    <cellStyle name="Input 2 9 5" xfId="9411"/>
    <cellStyle name="Input 2 9 5 2" xfId="21138"/>
    <cellStyle name="Input 3" xfId="9412"/>
    <cellStyle name="Input 3 2" xfId="9413"/>
    <cellStyle name="Input 3 2 2" xfId="21140"/>
    <cellStyle name="Input 3 3" xfId="9414"/>
    <cellStyle name="Input 3 3 2" xfId="21141"/>
    <cellStyle name="Input 3 4" xfId="21139"/>
    <cellStyle name="Input 4" xfId="9415"/>
    <cellStyle name="Input 4 2" xfId="9416"/>
    <cellStyle name="Input 4 2 2" xfId="21143"/>
    <cellStyle name="Input 4 3" xfId="9417"/>
    <cellStyle name="Input 4 3 2" xfId="21144"/>
    <cellStyle name="Input 4 4" xfId="21142"/>
    <cellStyle name="Input 5" xfId="9418"/>
    <cellStyle name="Input 5 2" xfId="9419"/>
    <cellStyle name="Input 5 2 2" xfId="21146"/>
    <cellStyle name="Input 5 3" xfId="9420"/>
    <cellStyle name="Input 5 3 2" xfId="21147"/>
    <cellStyle name="Input 5 4" xfId="21145"/>
    <cellStyle name="Input 6" xfId="9421"/>
    <cellStyle name="Input 6 2" xfId="9422"/>
    <cellStyle name="Input 6 2 2" xfId="21149"/>
    <cellStyle name="Input 6 3" xfId="9423"/>
    <cellStyle name="Input 6 3 2" xfId="21150"/>
    <cellStyle name="Input 6 4" xfId="21148"/>
    <cellStyle name="Input 7" xfId="9424"/>
    <cellStyle name="Input 7 2" xfId="21151"/>
    <cellStyle name="inputExposure" xfId="9425"/>
    <cellStyle name="inputExposure 2" xfId="21152"/>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2 2" xfId="21154"/>
    <cellStyle name="Note 2 10 3" xfId="20386"/>
    <cellStyle name="Note 2 10 3 2" xfId="21155"/>
    <cellStyle name="Note 2 10 4" xfId="20387"/>
    <cellStyle name="Note 2 10 4 2" xfId="21156"/>
    <cellStyle name="Note 2 10 5" xfId="20388"/>
    <cellStyle name="Note 2 10 5 2" xfId="21157"/>
    <cellStyle name="Note 2 11" xfId="20389"/>
    <cellStyle name="Note 2 11 2" xfId="20390"/>
    <cellStyle name="Note 2 11 2 2" xfId="21158"/>
    <cellStyle name="Note 2 11 3" xfId="20391"/>
    <cellStyle name="Note 2 11 3 2" xfId="21159"/>
    <cellStyle name="Note 2 11 4" xfId="20392"/>
    <cellStyle name="Note 2 11 4 2" xfId="21160"/>
    <cellStyle name="Note 2 11 5" xfId="20393"/>
    <cellStyle name="Note 2 11 5 2" xfId="21161"/>
    <cellStyle name="Note 2 12" xfId="20394"/>
    <cellStyle name="Note 2 12 2" xfId="20395"/>
    <cellStyle name="Note 2 12 2 2" xfId="21162"/>
    <cellStyle name="Note 2 12 3" xfId="20396"/>
    <cellStyle name="Note 2 12 3 2" xfId="21163"/>
    <cellStyle name="Note 2 12 4" xfId="20397"/>
    <cellStyle name="Note 2 12 4 2" xfId="21164"/>
    <cellStyle name="Note 2 12 5" xfId="20398"/>
    <cellStyle name="Note 2 12 5 2" xfId="21165"/>
    <cellStyle name="Note 2 13" xfId="20399"/>
    <cellStyle name="Note 2 13 2" xfId="20400"/>
    <cellStyle name="Note 2 13 2 2" xfId="21166"/>
    <cellStyle name="Note 2 13 3" xfId="20401"/>
    <cellStyle name="Note 2 13 3 2" xfId="21167"/>
    <cellStyle name="Note 2 13 4" xfId="20402"/>
    <cellStyle name="Note 2 13 4 2" xfId="21168"/>
    <cellStyle name="Note 2 13 5" xfId="20403"/>
    <cellStyle name="Note 2 13 5 2" xfId="21169"/>
    <cellStyle name="Note 2 14" xfId="20404"/>
    <cellStyle name="Note 2 14 2" xfId="20405"/>
    <cellStyle name="Note 2 14 2 2" xfId="21171"/>
    <cellStyle name="Note 2 14 3" xfId="21170"/>
    <cellStyle name="Note 2 15" xfId="20406"/>
    <cellStyle name="Note 2 15 2" xfId="20407"/>
    <cellStyle name="Note 2 15 2 2" xfId="21172"/>
    <cellStyle name="Note 2 16" xfId="20408"/>
    <cellStyle name="Note 2 16 2" xfId="21173"/>
    <cellStyle name="Note 2 17" xfId="20409"/>
    <cellStyle name="Note 2 17 2" xfId="21174"/>
    <cellStyle name="Note 2 18" xfId="21153"/>
    <cellStyle name="Note 2 2" xfId="20410"/>
    <cellStyle name="Note 2 2 10" xfId="20411"/>
    <cellStyle name="Note 2 2 10 2" xfId="21176"/>
    <cellStyle name="Note 2 2 11" xfId="21175"/>
    <cellStyle name="Note 2 2 2" xfId="20412"/>
    <cellStyle name="Note 2 2 2 2" xfId="20413"/>
    <cellStyle name="Note 2 2 2 2 2" xfId="21178"/>
    <cellStyle name="Note 2 2 2 3" xfId="20414"/>
    <cellStyle name="Note 2 2 2 3 2" xfId="21179"/>
    <cellStyle name="Note 2 2 2 4" xfId="20415"/>
    <cellStyle name="Note 2 2 2 4 2" xfId="21180"/>
    <cellStyle name="Note 2 2 2 5" xfId="20416"/>
    <cellStyle name="Note 2 2 2 5 2" xfId="21181"/>
    <cellStyle name="Note 2 2 2 6" xfId="21177"/>
    <cellStyle name="Note 2 2 3" xfId="20417"/>
    <cellStyle name="Note 2 2 3 2" xfId="20418"/>
    <cellStyle name="Note 2 2 3 2 2" xfId="21182"/>
    <cellStyle name="Note 2 2 3 3" xfId="20419"/>
    <cellStyle name="Note 2 2 3 3 2" xfId="21183"/>
    <cellStyle name="Note 2 2 3 4" xfId="20420"/>
    <cellStyle name="Note 2 2 3 4 2" xfId="21184"/>
    <cellStyle name="Note 2 2 3 5" xfId="20421"/>
    <cellStyle name="Note 2 2 3 5 2" xfId="21185"/>
    <cellStyle name="Note 2 2 4" xfId="20422"/>
    <cellStyle name="Note 2 2 4 2" xfId="20423"/>
    <cellStyle name="Note 2 2 4 2 2" xfId="21187"/>
    <cellStyle name="Note 2 2 4 3" xfId="20424"/>
    <cellStyle name="Note 2 2 4 3 2" xfId="21188"/>
    <cellStyle name="Note 2 2 4 4" xfId="20425"/>
    <cellStyle name="Note 2 2 4 4 2" xfId="21189"/>
    <cellStyle name="Note 2 2 4 5" xfId="21186"/>
    <cellStyle name="Note 2 2 5" xfId="20426"/>
    <cellStyle name="Note 2 2 5 2" xfId="20427"/>
    <cellStyle name="Note 2 2 5 2 2" xfId="21191"/>
    <cellStyle name="Note 2 2 5 3" xfId="20428"/>
    <cellStyle name="Note 2 2 5 3 2" xfId="21192"/>
    <cellStyle name="Note 2 2 5 4" xfId="20429"/>
    <cellStyle name="Note 2 2 5 4 2" xfId="21193"/>
    <cellStyle name="Note 2 2 5 5" xfId="21190"/>
    <cellStyle name="Note 2 2 6" xfId="20430"/>
    <cellStyle name="Note 2 2 6 2" xfId="21194"/>
    <cellStyle name="Note 2 2 7" xfId="20431"/>
    <cellStyle name="Note 2 2 7 2" xfId="21195"/>
    <cellStyle name="Note 2 2 8" xfId="20432"/>
    <cellStyle name="Note 2 2 8 2" xfId="21196"/>
    <cellStyle name="Note 2 2 9" xfId="20433"/>
    <cellStyle name="Note 2 2 9 2" xfId="21197"/>
    <cellStyle name="Note 2 3" xfId="20434"/>
    <cellStyle name="Note 2 3 2" xfId="20435"/>
    <cellStyle name="Note 2 3 2 2" xfId="21198"/>
    <cellStyle name="Note 2 3 3" xfId="20436"/>
    <cellStyle name="Note 2 3 3 2" xfId="21199"/>
    <cellStyle name="Note 2 3 4" xfId="20437"/>
    <cellStyle name="Note 2 3 4 2" xfId="21200"/>
    <cellStyle name="Note 2 3 5" xfId="20438"/>
    <cellStyle name="Note 2 3 5 2" xfId="21201"/>
    <cellStyle name="Note 2 4" xfId="20439"/>
    <cellStyle name="Note 2 4 2" xfId="20440"/>
    <cellStyle name="Note 2 4 2 2" xfId="20441"/>
    <cellStyle name="Note 2 4 2 2 2" xfId="21202"/>
    <cellStyle name="Note 2 4 3" xfId="20442"/>
    <cellStyle name="Note 2 4 3 2" xfId="20443"/>
    <cellStyle name="Note 2 4 3 2 2" xfId="21203"/>
    <cellStyle name="Note 2 4 4" xfId="20444"/>
    <cellStyle name="Note 2 4 4 2" xfId="20445"/>
    <cellStyle name="Note 2 4 4 2 2" xfId="21204"/>
    <cellStyle name="Note 2 4 5" xfId="20446"/>
    <cellStyle name="Note 2 4 6" xfId="20447"/>
    <cellStyle name="Note 2 4 7" xfId="20448"/>
    <cellStyle name="Note 2 4 7 2" xfId="21205"/>
    <cellStyle name="Note 2 5" xfId="20449"/>
    <cellStyle name="Note 2 5 2" xfId="20450"/>
    <cellStyle name="Note 2 5 2 2" xfId="20451"/>
    <cellStyle name="Note 2 5 2 2 2" xfId="21206"/>
    <cellStyle name="Note 2 5 3" xfId="20452"/>
    <cellStyle name="Note 2 5 3 2" xfId="20453"/>
    <cellStyle name="Note 2 5 3 2 2" xfId="21207"/>
    <cellStyle name="Note 2 5 4" xfId="20454"/>
    <cellStyle name="Note 2 5 4 2" xfId="20455"/>
    <cellStyle name="Note 2 5 4 2 2" xfId="21208"/>
    <cellStyle name="Note 2 5 5" xfId="20456"/>
    <cellStyle name="Note 2 5 6" xfId="20457"/>
    <cellStyle name="Note 2 5 7" xfId="20458"/>
    <cellStyle name="Note 2 5 7 2" xfId="21209"/>
    <cellStyle name="Note 2 6" xfId="20459"/>
    <cellStyle name="Note 2 6 2" xfId="20460"/>
    <cellStyle name="Note 2 6 2 2" xfId="20461"/>
    <cellStyle name="Note 2 6 2 2 2" xfId="21210"/>
    <cellStyle name="Note 2 6 3" xfId="20462"/>
    <cellStyle name="Note 2 6 3 2" xfId="20463"/>
    <cellStyle name="Note 2 6 3 2 2" xfId="21211"/>
    <cellStyle name="Note 2 6 4" xfId="20464"/>
    <cellStyle name="Note 2 6 4 2" xfId="20465"/>
    <cellStyle name="Note 2 6 4 2 2" xfId="21212"/>
    <cellStyle name="Note 2 6 5" xfId="20466"/>
    <cellStyle name="Note 2 6 6" xfId="20467"/>
    <cellStyle name="Note 2 6 7" xfId="20468"/>
    <cellStyle name="Note 2 6 7 2" xfId="21213"/>
    <cellStyle name="Note 2 7" xfId="20469"/>
    <cellStyle name="Note 2 7 2" xfId="20470"/>
    <cellStyle name="Note 2 7 2 2" xfId="20471"/>
    <cellStyle name="Note 2 7 2 2 2" xfId="21214"/>
    <cellStyle name="Note 2 7 3" xfId="20472"/>
    <cellStyle name="Note 2 7 3 2" xfId="20473"/>
    <cellStyle name="Note 2 7 3 2 2" xfId="21215"/>
    <cellStyle name="Note 2 7 4" xfId="20474"/>
    <cellStyle name="Note 2 7 4 2" xfId="20475"/>
    <cellStyle name="Note 2 7 4 2 2" xfId="21216"/>
    <cellStyle name="Note 2 7 5" xfId="20476"/>
    <cellStyle name="Note 2 7 6" xfId="20477"/>
    <cellStyle name="Note 2 7 7" xfId="20478"/>
    <cellStyle name="Note 2 7 7 2" xfId="21217"/>
    <cellStyle name="Note 2 8" xfId="20479"/>
    <cellStyle name="Note 2 8 2" xfId="20480"/>
    <cellStyle name="Note 2 8 2 2" xfId="21218"/>
    <cellStyle name="Note 2 8 3" xfId="20481"/>
    <cellStyle name="Note 2 8 3 2" xfId="21219"/>
    <cellStyle name="Note 2 8 4" xfId="20482"/>
    <cellStyle name="Note 2 8 4 2" xfId="21220"/>
    <cellStyle name="Note 2 8 5" xfId="20483"/>
    <cellStyle name="Note 2 8 5 2" xfId="21221"/>
    <cellStyle name="Note 2 9" xfId="20484"/>
    <cellStyle name="Note 2 9 2" xfId="20485"/>
    <cellStyle name="Note 2 9 2 2" xfId="21222"/>
    <cellStyle name="Note 2 9 3" xfId="20486"/>
    <cellStyle name="Note 2 9 3 2" xfId="21223"/>
    <cellStyle name="Note 2 9 4" xfId="20487"/>
    <cellStyle name="Note 2 9 4 2" xfId="21224"/>
    <cellStyle name="Note 2 9 5" xfId="20488"/>
    <cellStyle name="Note 2 9 5 2" xfId="21225"/>
    <cellStyle name="Note 3 2" xfId="20489"/>
    <cellStyle name="Note 3 2 2" xfId="20490"/>
    <cellStyle name="Note 3 2 2 2" xfId="21227"/>
    <cellStyle name="Note 3 2 3" xfId="20491"/>
    <cellStyle name="Note 3 2 4" xfId="21226"/>
    <cellStyle name="Note 3 3" xfId="20492"/>
    <cellStyle name="Note 3 3 2" xfId="20493"/>
    <cellStyle name="Note 3 3 3" xfId="21228"/>
    <cellStyle name="Note 3 4" xfId="20494"/>
    <cellStyle name="Note 3 4 2" xfId="21229"/>
    <cellStyle name="Note 3 5" xfId="20495"/>
    <cellStyle name="Note 4 2" xfId="20496"/>
    <cellStyle name="Note 4 2 2" xfId="20497"/>
    <cellStyle name="Note 4 2 2 2" xfId="21231"/>
    <cellStyle name="Note 4 2 3" xfId="20498"/>
    <cellStyle name="Note 4 2 4" xfId="21230"/>
    <cellStyle name="Note 4 3" xfId="20499"/>
    <cellStyle name="Note 4 4" xfId="20500"/>
    <cellStyle name="Note 4 4 2" xfId="21232"/>
    <cellStyle name="Note 4 5" xfId="20501"/>
    <cellStyle name="Note 5" xfId="20502"/>
    <cellStyle name="Note 5 2" xfId="20503"/>
    <cellStyle name="Note 5 2 2" xfId="20504"/>
    <cellStyle name="Note 5 2 3" xfId="21234"/>
    <cellStyle name="Note 5 3" xfId="20505"/>
    <cellStyle name="Note 5 3 2" xfId="20506"/>
    <cellStyle name="Note 5 3 3" xfId="21235"/>
    <cellStyle name="Note 5 4" xfId="20507"/>
    <cellStyle name="Note 5 4 2" xfId="21236"/>
    <cellStyle name="Note 5 5" xfId="20508"/>
    <cellStyle name="Note 5 6" xfId="21233"/>
    <cellStyle name="Note 6" xfId="20509"/>
    <cellStyle name="Note 6 2" xfId="20510"/>
    <cellStyle name="Note 6 2 2" xfId="20511"/>
    <cellStyle name="Note 6 2 3" xfId="21238"/>
    <cellStyle name="Note 6 3" xfId="20512"/>
    <cellStyle name="Note 6 4" xfId="20513"/>
    <cellStyle name="Note 6 5" xfId="21237"/>
    <cellStyle name="Note 7" xfId="20514"/>
    <cellStyle name="Note 7 2" xfId="21239"/>
    <cellStyle name="Note 8" xfId="20515"/>
    <cellStyle name="Note 8 2" xfId="20516"/>
    <cellStyle name="Note 8 2 2" xfId="21241"/>
    <cellStyle name="Note 8 3" xfId="21240"/>
    <cellStyle name="Note 9" xfId="20517"/>
    <cellStyle name="Note 9 2" xfId="21242"/>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243"/>
    <cellStyle name="OptionHeading" xfId="20525"/>
    <cellStyle name="OptionHeading 2" xfId="20526"/>
    <cellStyle name="OptionHeading 3" xfId="20527"/>
    <cellStyle name="Output 2" xfId="20528"/>
    <cellStyle name="Output 2 10" xfId="20529"/>
    <cellStyle name="Output 2 10 2" xfId="20530"/>
    <cellStyle name="Output 2 10 2 2" xfId="21245"/>
    <cellStyle name="Output 2 10 3" xfId="20531"/>
    <cellStyle name="Output 2 10 3 2" xfId="21246"/>
    <cellStyle name="Output 2 10 4" xfId="20532"/>
    <cellStyle name="Output 2 10 4 2" xfId="21247"/>
    <cellStyle name="Output 2 10 5" xfId="20533"/>
    <cellStyle name="Output 2 10 5 2" xfId="21248"/>
    <cellStyle name="Output 2 11" xfId="20534"/>
    <cellStyle name="Output 2 11 2" xfId="20535"/>
    <cellStyle name="Output 2 11 2 2" xfId="21250"/>
    <cellStyle name="Output 2 11 3" xfId="20536"/>
    <cellStyle name="Output 2 11 3 2" xfId="21251"/>
    <cellStyle name="Output 2 11 4" xfId="20537"/>
    <cellStyle name="Output 2 11 4 2" xfId="21252"/>
    <cellStyle name="Output 2 11 5" xfId="20538"/>
    <cellStyle name="Output 2 11 5 2" xfId="21253"/>
    <cellStyle name="Output 2 11 6" xfId="21249"/>
    <cellStyle name="Output 2 12" xfId="20539"/>
    <cellStyle name="Output 2 12 2" xfId="20540"/>
    <cellStyle name="Output 2 12 2 2" xfId="21255"/>
    <cellStyle name="Output 2 12 3" xfId="20541"/>
    <cellStyle name="Output 2 12 3 2" xfId="21256"/>
    <cellStyle name="Output 2 12 4" xfId="20542"/>
    <cellStyle name="Output 2 12 4 2" xfId="21257"/>
    <cellStyle name="Output 2 12 5" xfId="20543"/>
    <cellStyle name="Output 2 12 5 2" xfId="21258"/>
    <cellStyle name="Output 2 12 6" xfId="21254"/>
    <cellStyle name="Output 2 13" xfId="20544"/>
    <cellStyle name="Output 2 13 2" xfId="20545"/>
    <cellStyle name="Output 2 13 2 2" xfId="21260"/>
    <cellStyle name="Output 2 13 3" xfId="20546"/>
    <cellStyle name="Output 2 13 3 2" xfId="21261"/>
    <cellStyle name="Output 2 13 4" xfId="20547"/>
    <cellStyle name="Output 2 13 4 2" xfId="21262"/>
    <cellStyle name="Output 2 13 5" xfId="21259"/>
    <cellStyle name="Output 2 14" xfId="20548"/>
    <cellStyle name="Output 2 14 2" xfId="21263"/>
    <cellStyle name="Output 2 15" xfId="20549"/>
    <cellStyle name="Output 2 15 2" xfId="21264"/>
    <cellStyle name="Output 2 16" xfId="20550"/>
    <cellStyle name="Output 2 16 2" xfId="21265"/>
    <cellStyle name="Output 2 17" xfId="21244"/>
    <cellStyle name="Output 2 2" xfId="20551"/>
    <cellStyle name="Output 2 2 10" xfId="21266"/>
    <cellStyle name="Output 2 2 2" xfId="20552"/>
    <cellStyle name="Output 2 2 2 2" xfId="20553"/>
    <cellStyle name="Output 2 2 2 2 2" xfId="21268"/>
    <cellStyle name="Output 2 2 2 3" xfId="20554"/>
    <cellStyle name="Output 2 2 2 3 2" xfId="21269"/>
    <cellStyle name="Output 2 2 2 4" xfId="20555"/>
    <cellStyle name="Output 2 2 2 4 2" xfId="21270"/>
    <cellStyle name="Output 2 2 2 5" xfId="21267"/>
    <cellStyle name="Output 2 2 3" xfId="20556"/>
    <cellStyle name="Output 2 2 3 2" xfId="20557"/>
    <cellStyle name="Output 2 2 3 2 2" xfId="21272"/>
    <cellStyle name="Output 2 2 3 3" xfId="20558"/>
    <cellStyle name="Output 2 2 3 3 2" xfId="21273"/>
    <cellStyle name="Output 2 2 3 4" xfId="20559"/>
    <cellStyle name="Output 2 2 3 4 2" xfId="21274"/>
    <cellStyle name="Output 2 2 3 5" xfId="21271"/>
    <cellStyle name="Output 2 2 4" xfId="20560"/>
    <cellStyle name="Output 2 2 4 2" xfId="20561"/>
    <cellStyle name="Output 2 2 4 2 2" xfId="21276"/>
    <cellStyle name="Output 2 2 4 3" xfId="20562"/>
    <cellStyle name="Output 2 2 4 3 2" xfId="21277"/>
    <cellStyle name="Output 2 2 4 4" xfId="20563"/>
    <cellStyle name="Output 2 2 4 4 2" xfId="21278"/>
    <cellStyle name="Output 2 2 4 5" xfId="21275"/>
    <cellStyle name="Output 2 2 5" xfId="20564"/>
    <cellStyle name="Output 2 2 5 2" xfId="20565"/>
    <cellStyle name="Output 2 2 5 2 2" xfId="21280"/>
    <cellStyle name="Output 2 2 5 3" xfId="20566"/>
    <cellStyle name="Output 2 2 5 3 2" xfId="21281"/>
    <cellStyle name="Output 2 2 5 4" xfId="20567"/>
    <cellStyle name="Output 2 2 5 4 2" xfId="21282"/>
    <cellStyle name="Output 2 2 5 5" xfId="21279"/>
    <cellStyle name="Output 2 2 6" xfId="20568"/>
    <cellStyle name="Output 2 2 6 2" xfId="21283"/>
    <cellStyle name="Output 2 2 7" xfId="20569"/>
    <cellStyle name="Output 2 2 7 2" xfId="21284"/>
    <cellStyle name="Output 2 2 8" xfId="20570"/>
    <cellStyle name="Output 2 2 8 2" xfId="21285"/>
    <cellStyle name="Output 2 2 9" xfId="20571"/>
    <cellStyle name="Output 2 2 9 2" xfId="21286"/>
    <cellStyle name="Output 2 3" xfId="20572"/>
    <cellStyle name="Output 2 3 2" xfId="20573"/>
    <cellStyle name="Output 2 3 2 2" xfId="21287"/>
    <cellStyle name="Output 2 3 3" xfId="20574"/>
    <cellStyle name="Output 2 3 3 2" xfId="21288"/>
    <cellStyle name="Output 2 3 4" xfId="20575"/>
    <cellStyle name="Output 2 3 4 2" xfId="21289"/>
    <cellStyle name="Output 2 3 5" xfId="20576"/>
    <cellStyle name="Output 2 3 5 2" xfId="21290"/>
    <cellStyle name="Output 2 4" xfId="20577"/>
    <cellStyle name="Output 2 4 2" xfId="20578"/>
    <cellStyle name="Output 2 4 2 2" xfId="21291"/>
    <cellStyle name="Output 2 4 3" xfId="20579"/>
    <cellStyle name="Output 2 4 3 2" xfId="21292"/>
    <cellStyle name="Output 2 4 4" xfId="20580"/>
    <cellStyle name="Output 2 4 4 2" xfId="21293"/>
    <cellStyle name="Output 2 4 5" xfId="20581"/>
    <cellStyle name="Output 2 4 5 2" xfId="21294"/>
    <cellStyle name="Output 2 5" xfId="20582"/>
    <cellStyle name="Output 2 5 2" xfId="20583"/>
    <cellStyle name="Output 2 5 2 2" xfId="21295"/>
    <cellStyle name="Output 2 5 3" xfId="20584"/>
    <cellStyle name="Output 2 5 3 2" xfId="21296"/>
    <cellStyle name="Output 2 5 4" xfId="20585"/>
    <cellStyle name="Output 2 5 4 2" xfId="21297"/>
    <cellStyle name="Output 2 5 5" xfId="20586"/>
    <cellStyle name="Output 2 5 5 2" xfId="21298"/>
    <cellStyle name="Output 2 6" xfId="20587"/>
    <cellStyle name="Output 2 6 2" xfId="20588"/>
    <cellStyle name="Output 2 6 2 2" xfId="21299"/>
    <cellStyle name="Output 2 6 3" xfId="20589"/>
    <cellStyle name="Output 2 6 3 2" xfId="21300"/>
    <cellStyle name="Output 2 6 4" xfId="20590"/>
    <cellStyle name="Output 2 6 4 2" xfId="21301"/>
    <cellStyle name="Output 2 6 5" xfId="20591"/>
    <cellStyle name="Output 2 6 5 2" xfId="21302"/>
    <cellStyle name="Output 2 7" xfId="20592"/>
    <cellStyle name="Output 2 7 2" xfId="20593"/>
    <cellStyle name="Output 2 7 2 2" xfId="21303"/>
    <cellStyle name="Output 2 7 3" xfId="20594"/>
    <cellStyle name="Output 2 7 3 2" xfId="21304"/>
    <cellStyle name="Output 2 7 4" xfId="20595"/>
    <cellStyle name="Output 2 7 4 2" xfId="21305"/>
    <cellStyle name="Output 2 7 5" xfId="20596"/>
    <cellStyle name="Output 2 7 5 2" xfId="21306"/>
    <cellStyle name="Output 2 8" xfId="20597"/>
    <cellStyle name="Output 2 8 2" xfId="20598"/>
    <cellStyle name="Output 2 8 2 2" xfId="21307"/>
    <cellStyle name="Output 2 8 3" xfId="20599"/>
    <cellStyle name="Output 2 8 3 2" xfId="21308"/>
    <cellStyle name="Output 2 8 4" xfId="20600"/>
    <cellStyle name="Output 2 8 4 2" xfId="21309"/>
    <cellStyle name="Output 2 8 5" xfId="20601"/>
    <cellStyle name="Output 2 8 5 2" xfId="21310"/>
    <cellStyle name="Output 2 9" xfId="20602"/>
    <cellStyle name="Output 2 9 2" xfId="20603"/>
    <cellStyle name="Output 2 9 2 2" xfId="21311"/>
    <cellStyle name="Output 2 9 3" xfId="20604"/>
    <cellStyle name="Output 2 9 3 2" xfId="21312"/>
    <cellStyle name="Output 2 9 4" xfId="20605"/>
    <cellStyle name="Output 2 9 4 2" xfId="21313"/>
    <cellStyle name="Output 2 9 5" xfId="20606"/>
    <cellStyle name="Output 2 9 5 2" xfId="21314"/>
    <cellStyle name="Output 3" xfId="20607"/>
    <cellStyle name="Output 3 2" xfId="20608"/>
    <cellStyle name="Output 3 2 2" xfId="21316"/>
    <cellStyle name="Output 3 3" xfId="20609"/>
    <cellStyle name="Output 3 3 2" xfId="21317"/>
    <cellStyle name="Output 3 4" xfId="21315"/>
    <cellStyle name="Output 4" xfId="20610"/>
    <cellStyle name="Output 4 2" xfId="20611"/>
    <cellStyle name="Output 4 2 2" xfId="21319"/>
    <cellStyle name="Output 4 3" xfId="20612"/>
    <cellStyle name="Output 4 3 2" xfId="21320"/>
    <cellStyle name="Output 4 4" xfId="21318"/>
    <cellStyle name="Output 5" xfId="20613"/>
    <cellStyle name="Output 5 2" xfId="20614"/>
    <cellStyle name="Output 5 2 2" xfId="21322"/>
    <cellStyle name="Output 5 3" xfId="20615"/>
    <cellStyle name="Output 5 3 2" xfId="21323"/>
    <cellStyle name="Output 5 4" xfId="21321"/>
    <cellStyle name="Output 6" xfId="20616"/>
    <cellStyle name="Output 6 2" xfId="20617"/>
    <cellStyle name="Output 6 2 2" xfId="21325"/>
    <cellStyle name="Output 6 3" xfId="20618"/>
    <cellStyle name="Output 6 3 2" xfId="21326"/>
    <cellStyle name="Output 6 4" xfId="21324"/>
    <cellStyle name="Output 7" xfId="20619"/>
    <cellStyle name="Output 7 2" xfId="21327"/>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328"/>
    <cellStyle name="showParameterE" xfId="20787"/>
    <cellStyle name="showParameterE 2" xfId="21329"/>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331"/>
    <cellStyle name="Total 2 10 3" xfId="20826"/>
    <cellStyle name="Total 2 10 3 2" xfId="21332"/>
    <cellStyle name="Total 2 10 4" xfId="20827"/>
    <cellStyle name="Total 2 10 4 2" xfId="21333"/>
    <cellStyle name="Total 2 10 5" xfId="20828"/>
    <cellStyle name="Total 2 10 5 2" xfId="21334"/>
    <cellStyle name="Total 2 11" xfId="20829"/>
    <cellStyle name="Total 2 11 2" xfId="20830"/>
    <cellStyle name="Total 2 11 2 2" xfId="21336"/>
    <cellStyle name="Total 2 11 3" xfId="20831"/>
    <cellStyle name="Total 2 11 3 2" xfId="21337"/>
    <cellStyle name="Total 2 11 4" xfId="20832"/>
    <cellStyle name="Total 2 11 4 2" xfId="21338"/>
    <cellStyle name="Total 2 11 5" xfId="20833"/>
    <cellStyle name="Total 2 11 5 2" xfId="21339"/>
    <cellStyle name="Total 2 11 6" xfId="21335"/>
    <cellStyle name="Total 2 12" xfId="20834"/>
    <cellStyle name="Total 2 12 2" xfId="20835"/>
    <cellStyle name="Total 2 12 2 2" xfId="21341"/>
    <cellStyle name="Total 2 12 3" xfId="20836"/>
    <cellStyle name="Total 2 12 3 2" xfId="21342"/>
    <cellStyle name="Total 2 12 4" xfId="20837"/>
    <cellStyle name="Total 2 12 4 2" xfId="21343"/>
    <cellStyle name="Total 2 12 5" xfId="20838"/>
    <cellStyle name="Total 2 12 5 2" xfId="21344"/>
    <cellStyle name="Total 2 12 6" xfId="21340"/>
    <cellStyle name="Total 2 13" xfId="20839"/>
    <cellStyle name="Total 2 13 2" xfId="20840"/>
    <cellStyle name="Total 2 13 2 2" xfId="21346"/>
    <cellStyle name="Total 2 13 3" xfId="20841"/>
    <cellStyle name="Total 2 13 3 2" xfId="21347"/>
    <cellStyle name="Total 2 13 4" xfId="20842"/>
    <cellStyle name="Total 2 13 4 2" xfId="21348"/>
    <cellStyle name="Total 2 13 5" xfId="21345"/>
    <cellStyle name="Total 2 14" xfId="20843"/>
    <cellStyle name="Total 2 14 2" xfId="21349"/>
    <cellStyle name="Total 2 15" xfId="20844"/>
    <cellStyle name="Total 2 15 2" xfId="21350"/>
    <cellStyle name="Total 2 16" xfId="20845"/>
    <cellStyle name="Total 2 16 2" xfId="21351"/>
    <cellStyle name="Total 2 17" xfId="21330"/>
    <cellStyle name="Total 2 2" xfId="20846"/>
    <cellStyle name="Total 2 2 10" xfId="21352"/>
    <cellStyle name="Total 2 2 2" xfId="20847"/>
    <cellStyle name="Total 2 2 2 2" xfId="20848"/>
    <cellStyle name="Total 2 2 2 2 2" xfId="21354"/>
    <cellStyle name="Total 2 2 2 3" xfId="20849"/>
    <cellStyle name="Total 2 2 2 3 2" xfId="21355"/>
    <cellStyle name="Total 2 2 2 4" xfId="20850"/>
    <cellStyle name="Total 2 2 2 4 2" xfId="21356"/>
    <cellStyle name="Total 2 2 2 5" xfId="21353"/>
    <cellStyle name="Total 2 2 3" xfId="20851"/>
    <cellStyle name="Total 2 2 3 2" xfId="20852"/>
    <cellStyle name="Total 2 2 3 2 2" xfId="21358"/>
    <cellStyle name="Total 2 2 3 3" xfId="20853"/>
    <cellStyle name="Total 2 2 3 3 2" xfId="21359"/>
    <cellStyle name="Total 2 2 3 4" xfId="20854"/>
    <cellStyle name="Total 2 2 3 4 2" xfId="21360"/>
    <cellStyle name="Total 2 2 3 5" xfId="21357"/>
    <cellStyle name="Total 2 2 4" xfId="20855"/>
    <cellStyle name="Total 2 2 4 2" xfId="20856"/>
    <cellStyle name="Total 2 2 4 2 2" xfId="21362"/>
    <cellStyle name="Total 2 2 4 3" xfId="20857"/>
    <cellStyle name="Total 2 2 4 3 2" xfId="21363"/>
    <cellStyle name="Total 2 2 4 4" xfId="20858"/>
    <cellStyle name="Total 2 2 4 4 2" xfId="21364"/>
    <cellStyle name="Total 2 2 4 5" xfId="21361"/>
    <cellStyle name="Total 2 2 5" xfId="20859"/>
    <cellStyle name="Total 2 2 5 2" xfId="20860"/>
    <cellStyle name="Total 2 2 5 2 2" xfId="21366"/>
    <cellStyle name="Total 2 2 5 3" xfId="20861"/>
    <cellStyle name="Total 2 2 5 3 2" xfId="21367"/>
    <cellStyle name="Total 2 2 5 4" xfId="20862"/>
    <cellStyle name="Total 2 2 5 4 2" xfId="21368"/>
    <cellStyle name="Total 2 2 5 5" xfId="21365"/>
    <cellStyle name="Total 2 2 6" xfId="20863"/>
    <cellStyle name="Total 2 2 6 2" xfId="21369"/>
    <cellStyle name="Total 2 2 7" xfId="20864"/>
    <cellStyle name="Total 2 2 7 2" xfId="21370"/>
    <cellStyle name="Total 2 2 8" xfId="20865"/>
    <cellStyle name="Total 2 2 8 2" xfId="21371"/>
    <cellStyle name="Total 2 2 9" xfId="20866"/>
    <cellStyle name="Total 2 2 9 2" xfId="21372"/>
    <cellStyle name="Total 2 3" xfId="20867"/>
    <cellStyle name="Total 2 3 2" xfId="20868"/>
    <cellStyle name="Total 2 3 2 2" xfId="21373"/>
    <cellStyle name="Total 2 3 3" xfId="20869"/>
    <cellStyle name="Total 2 3 3 2" xfId="21374"/>
    <cellStyle name="Total 2 3 4" xfId="20870"/>
    <cellStyle name="Total 2 3 4 2" xfId="21375"/>
    <cellStyle name="Total 2 3 5" xfId="20871"/>
    <cellStyle name="Total 2 3 5 2" xfId="21376"/>
    <cellStyle name="Total 2 4" xfId="20872"/>
    <cellStyle name="Total 2 4 2" xfId="20873"/>
    <cellStyle name="Total 2 4 2 2" xfId="21377"/>
    <cellStyle name="Total 2 4 3" xfId="20874"/>
    <cellStyle name="Total 2 4 3 2" xfId="21378"/>
    <cellStyle name="Total 2 4 4" xfId="20875"/>
    <cellStyle name="Total 2 4 4 2" xfId="21379"/>
    <cellStyle name="Total 2 4 5" xfId="20876"/>
    <cellStyle name="Total 2 4 5 2" xfId="21380"/>
    <cellStyle name="Total 2 5" xfId="20877"/>
    <cellStyle name="Total 2 5 2" xfId="20878"/>
    <cellStyle name="Total 2 5 2 2" xfId="21381"/>
    <cellStyle name="Total 2 5 3" xfId="20879"/>
    <cellStyle name="Total 2 5 3 2" xfId="21382"/>
    <cellStyle name="Total 2 5 4" xfId="20880"/>
    <cellStyle name="Total 2 5 4 2" xfId="21383"/>
    <cellStyle name="Total 2 5 5" xfId="20881"/>
    <cellStyle name="Total 2 5 5 2" xfId="21384"/>
    <cellStyle name="Total 2 6" xfId="20882"/>
    <cellStyle name="Total 2 6 2" xfId="20883"/>
    <cellStyle name="Total 2 6 2 2" xfId="21385"/>
    <cellStyle name="Total 2 6 3" xfId="20884"/>
    <cellStyle name="Total 2 6 3 2" xfId="21386"/>
    <cellStyle name="Total 2 6 4" xfId="20885"/>
    <cellStyle name="Total 2 6 4 2" xfId="21387"/>
    <cellStyle name="Total 2 6 5" xfId="20886"/>
    <cellStyle name="Total 2 6 5 2" xfId="21388"/>
    <cellStyle name="Total 2 7" xfId="20887"/>
    <cellStyle name="Total 2 7 2" xfId="20888"/>
    <cellStyle name="Total 2 7 2 2" xfId="21389"/>
    <cellStyle name="Total 2 7 3" xfId="20889"/>
    <cellStyle name="Total 2 7 3 2" xfId="21390"/>
    <cellStyle name="Total 2 7 4" xfId="20890"/>
    <cellStyle name="Total 2 7 4 2" xfId="21391"/>
    <cellStyle name="Total 2 7 5" xfId="20891"/>
    <cellStyle name="Total 2 7 5 2" xfId="21392"/>
    <cellStyle name="Total 2 8" xfId="20892"/>
    <cellStyle name="Total 2 8 2" xfId="20893"/>
    <cellStyle name="Total 2 8 2 2" xfId="21393"/>
    <cellStyle name="Total 2 8 3" xfId="20894"/>
    <cellStyle name="Total 2 8 3 2" xfId="21394"/>
    <cellStyle name="Total 2 8 4" xfId="20895"/>
    <cellStyle name="Total 2 8 4 2" xfId="21395"/>
    <cellStyle name="Total 2 8 5" xfId="20896"/>
    <cellStyle name="Total 2 8 5 2" xfId="21396"/>
    <cellStyle name="Total 2 9" xfId="20897"/>
    <cellStyle name="Total 2 9 2" xfId="20898"/>
    <cellStyle name="Total 2 9 2 2" xfId="21397"/>
    <cellStyle name="Total 2 9 3" xfId="20899"/>
    <cellStyle name="Total 2 9 3 2" xfId="21398"/>
    <cellStyle name="Total 2 9 4" xfId="20900"/>
    <cellStyle name="Total 2 9 4 2" xfId="21399"/>
    <cellStyle name="Total 2 9 5" xfId="20901"/>
    <cellStyle name="Total 2 9 5 2" xfId="21400"/>
    <cellStyle name="Total 3" xfId="20902"/>
    <cellStyle name="Total 3 2" xfId="20903"/>
    <cellStyle name="Total 3 2 2" xfId="21402"/>
    <cellStyle name="Total 3 3" xfId="20904"/>
    <cellStyle name="Total 3 3 2" xfId="21403"/>
    <cellStyle name="Total 3 4" xfId="21401"/>
    <cellStyle name="Total 4" xfId="20905"/>
    <cellStyle name="Total 4 2" xfId="20906"/>
    <cellStyle name="Total 4 2 2" xfId="21405"/>
    <cellStyle name="Total 4 3" xfId="20907"/>
    <cellStyle name="Total 4 3 2" xfId="21406"/>
    <cellStyle name="Total 4 4" xfId="21404"/>
    <cellStyle name="Total 5" xfId="20908"/>
    <cellStyle name="Total 5 2" xfId="20909"/>
    <cellStyle name="Total 5 2 2" xfId="21408"/>
    <cellStyle name="Total 5 3" xfId="20910"/>
    <cellStyle name="Total 5 3 2" xfId="21409"/>
    <cellStyle name="Total 5 4" xfId="21407"/>
    <cellStyle name="Total 6" xfId="20911"/>
    <cellStyle name="Total 6 2" xfId="20912"/>
    <cellStyle name="Total 6 2 2" xfId="21411"/>
    <cellStyle name="Total 6 3" xfId="20913"/>
    <cellStyle name="Total 6 3 2" xfId="21412"/>
    <cellStyle name="Total 6 4" xfId="21410"/>
    <cellStyle name="Total 7" xfId="20914"/>
    <cellStyle name="Total 7 2" xfId="21413"/>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zoomScaleNormal="100" workbookViewId="0">
      <selection activeCell="B13" sqref="B13"/>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62"/>
      <c r="B1" s="207" t="s">
        <v>344</v>
      </c>
      <c r="C1" s="162"/>
    </row>
    <row r="2" spans="1:3">
      <c r="A2" s="208">
        <v>1</v>
      </c>
      <c r="B2" s="345" t="s">
        <v>345</v>
      </c>
      <c r="C2" s="609" t="s">
        <v>742</v>
      </c>
    </row>
    <row r="3" spans="1:3" ht="15">
      <c r="A3" s="208">
        <v>2</v>
      </c>
      <c r="B3" s="346" t="s">
        <v>341</v>
      </c>
      <c r="C3" s="625" t="s">
        <v>743</v>
      </c>
    </row>
    <row r="4" spans="1:3" ht="15">
      <c r="A4" s="208">
        <v>3</v>
      </c>
      <c r="B4" s="347" t="s">
        <v>346</v>
      </c>
      <c r="C4" s="625" t="s">
        <v>744</v>
      </c>
    </row>
    <row r="5" spans="1:3" ht="15">
      <c r="A5" s="209">
        <v>4</v>
      </c>
      <c r="B5" s="348" t="s">
        <v>342</v>
      </c>
      <c r="C5" s="625" t="s">
        <v>741</v>
      </c>
    </row>
    <row r="6" spans="1:3" s="210" customFormat="1" ht="45.75" customHeight="1">
      <c r="A6" s="681" t="s">
        <v>420</v>
      </c>
      <c r="B6" s="682"/>
      <c r="C6" s="682"/>
    </row>
    <row r="7" spans="1:3" ht="15">
      <c r="A7" s="211" t="s">
        <v>30</v>
      </c>
      <c r="B7" s="207" t="s">
        <v>343</v>
      </c>
    </row>
    <row r="8" spans="1:3">
      <c r="A8" s="162">
        <v>1</v>
      </c>
      <c r="B8" s="251" t="s">
        <v>21</v>
      </c>
    </row>
    <row r="9" spans="1:3">
      <c r="A9" s="162">
        <v>2</v>
      </c>
      <c r="B9" s="252" t="s">
        <v>22</v>
      </c>
    </row>
    <row r="10" spans="1:3">
      <c r="A10" s="162">
        <v>3</v>
      </c>
      <c r="B10" s="252" t="s">
        <v>23</v>
      </c>
    </row>
    <row r="11" spans="1:3">
      <c r="A11" s="162">
        <v>4</v>
      </c>
      <c r="B11" s="252" t="s">
        <v>24</v>
      </c>
      <c r="C11" s="89"/>
    </row>
    <row r="12" spans="1:3">
      <c r="A12" s="162">
        <v>5</v>
      </c>
      <c r="B12" s="252" t="s">
        <v>25</v>
      </c>
    </row>
    <row r="13" spans="1:3">
      <c r="A13" s="162">
        <v>6</v>
      </c>
      <c r="B13" s="253" t="s">
        <v>353</v>
      </c>
    </row>
    <row r="14" spans="1:3">
      <c r="A14" s="162">
        <v>7</v>
      </c>
      <c r="B14" s="252" t="s">
        <v>347</v>
      </c>
    </row>
    <row r="15" spans="1:3">
      <c r="A15" s="162">
        <v>8</v>
      </c>
      <c r="B15" s="252" t="s">
        <v>348</v>
      </c>
    </row>
    <row r="16" spans="1:3">
      <c r="A16" s="162">
        <v>9</v>
      </c>
      <c r="B16" s="252" t="s">
        <v>26</v>
      </c>
    </row>
    <row r="17" spans="1:2">
      <c r="A17" s="344" t="s">
        <v>419</v>
      </c>
      <c r="B17" s="343" t="s">
        <v>406</v>
      </c>
    </row>
    <row r="18" spans="1:2">
      <c r="A18" s="162">
        <v>10</v>
      </c>
      <c r="B18" s="252" t="s">
        <v>27</v>
      </c>
    </row>
    <row r="19" spans="1:2">
      <c r="A19" s="162">
        <v>11</v>
      </c>
      <c r="B19" s="253" t="s">
        <v>349</v>
      </c>
    </row>
    <row r="20" spans="1:2">
      <c r="A20" s="162">
        <v>12</v>
      </c>
      <c r="B20" s="253" t="s">
        <v>28</v>
      </c>
    </row>
    <row r="21" spans="1:2">
      <c r="A21" s="395">
        <v>13</v>
      </c>
      <c r="B21" s="396" t="s">
        <v>350</v>
      </c>
    </row>
    <row r="22" spans="1:2">
      <c r="A22" s="395">
        <v>14</v>
      </c>
      <c r="B22" s="397" t="s">
        <v>377</v>
      </c>
    </row>
    <row r="23" spans="1:2">
      <c r="A23" s="398">
        <v>15</v>
      </c>
      <c r="B23" s="399" t="s">
        <v>29</v>
      </c>
    </row>
    <row r="24" spans="1:2">
      <c r="A24" s="398">
        <v>15.1</v>
      </c>
      <c r="B24" s="400" t="s">
        <v>433</v>
      </c>
    </row>
    <row r="25" spans="1:2">
      <c r="A25" s="398">
        <v>16</v>
      </c>
      <c r="B25" s="400" t="s">
        <v>497</v>
      </c>
    </row>
    <row r="26" spans="1:2">
      <c r="A26" s="398">
        <v>17</v>
      </c>
      <c r="B26" s="400" t="s">
        <v>538</v>
      </c>
    </row>
    <row r="27" spans="1:2">
      <c r="A27" s="398">
        <v>18</v>
      </c>
      <c r="B27" s="400" t="s">
        <v>708</v>
      </c>
    </row>
    <row r="28" spans="1:2">
      <c r="A28" s="398">
        <v>19</v>
      </c>
      <c r="B28" s="400" t="s">
        <v>709</v>
      </c>
    </row>
    <row r="29" spans="1:2">
      <c r="A29" s="398">
        <v>20</v>
      </c>
      <c r="B29" s="480" t="s">
        <v>539</v>
      </c>
    </row>
    <row r="30" spans="1:2">
      <c r="A30" s="398">
        <v>21</v>
      </c>
      <c r="B30" s="400" t="s">
        <v>705</v>
      </c>
    </row>
    <row r="31" spans="1:2">
      <c r="A31" s="398">
        <v>22</v>
      </c>
      <c r="B31" s="400" t="s">
        <v>540</v>
      </c>
    </row>
    <row r="32" spans="1:2">
      <c r="A32" s="398">
        <v>23</v>
      </c>
      <c r="B32" s="400" t="s">
        <v>541</v>
      </c>
    </row>
    <row r="33" spans="1:2">
      <c r="A33" s="398">
        <v>24</v>
      </c>
      <c r="B33" s="400" t="s">
        <v>542</v>
      </c>
    </row>
    <row r="34" spans="1:2">
      <c r="A34" s="398">
        <v>25</v>
      </c>
      <c r="B34" s="400" t="s">
        <v>543</v>
      </c>
    </row>
    <row r="35" spans="1:2">
      <c r="A35" s="398">
        <v>26</v>
      </c>
      <c r="B35" s="400" t="s">
        <v>740</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90" zoomScaleNormal="90" workbookViewId="0">
      <pane xSplit="1" ySplit="5" topLeftCell="B48" activePane="bottomRight" state="frozen"/>
      <selection activeCell="B9" sqref="B9"/>
      <selection pane="topRight" activeCell="B9" sqref="B9"/>
      <selection pane="bottomLeft" activeCell="B9" sqref="B9"/>
      <selection pane="bottomRight" activeCell="D60" sqref="D60"/>
    </sheetView>
  </sheetViews>
  <sheetFormatPr defaultColWidth="9.140625" defaultRowHeight="12.75"/>
  <cols>
    <col min="1" max="1" width="9.5703125" style="92" bestFit="1" customWidth="1"/>
    <col min="2" max="2" width="132.42578125" style="4" customWidth="1"/>
    <col min="3" max="3" width="18.42578125" style="4" customWidth="1"/>
    <col min="4" max="16384" width="9.140625" style="4"/>
  </cols>
  <sheetData>
    <row r="1" spans="1:3">
      <c r="A1" s="2" t="s">
        <v>31</v>
      </c>
      <c r="B1" s="3" t="str">
        <f>'Info '!C2</f>
        <v>JSC Ziraat Bank Georgia</v>
      </c>
    </row>
    <row r="2" spans="1:3" s="80" customFormat="1" ht="15.75" customHeight="1">
      <c r="A2" s="80" t="s">
        <v>32</v>
      </c>
      <c r="B2" s="624">
        <f>'1. key ratios '!$B$2</f>
        <v>44561</v>
      </c>
    </row>
    <row r="3" spans="1:3" s="80" customFormat="1" ht="15.75" customHeight="1"/>
    <row r="4" spans="1:3" ht="13.5" thickBot="1">
      <c r="A4" s="92" t="s">
        <v>246</v>
      </c>
      <c r="B4" s="143" t="s">
        <v>245</v>
      </c>
    </row>
    <row r="5" spans="1:3">
      <c r="A5" s="93" t="s">
        <v>6</v>
      </c>
      <c r="B5" s="94"/>
      <c r="C5" s="95" t="s">
        <v>74</v>
      </c>
    </row>
    <row r="6" spans="1:3">
      <c r="A6" s="96">
        <v>1</v>
      </c>
      <c r="B6" s="97" t="s">
        <v>244</v>
      </c>
      <c r="C6" s="592">
        <v>59813903.102399997</v>
      </c>
    </row>
    <row r="7" spans="1:3">
      <c r="A7" s="96">
        <v>2</v>
      </c>
      <c r="B7" s="98" t="s">
        <v>243</v>
      </c>
      <c r="C7" s="591">
        <v>50000000</v>
      </c>
    </row>
    <row r="8" spans="1:3">
      <c r="A8" s="96">
        <v>3</v>
      </c>
      <c r="B8" s="99" t="s">
        <v>242</v>
      </c>
      <c r="C8" s="591"/>
    </row>
    <row r="9" spans="1:3">
      <c r="A9" s="96">
        <v>4</v>
      </c>
      <c r="B9" s="99" t="s">
        <v>241</v>
      </c>
      <c r="C9" s="591"/>
    </row>
    <row r="10" spans="1:3">
      <c r="A10" s="96">
        <v>5</v>
      </c>
      <c r="B10" s="99" t="s">
        <v>240</v>
      </c>
      <c r="C10" s="591"/>
    </row>
    <row r="11" spans="1:3">
      <c r="A11" s="96">
        <v>6</v>
      </c>
      <c r="B11" s="100" t="s">
        <v>239</v>
      </c>
      <c r="C11" s="591">
        <v>9813903.1023999993</v>
      </c>
    </row>
    <row r="12" spans="1:3" s="65" customFormat="1">
      <c r="A12" s="96">
        <v>7</v>
      </c>
      <c r="B12" s="97" t="s">
        <v>238</v>
      </c>
      <c r="C12" s="590">
        <v>793482.49</v>
      </c>
    </row>
    <row r="13" spans="1:3" s="65" customFormat="1">
      <c r="A13" s="96">
        <v>8</v>
      </c>
      <c r="B13" s="101" t="s">
        <v>237</v>
      </c>
      <c r="C13" s="589"/>
    </row>
    <row r="14" spans="1:3" s="65" customFormat="1" ht="25.5">
      <c r="A14" s="96">
        <v>9</v>
      </c>
      <c r="B14" s="102" t="s">
        <v>236</v>
      </c>
      <c r="C14" s="589"/>
    </row>
    <row r="15" spans="1:3" s="65" customFormat="1">
      <c r="A15" s="96">
        <v>10</v>
      </c>
      <c r="B15" s="103" t="s">
        <v>235</v>
      </c>
      <c r="C15" s="589">
        <v>793482.49</v>
      </c>
    </row>
    <row r="16" spans="1:3" s="65" customFormat="1">
      <c r="A16" s="96">
        <v>11</v>
      </c>
      <c r="B16" s="104" t="s">
        <v>234</v>
      </c>
      <c r="C16" s="589"/>
    </row>
    <row r="17" spans="1:3" s="65" customFormat="1">
      <c r="A17" s="96">
        <v>12</v>
      </c>
      <c r="B17" s="103" t="s">
        <v>233</v>
      </c>
      <c r="C17" s="589"/>
    </row>
    <row r="18" spans="1:3" s="65" customFormat="1">
      <c r="A18" s="96">
        <v>13</v>
      </c>
      <c r="B18" s="103" t="s">
        <v>232</v>
      </c>
      <c r="C18" s="589"/>
    </row>
    <row r="19" spans="1:3" s="65" customFormat="1">
      <c r="A19" s="96">
        <v>14</v>
      </c>
      <c r="B19" s="103" t="s">
        <v>231</v>
      </c>
      <c r="C19" s="589"/>
    </row>
    <row r="20" spans="1:3" s="65" customFormat="1">
      <c r="A20" s="96">
        <v>15</v>
      </c>
      <c r="B20" s="103" t="s">
        <v>230</v>
      </c>
      <c r="C20" s="589"/>
    </row>
    <row r="21" spans="1:3" s="65" customFormat="1" ht="25.5">
      <c r="A21" s="96">
        <v>16</v>
      </c>
      <c r="B21" s="102" t="s">
        <v>229</v>
      </c>
      <c r="C21" s="589"/>
    </row>
    <row r="22" spans="1:3" s="65" customFormat="1">
      <c r="A22" s="96">
        <v>17</v>
      </c>
      <c r="B22" s="105" t="s">
        <v>228</v>
      </c>
      <c r="C22" s="589"/>
    </row>
    <row r="23" spans="1:3" s="65" customFormat="1">
      <c r="A23" s="96">
        <v>18</v>
      </c>
      <c r="B23" s="102" t="s">
        <v>227</v>
      </c>
      <c r="C23" s="589">
        <v>0</v>
      </c>
    </row>
    <row r="24" spans="1:3" s="65" customFormat="1" ht="25.5">
      <c r="A24" s="96">
        <v>19</v>
      </c>
      <c r="B24" s="102" t="s">
        <v>204</v>
      </c>
      <c r="C24" s="589">
        <v>0</v>
      </c>
    </row>
    <row r="25" spans="1:3" s="65" customFormat="1">
      <c r="A25" s="96">
        <v>20</v>
      </c>
      <c r="B25" s="106" t="s">
        <v>226</v>
      </c>
      <c r="C25" s="589">
        <v>0</v>
      </c>
    </row>
    <row r="26" spans="1:3" s="65" customFormat="1">
      <c r="A26" s="96">
        <v>21</v>
      </c>
      <c r="B26" s="106" t="s">
        <v>225</v>
      </c>
      <c r="C26" s="589">
        <v>0</v>
      </c>
    </row>
    <row r="27" spans="1:3" s="65" customFormat="1">
      <c r="A27" s="96">
        <v>22</v>
      </c>
      <c r="B27" s="106" t="s">
        <v>224</v>
      </c>
      <c r="C27" s="589">
        <v>0</v>
      </c>
    </row>
    <row r="28" spans="1:3" s="65" customFormat="1">
      <c r="A28" s="96">
        <v>23</v>
      </c>
      <c r="B28" s="107" t="s">
        <v>223</v>
      </c>
      <c r="C28" s="590">
        <v>59020420.612399995</v>
      </c>
    </row>
    <row r="29" spans="1:3" s="65" customFormat="1">
      <c r="A29" s="108"/>
      <c r="B29" s="109"/>
      <c r="C29" s="589"/>
    </row>
    <row r="30" spans="1:3" s="65" customFormat="1">
      <c r="A30" s="108">
        <v>24</v>
      </c>
      <c r="B30" s="107" t="s">
        <v>222</v>
      </c>
      <c r="C30" s="590">
        <v>0</v>
      </c>
    </row>
    <row r="31" spans="1:3" s="65" customFormat="1">
      <c r="A31" s="108">
        <v>25</v>
      </c>
      <c r="B31" s="99" t="s">
        <v>221</v>
      </c>
      <c r="C31" s="588">
        <v>0</v>
      </c>
    </row>
    <row r="32" spans="1:3" s="65" customFormat="1">
      <c r="A32" s="108">
        <v>26</v>
      </c>
      <c r="B32" s="110" t="s">
        <v>302</v>
      </c>
      <c r="C32" s="589"/>
    </row>
    <row r="33" spans="1:3" s="65" customFormat="1">
      <c r="A33" s="108">
        <v>27</v>
      </c>
      <c r="B33" s="110" t="s">
        <v>220</v>
      </c>
      <c r="C33" s="589"/>
    </row>
    <row r="34" spans="1:3" s="65" customFormat="1">
      <c r="A34" s="108">
        <v>28</v>
      </c>
      <c r="B34" s="99" t="s">
        <v>219</v>
      </c>
      <c r="C34" s="589"/>
    </row>
    <row r="35" spans="1:3" s="65" customFormat="1">
      <c r="A35" s="108">
        <v>29</v>
      </c>
      <c r="B35" s="107" t="s">
        <v>218</v>
      </c>
      <c r="C35" s="590">
        <v>0</v>
      </c>
    </row>
    <row r="36" spans="1:3" s="65" customFormat="1">
      <c r="A36" s="108">
        <v>30</v>
      </c>
      <c r="B36" s="102" t="s">
        <v>217</v>
      </c>
      <c r="C36" s="589">
        <v>0</v>
      </c>
    </row>
    <row r="37" spans="1:3" s="65" customFormat="1">
      <c r="A37" s="108">
        <v>31</v>
      </c>
      <c r="B37" s="103" t="s">
        <v>216</v>
      </c>
      <c r="C37" s="589">
        <v>0</v>
      </c>
    </row>
    <row r="38" spans="1:3" s="65" customFormat="1" ht="25.5">
      <c r="A38" s="108">
        <v>32</v>
      </c>
      <c r="B38" s="102" t="s">
        <v>215</v>
      </c>
      <c r="C38" s="589">
        <v>0</v>
      </c>
    </row>
    <row r="39" spans="1:3" s="65" customFormat="1" ht="25.5">
      <c r="A39" s="108">
        <v>33</v>
      </c>
      <c r="B39" s="102" t="s">
        <v>204</v>
      </c>
      <c r="C39" s="589">
        <v>0</v>
      </c>
    </row>
    <row r="40" spans="1:3" s="65" customFormat="1">
      <c r="A40" s="108">
        <v>34</v>
      </c>
      <c r="B40" s="106" t="s">
        <v>214</v>
      </c>
      <c r="C40" s="589">
        <v>0</v>
      </c>
    </row>
    <row r="41" spans="1:3" s="65" customFormat="1">
      <c r="A41" s="108">
        <v>35</v>
      </c>
      <c r="B41" s="107" t="s">
        <v>213</v>
      </c>
      <c r="C41" s="590">
        <v>0</v>
      </c>
    </row>
    <row r="42" spans="1:3" s="65" customFormat="1">
      <c r="A42" s="108"/>
      <c r="B42" s="109"/>
      <c r="C42" s="589"/>
    </row>
    <row r="43" spans="1:3" s="65" customFormat="1">
      <c r="A43" s="108">
        <v>36</v>
      </c>
      <c r="B43" s="111" t="s">
        <v>212</v>
      </c>
      <c r="C43" s="590">
        <v>1829114.7245476251</v>
      </c>
    </row>
    <row r="44" spans="1:3" s="65" customFormat="1">
      <c r="A44" s="108">
        <v>37</v>
      </c>
      <c r="B44" s="99" t="s">
        <v>211</v>
      </c>
      <c r="C44" s="589"/>
    </row>
    <row r="45" spans="1:3" s="65" customFormat="1">
      <c r="A45" s="108">
        <v>38</v>
      </c>
      <c r="B45" s="99" t="s">
        <v>210</v>
      </c>
      <c r="C45" s="589"/>
    </row>
    <row r="46" spans="1:3" s="65" customFormat="1">
      <c r="A46" s="108">
        <v>39</v>
      </c>
      <c r="B46" s="99" t="s">
        <v>209</v>
      </c>
      <c r="C46" s="589">
        <v>1829114.7245476251</v>
      </c>
    </row>
    <row r="47" spans="1:3" s="65" customFormat="1">
      <c r="A47" s="108">
        <v>40</v>
      </c>
      <c r="B47" s="111" t="s">
        <v>208</v>
      </c>
      <c r="C47" s="590">
        <v>0</v>
      </c>
    </row>
    <row r="48" spans="1:3" s="65" customFormat="1">
      <c r="A48" s="108">
        <v>41</v>
      </c>
      <c r="B48" s="102" t="s">
        <v>207</v>
      </c>
      <c r="C48" s="589">
        <v>0</v>
      </c>
    </row>
    <row r="49" spans="1:3" s="65" customFormat="1">
      <c r="A49" s="108">
        <v>42</v>
      </c>
      <c r="B49" s="103" t="s">
        <v>206</v>
      </c>
      <c r="C49" s="589">
        <v>0</v>
      </c>
    </row>
    <row r="50" spans="1:3" s="65" customFormat="1">
      <c r="A50" s="108">
        <v>43</v>
      </c>
      <c r="B50" s="102" t="s">
        <v>205</v>
      </c>
      <c r="C50" s="589">
        <v>0</v>
      </c>
    </row>
    <row r="51" spans="1:3" s="65" customFormat="1" ht="25.5">
      <c r="A51" s="108">
        <v>44</v>
      </c>
      <c r="B51" s="102" t="s">
        <v>204</v>
      </c>
      <c r="C51" s="589">
        <v>0</v>
      </c>
    </row>
    <row r="52" spans="1:3" s="65" customFormat="1" ht="13.5" thickBot="1">
      <c r="A52" s="112">
        <v>45</v>
      </c>
      <c r="B52" s="113" t="s">
        <v>203</v>
      </c>
      <c r="C52" s="587">
        <v>1829114.7245476251</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7" sqref="C7:D21"/>
    </sheetView>
  </sheetViews>
  <sheetFormatPr defaultColWidth="9.140625" defaultRowHeight="12.75"/>
  <cols>
    <col min="1" max="1" width="9.42578125" style="267" bestFit="1" customWidth="1"/>
    <col min="2" max="2" width="59" style="267" customWidth="1"/>
    <col min="3" max="3" width="16.7109375" style="267" bestFit="1" customWidth="1"/>
    <col min="4" max="4" width="13.28515625" style="267" bestFit="1" customWidth="1"/>
    <col min="5" max="16384" width="9.140625" style="267"/>
  </cols>
  <sheetData>
    <row r="1" spans="1:4" ht="15">
      <c r="A1" s="327" t="s">
        <v>31</v>
      </c>
      <c r="B1" s="3" t="str">
        <f>'Info '!C2</f>
        <v>JSC Ziraat Bank Georgia</v>
      </c>
    </row>
    <row r="2" spans="1:4" s="234" customFormat="1" ht="15.75" customHeight="1">
      <c r="A2" s="234" t="s">
        <v>32</v>
      </c>
      <c r="B2" s="624">
        <f>'1. key ratios '!$B$2</f>
        <v>44561</v>
      </c>
    </row>
    <row r="3" spans="1:4" s="234" customFormat="1" ht="15.75" customHeight="1"/>
    <row r="4" spans="1:4" ht="13.5" thickBot="1">
      <c r="A4" s="287" t="s">
        <v>405</v>
      </c>
      <c r="B4" s="335" t="s">
        <v>406</v>
      </c>
    </row>
    <row r="5" spans="1:4" s="336" customFormat="1" ht="12.75" customHeight="1">
      <c r="A5" s="393"/>
      <c r="B5" s="394" t="s">
        <v>409</v>
      </c>
      <c r="C5" s="328" t="s">
        <v>407</v>
      </c>
      <c r="D5" s="329" t="s">
        <v>408</v>
      </c>
    </row>
    <row r="6" spans="1:4" s="337" customFormat="1">
      <c r="A6" s="330">
        <v>1</v>
      </c>
      <c r="B6" s="389" t="s">
        <v>410</v>
      </c>
      <c r="C6" s="389"/>
      <c r="D6" s="331"/>
    </row>
    <row r="7" spans="1:4" s="337" customFormat="1">
      <c r="A7" s="332" t="s">
        <v>396</v>
      </c>
      <c r="B7" s="390" t="s">
        <v>411</v>
      </c>
      <c r="C7" s="382">
        <v>4.4999999999999998E-2</v>
      </c>
      <c r="D7" s="586">
        <v>7359496.3621669495</v>
      </c>
    </row>
    <row r="8" spans="1:4" s="337" customFormat="1">
      <c r="A8" s="332" t="s">
        <v>397</v>
      </c>
      <c r="B8" s="390" t="s">
        <v>412</v>
      </c>
      <c r="C8" s="383">
        <v>0.06</v>
      </c>
      <c r="D8" s="586">
        <v>9812661.8162225988</v>
      </c>
    </row>
    <row r="9" spans="1:4" s="337" customFormat="1">
      <c r="A9" s="332" t="s">
        <v>398</v>
      </c>
      <c r="B9" s="390" t="s">
        <v>413</v>
      </c>
      <c r="C9" s="383">
        <v>0.08</v>
      </c>
      <c r="D9" s="586">
        <v>13083549.088296801</v>
      </c>
    </row>
    <row r="10" spans="1:4" s="337" customFormat="1">
      <c r="A10" s="330" t="s">
        <v>399</v>
      </c>
      <c r="B10" s="389" t="s">
        <v>414</v>
      </c>
      <c r="C10" s="384"/>
      <c r="D10" s="585"/>
    </row>
    <row r="11" spans="1:4" s="338" customFormat="1">
      <c r="A11" s="333" t="s">
        <v>400</v>
      </c>
      <c r="B11" s="381" t="s">
        <v>480</v>
      </c>
      <c r="C11" s="385">
        <v>0</v>
      </c>
      <c r="D11" s="586">
        <v>0</v>
      </c>
    </row>
    <row r="12" spans="1:4" s="338" customFormat="1">
      <c r="A12" s="333" t="s">
        <v>401</v>
      </c>
      <c r="B12" s="381" t="s">
        <v>415</v>
      </c>
      <c r="C12" s="385">
        <v>0</v>
      </c>
      <c r="D12" s="586">
        <v>0</v>
      </c>
    </row>
    <row r="13" spans="1:4" s="338" customFormat="1">
      <c r="A13" s="333" t="s">
        <v>402</v>
      </c>
      <c r="B13" s="381" t="s">
        <v>416</v>
      </c>
      <c r="C13" s="385">
        <v>0</v>
      </c>
      <c r="D13" s="586">
        <v>0</v>
      </c>
    </row>
    <row r="14" spans="1:4" s="338" customFormat="1">
      <c r="A14" s="330" t="s">
        <v>403</v>
      </c>
      <c r="B14" s="389" t="s">
        <v>477</v>
      </c>
      <c r="C14" s="386"/>
      <c r="D14" s="585"/>
    </row>
    <row r="15" spans="1:4" s="338" customFormat="1">
      <c r="A15" s="333">
        <v>3.1</v>
      </c>
      <c r="B15" s="381" t="s">
        <v>421</v>
      </c>
      <c r="C15" s="613">
        <v>1.9393031732781348E-2</v>
      </c>
      <c r="D15" s="586">
        <v>3171621.0330842789</v>
      </c>
    </row>
    <row r="16" spans="1:4" s="338" customFormat="1">
      <c r="A16" s="333">
        <v>3.2</v>
      </c>
      <c r="B16" s="381" t="s">
        <v>422</v>
      </c>
      <c r="C16" s="613">
        <v>2.5870311864984952E-2</v>
      </c>
      <c r="D16" s="586">
        <v>4230943.6901884722</v>
      </c>
    </row>
    <row r="17" spans="1:6" s="337" customFormat="1">
      <c r="A17" s="333">
        <v>3.3</v>
      </c>
      <c r="B17" s="381" t="s">
        <v>423</v>
      </c>
      <c r="C17" s="613">
        <v>6.1280021577384283E-2</v>
      </c>
      <c r="D17" s="586">
        <v>10022002.13049493</v>
      </c>
    </row>
    <row r="18" spans="1:6" s="336" customFormat="1" ht="12.75" customHeight="1">
      <c r="A18" s="391"/>
      <c r="B18" s="392" t="s">
        <v>476</v>
      </c>
      <c r="C18" s="387" t="s">
        <v>761</v>
      </c>
      <c r="D18" s="584" t="s">
        <v>762</v>
      </c>
    </row>
    <row r="19" spans="1:6" s="337" customFormat="1">
      <c r="A19" s="334">
        <v>4</v>
      </c>
      <c r="B19" s="381" t="s">
        <v>417</v>
      </c>
      <c r="C19" s="385">
        <v>6.4393031732781353E-2</v>
      </c>
      <c r="D19" s="586">
        <v>10531117.395251229</v>
      </c>
    </row>
    <row r="20" spans="1:6" s="337" customFormat="1">
      <c r="A20" s="334">
        <v>5</v>
      </c>
      <c r="B20" s="381" t="s">
        <v>137</v>
      </c>
      <c r="C20" s="385">
        <v>8.587031186498495E-2</v>
      </c>
      <c r="D20" s="586">
        <v>14043605.506411072</v>
      </c>
    </row>
    <row r="21" spans="1:6" s="337" customFormat="1" ht="13.5" thickBot="1">
      <c r="A21" s="339" t="s">
        <v>404</v>
      </c>
      <c r="B21" s="340" t="s">
        <v>418</v>
      </c>
      <c r="C21" s="388">
        <v>0.14128002157738428</v>
      </c>
      <c r="D21" s="626">
        <v>23105551.218791731</v>
      </c>
    </row>
    <row r="22" spans="1:6">
      <c r="F22" s="287"/>
    </row>
    <row r="23" spans="1:6" ht="51">
      <c r="B23" s="286" t="s">
        <v>479</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pane xSplit="1" ySplit="5" topLeftCell="B39" activePane="bottomRight" state="frozen"/>
      <selection activeCell="B47" sqref="B47"/>
      <selection pane="topRight" activeCell="B47" sqref="B47"/>
      <selection pane="bottomLeft" activeCell="B47" sqref="B47"/>
      <selection pane="bottomRight" activeCell="C48" sqref="C48"/>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31</v>
      </c>
      <c r="B1" s="3" t="str">
        <f>'Info '!C2</f>
        <v>JSC Ziraat Bank Georgia</v>
      </c>
      <c r="E1" s="4"/>
      <c r="F1" s="4"/>
    </row>
    <row r="2" spans="1:6" s="80" customFormat="1" ht="15.75" customHeight="1">
      <c r="A2" s="2" t="s">
        <v>32</v>
      </c>
      <c r="B2" s="624">
        <f>'1. key ratios '!$B$2</f>
        <v>44561</v>
      </c>
    </row>
    <row r="3" spans="1:6" s="80" customFormat="1" ht="15.75" customHeight="1">
      <c r="A3" s="114"/>
    </row>
    <row r="4" spans="1:6" s="80" customFormat="1" ht="15.75" customHeight="1" thickBot="1">
      <c r="A4" s="80" t="s">
        <v>87</v>
      </c>
      <c r="B4" s="225" t="s">
        <v>286</v>
      </c>
      <c r="D4" s="37" t="s">
        <v>74</v>
      </c>
    </row>
    <row r="5" spans="1:6" ht="25.5">
      <c r="A5" s="115" t="s">
        <v>6</v>
      </c>
      <c r="B5" s="256" t="s">
        <v>340</v>
      </c>
      <c r="C5" s="116" t="s">
        <v>93</v>
      </c>
      <c r="D5" s="117" t="s">
        <v>94</v>
      </c>
    </row>
    <row r="6" spans="1:6" ht="15">
      <c r="A6" s="85">
        <v>1</v>
      </c>
      <c r="B6" s="118" t="s">
        <v>36</v>
      </c>
      <c r="C6" s="583">
        <v>6755014.3399999999</v>
      </c>
      <c r="D6" s="119"/>
      <c r="E6" s="120"/>
    </row>
    <row r="7" spans="1:6" ht="15">
      <c r="A7" s="85">
        <v>2</v>
      </c>
      <c r="B7" s="121" t="s">
        <v>37</v>
      </c>
      <c r="C7" s="582">
        <v>37183177.690099999</v>
      </c>
      <c r="D7" s="122"/>
      <c r="E7" s="120"/>
    </row>
    <row r="8" spans="1:6" ht="15">
      <c r="A8" s="85">
        <v>3</v>
      </c>
      <c r="B8" s="121" t="s">
        <v>38</v>
      </c>
      <c r="C8" s="582">
        <v>3686976.1581000001</v>
      </c>
      <c r="D8" s="122"/>
      <c r="E8" s="120"/>
    </row>
    <row r="9" spans="1:6" ht="15">
      <c r="A9" s="85">
        <v>4</v>
      </c>
      <c r="B9" s="121" t="s">
        <v>39</v>
      </c>
      <c r="C9" s="582">
        <v>0</v>
      </c>
      <c r="D9" s="122"/>
      <c r="E9" s="120"/>
    </row>
    <row r="10" spans="1:6" ht="15">
      <c r="A10" s="85">
        <v>5</v>
      </c>
      <c r="B10" s="121" t="s">
        <v>40</v>
      </c>
      <c r="C10" s="582">
        <v>1952431.4</v>
      </c>
      <c r="D10" s="122"/>
      <c r="E10" s="120"/>
    </row>
    <row r="11" spans="1:6" ht="15">
      <c r="A11" s="85">
        <v>6.1</v>
      </c>
      <c r="B11" s="226" t="s">
        <v>41</v>
      </c>
      <c r="C11" s="581">
        <v>97379543.766099989</v>
      </c>
      <c r="D11" s="123"/>
      <c r="E11" s="124"/>
    </row>
    <row r="12" spans="1:6" ht="15">
      <c r="A12" s="85">
        <v>6.2</v>
      </c>
      <c r="B12" s="227" t="s">
        <v>42</v>
      </c>
      <c r="C12" s="581">
        <v>-5272044.5972999996</v>
      </c>
      <c r="D12" s="123"/>
      <c r="E12" s="124"/>
    </row>
    <row r="13" spans="1:6" ht="15.75">
      <c r="A13" s="85" t="s">
        <v>711</v>
      </c>
      <c r="B13" s="125" t="s">
        <v>713</v>
      </c>
      <c r="C13" s="581">
        <v>-1599076.0541000001</v>
      </c>
      <c r="D13" s="574" t="s">
        <v>756</v>
      </c>
      <c r="E13" s="124"/>
    </row>
    <row r="14" spans="1:6" ht="15">
      <c r="A14" s="85" t="s">
        <v>712</v>
      </c>
      <c r="B14" s="125" t="s">
        <v>714</v>
      </c>
      <c r="C14" s="581">
        <v>0</v>
      </c>
      <c r="D14" s="123"/>
      <c r="E14" s="124"/>
    </row>
    <row r="15" spans="1:6" ht="15">
      <c r="A15" s="85">
        <v>6</v>
      </c>
      <c r="B15" s="121" t="s">
        <v>43</v>
      </c>
      <c r="C15" s="580">
        <v>92107499.168799996</v>
      </c>
      <c r="D15" s="123"/>
      <c r="E15" s="120"/>
    </row>
    <row r="16" spans="1:6" ht="15">
      <c r="A16" s="85">
        <v>7</v>
      </c>
      <c r="B16" s="121" t="s">
        <v>44</v>
      </c>
      <c r="C16" s="582">
        <v>647588.09439999994</v>
      </c>
      <c r="D16" s="122"/>
      <c r="E16" s="120"/>
    </row>
    <row r="17" spans="1:5" ht="15">
      <c r="A17" s="85">
        <v>8</v>
      </c>
      <c r="B17" s="254" t="s">
        <v>199</v>
      </c>
      <c r="C17" s="582">
        <v>28500</v>
      </c>
      <c r="D17" s="122"/>
      <c r="E17" s="120"/>
    </row>
    <row r="18" spans="1:5" ht="15">
      <c r="A18" s="85">
        <v>9</v>
      </c>
      <c r="B18" s="121" t="s">
        <v>45</v>
      </c>
      <c r="C18" s="582">
        <v>0</v>
      </c>
      <c r="D18" s="122"/>
      <c r="E18" s="120"/>
    </row>
    <row r="19" spans="1:5" ht="15">
      <c r="A19" s="85">
        <v>9.1</v>
      </c>
      <c r="B19" s="125" t="s">
        <v>89</v>
      </c>
      <c r="C19" s="581"/>
      <c r="D19" s="122"/>
      <c r="E19" s="120"/>
    </row>
    <row r="20" spans="1:5" ht="15">
      <c r="A20" s="85">
        <v>9.1999999999999993</v>
      </c>
      <c r="B20" s="125" t="s">
        <v>90</v>
      </c>
      <c r="C20" s="581"/>
      <c r="D20" s="122"/>
      <c r="E20" s="120"/>
    </row>
    <row r="21" spans="1:5" ht="15">
      <c r="A21" s="85">
        <v>9.3000000000000007</v>
      </c>
      <c r="B21" s="228" t="s">
        <v>268</v>
      </c>
      <c r="C21" s="581"/>
      <c r="D21" s="122"/>
      <c r="E21" s="120"/>
    </row>
    <row r="22" spans="1:5" ht="15">
      <c r="A22" s="85">
        <v>10</v>
      </c>
      <c r="B22" s="121" t="s">
        <v>46</v>
      </c>
      <c r="C22" s="582">
        <v>6106732.7999999998</v>
      </c>
      <c r="D22" s="122"/>
      <c r="E22" s="120"/>
    </row>
    <row r="23" spans="1:5" ht="15">
      <c r="A23" s="85">
        <v>10.1</v>
      </c>
      <c r="B23" s="125" t="s">
        <v>91</v>
      </c>
      <c r="C23" s="582">
        <v>793482.49</v>
      </c>
      <c r="D23" s="126" t="s">
        <v>92</v>
      </c>
      <c r="E23" s="120"/>
    </row>
    <row r="24" spans="1:5" ht="15">
      <c r="A24" s="85">
        <v>11</v>
      </c>
      <c r="B24" s="127" t="s">
        <v>47</v>
      </c>
      <c r="C24" s="579">
        <v>505708.90480000002</v>
      </c>
      <c r="D24" s="128"/>
      <c r="E24" s="120"/>
    </row>
    <row r="25" spans="1:5" ht="15">
      <c r="A25" s="85">
        <v>12</v>
      </c>
      <c r="B25" s="129" t="s">
        <v>48</v>
      </c>
      <c r="C25" s="578">
        <v>148973628.5562</v>
      </c>
      <c r="D25" s="130"/>
      <c r="E25" s="131"/>
    </row>
    <row r="26" spans="1:5" ht="15">
      <c r="A26" s="85">
        <v>13</v>
      </c>
      <c r="B26" s="121" t="s">
        <v>50</v>
      </c>
      <c r="C26" s="577">
        <v>11616000</v>
      </c>
      <c r="D26" s="132"/>
      <c r="E26" s="120"/>
    </row>
    <row r="27" spans="1:5" ht="15">
      <c r="A27" s="85">
        <v>14</v>
      </c>
      <c r="B27" s="121" t="s">
        <v>51</v>
      </c>
      <c r="C27" s="582">
        <v>47935084.580199994</v>
      </c>
      <c r="D27" s="122"/>
      <c r="E27" s="120"/>
    </row>
    <row r="28" spans="1:5" ht="15">
      <c r="A28" s="85">
        <v>15</v>
      </c>
      <c r="B28" s="121" t="s">
        <v>52</v>
      </c>
      <c r="C28" s="582">
        <v>6713622.5216000006</v>
      </c>
      <c r="D28" s="122"/>
      <c r="E28" s="120"/>
    </row>
    <row r="29" spans="1:5" ht="15">
      <c r="A29" s="85">
        <v>16</v>
      </c>
      <c r="B29" s="121" t="s">
        <v>53</v>
      </c>
      <c r="C29" s="582">
        <v>19246482.577100001</v>
      </c>
      <c r="D29" s="122"/>
      <c r="E29" s="120"/>
    </row>
    <row r="30" spans="1:5" ht="15">
      <c r="A30" s="85">
        <v>17</v>
      </c>
      <c r="B30" s="121" t="s">
        <v>54</v>
      </c>
      <c r="C30" s="582">
        <v>0</v>
      </c>
      <c r="D30" s="122"/>
      <c r="E30" s="120"/>
    </row>
    <row r="31" spans="1:5" ht="15">
      <c r="A31" s="85">
        <v>18</v>
      </c>
      <c r="B31" s="121" t="s">
        <v>55</v>
      </c>
      <c r="C31" s="582">
        <v>46432.2673</v>
      </c>
      <c r="D31" s="122"/>
      <c r="E31" s="120"/>
    </row>
    <row r="32" spans="1:5" ht="15">
      <c r="A32" s="85">
        <v>19</v>
      </c>
      <c r="B32" s="121" t="s">
        <v>56</v>
      </c>
      <c r="C32" s="582">
        <v>138364.4032</v>
      </c>
      <c r="D32" s="122"/>
      <c r="E32" s="120"/>
    </row>
    <row r="33" spans="1:5" ht="15">
      <c r="A33" s="85">
        <v>20</v>
      </c>
      <c r="B33" s="121" t="s">
        <v>57</v>
      </c>
      <c r="C33" s="582">
        <v>3463739.2231999999</v>
      </c>
      <c r="D33" s="122"/>
      <c r="E33" s="120"/>
    </row>
    <row r="34" spans="1:5" ht="15.75">
      <c r="A34" s="85">
        <v>20.100000000000001</v>
      </c>
      <c r="B34" s="133" t="s">
        <v>716</v>
      </c>
      <c r="C34" s="579">
        <v>475069.73089999997</v>
      </c>
      <c r="D34" s="574" t="s">
        <v>756</v>
      </c>
      <c r="E34" s="120"/>
    </row>
    <row r="35" spans="1:5" ht="15.75">
      <c r="A35" s="85">
        <v>21</v>
      </c>
      <c r="B35" s="127" t="s">
        <v>58</v>
      </c>
      <c r="C35" s="579">
        <v>0</v>
      </c>
      <c r="D35" s="573"/>
      <c r="E35" s="120"/>
    </row>
    <row r="36" spans="1:5" ht="15.75">
      <c r="A36" s="85">
        <v>21.1</v>
      </c>
      <c r="B36" s="133" t="s">
        <v>715</v>
      </c>
      <c r="C36" s="576">
        <v>0</v>
      </c>
      <c r="D36" s="572"/>
      <c r="E36" s="120"/>
    </row>
    <row r="37" spans="1:5" ht="15.75">
      <c r="A37" s="85">
        <v>22</v>
      </c>
      <c r="B37" s="129" t="s">
        <v>59</v>
      </c>
      <c r="C37" s="578">
        <v>89159725.572599992</v>
      </c>
      <c r="D37" s="571"/>
      <c r="E37" s="131"/>
    </row>
    <row r="38" spans="1:5" ht="15.75">
      <c r="A38" s="85">
        <v>23</v>
      </c>
      <c r="B38" s="127" t="s">
        <v>61</v>
      </c>
      <c r="C38" s="582">
        <v>50000000</v>
      </c>
      <c r="D38" s="574" t="s">
        <v>757</v>
      </c>
      <c r="E38" s="120"/>
    </row>
    <row r="39" spans="1:5" ht="15.75">
      <c r="A39" s="85">
        <v>24</v>
      </c>
      <c r="B39" s="127" t="s">
        <v>62</v>
      </c>
      <c r="C39" s="582">
        <v>0</v>
      </c>
      <c r="D39" s="570"/>
      <c r="E39" s="120"/>
    </row>
    <row r="40" spans="1:5" ht="15.75">
      <c r="A40" s="85">
        <v>25</v>
      </c>
      <c r="B40" s="127" t="s">
        <v>63</v>
      </c>
      <c r="C40" s="582">
        <v>0</v>
      </c>
      <c r="D40" s="570"/>
      <c r="E40" s="120"/>
    </row>
    <row r="41" spans="1:5" ht="15.75">
      <c r="A41" s="85">
        <v>26</v>
      </c>
      <c r="B41" s="127" t="s">
        <v>64</v>
      </c>
      <c r="C41" s="582">
        <v>0</v>
      </c>
      <c r="D41" s="570"/>
      <c r="E41" s="120"/>
    </row>
    <row r="42" spans="1:5" ht="15.75">
      <c r="A42" s="85">
        <v>27</v>
      </c>
      <c r="B42" s="127" t="s">
        <v>65</v>
      </c>
      <c r="C42" s="582">
        <v>0</v>
      </c>
      <c r="D42" s="570"/>
      <c r="E42" s="120"/>
    </row>
    <row r="43" spans="1:5" ht="15.75">
      <c r="A43" s="85">
        <v>28</v>
      </c>
      <c r="B43" s="127" t="s">
        <v>66</v>
      </c>
      <c r="C43" s="582">
        <v>9813904.2623999976</v>
      </c>
      <c r="D43" s="574" t="s">
        <v>758</v>
      </c>
      <c r="E43" s="120"/>
    </row>
    <row r="44" spans="1:5" ht="15.75">
      <c r="A44" s="85">
        <v>29</v>
      </c>
      <c r="B44" s="127" t="s">
        <v>67</v>
      </c>
      <c r="C44" s="582">
        <v>0</v>
      </c>
      <c r="D44" s="574" t="s">
        <v>759</v>
      </c>
      <c r="E44" s="120"/>
    </row>
    <row r="45" spans="1:5" ht="15.75" thickBot="1">
      <c r="A45" s="134">
        <v>30</v>
      </c>
      <c r="B45" s="135" t="s">
        <v>266</v>
      </c>
      <c r="C45" s="575">
        <v>59813904.262400001</v>
      </c>
      <c r="D45" s="136"/>
      <c r="E45" s="131"/>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70" zoomScaleNormal="70" workbookViewId="0">
      <pane xSplit="1" ySplit="4" topLeftCell="B5" activePane="bottomRight" state="frozen"/>
      <selection activeCell="B9" sqref="B9"/>
      <selection pane="topRight" activeCell="B9" sqref="B9"/>
      <selection pane="bottomLeft" activeCell="B9" sqref="B9"/>
      <selection pane="bottomRight" activeCell="G15" sqref="G15"/>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35" bestFit="1" customWidth="1"/>
    <col min="17" max="17" width="14.7109375" style="35" customWidth="1"/>
    <col min="18" max="18" width="13" style="35" bestFit="1" customWidth="1"/>
    <col min="19" max="19" width="34.85546875" style="35" customWidth="1"/>
    <col min="20" max="16384" width="9.140625" style="35"/>
  </cols>
  <sheetData>
    <row r="1" spans="1:19">
      <c r="A1" s="2" t="s">
        <v>31</v>
      </c>
      <c r="B1" s="3" t="str">
        <f>'Info '!C2</f>
        <v>JSC Ziraat Bank Georgia</v>
      </c>
    </row>
    <row r="2" spans="1:19">
      <c r="A2" s="2" t="s">
        <v>32</v>
      </c>
      <c r="B2" s="624">
        <f>'1. key ratios '!$B$2</f>
        <v>44561</v>
      </c>
    </row>
    <row r="4" spans="1:19" ht="26.25" thickBot="1">
      <c r="A4" s="4" t="s">
        <v>249</v>
      </c>
      <c r="B4" s="274" t="s">
        <v>375</v>
      </c>
    </row>
    <row r="5" spans="1:19" s="264" customFormat="1">
      <c r="A5" s="259"/>
      <c r="B5" s="260"/>
      <c r="C5" s="261" t="s">
        <v>0</v>
      </c>
      <c r="D5" s="261" t="s">
        <v>1</v>
      </c>
      <c r="E5" s="261" t="s">
        <v>2</v>
      </c>
      <c r="F5" s="261" t="s">
        <v>3</v>
      </c>
      <c r="G5" s="261" t="s">
        <v>4</v>
      </c>
      <c r="H5" s="261" t="s">
        <v>5</v>
      </c>
      <c r="I5" s="261" t="s">
        <v>8</v>
      </c>
      <c r="J5" s="261" t="s">
        <v>9</v>
      </c>
      <c r="K5" s="261" t="s">
        <v>10</v>
      </c>
      <c r="L5" s="261" t="s">
        <v>11</v>
      </c>
      <c r="M5" s="261" t="s">
        <v>12</v>
      </c>
      <c r="N5" s="261" t="s">
        <v>13</v>
      </c>
      <c r="O5" s="261" t="s">
        <v>358</v>
      </c>
      <c r="P5" s="261" t="s">
        <v>359</v>
      </c>
      <c r="Q5" s="261" t="s">
        <v>360</v>
      </c>
      <c r="R5" s="262" t="s">
        <v>361</v>
      </c>
      <c r="S5" s="263" t="s">
        <v>362</v>
      </c>
    </row>
    <row r="6" spans="1:19" s="264" customFormat="1" ht="99" customHeight="1">
      <c r="A6" s="265"/>
      <c r="B6" s="703" t="s">
        <v>363</v>
      </c>
      <c r="C6" s="699">
        <v>0</v>
      </c>
      <c r="D6" s="700"/>
      <c r="E6" s="699">
        <v>0.2</v>
      </c>
      <c r="F6" s="700"/>
      <c r="G6" s="699">
        <v>0.35</v>
      </c>
      <c r="H6" s="700"/>
      <c r="I6" s="699">
        <v>0.5</v>
      </c>
      <c r="J6" s="700"/>
      <c r="K6" s="699">
        <v>0.75</v>
      </c>
      <c r="L6" s="700"/>
      <c r="M6" s="699">
        <v>1</v>
      </c>
      <c r="N6" s="700"/>
      <c r="O6" s="699">
        <v>1.5</v>
      </c>
      <c r="P6" s="700"/>
      <c r="Q6" s="699">
        <v>2.5</v>
      </c>
      <c r="R6" s="700"/>
      <c r="S6" s="701" t="s">
        <v>248</v>
      </c>
    </row>
    <row r="7" spans="1:19" s="264" customFormat="1" ht="30.75" customHeight="1">
      <c r="A7" s="265"/>
      <c r="B7" s="704"/>
      <c r="C7" s="255" t="s">
        <v>251</v>
      </c>
      <c r="D7" s="255" t="s">
        <v>250</v>
      </c>
      <c r="E7" s="255" t="s">
        <v>251</v>
      </c>
      <c r="F7" s="255" t="s">
        <v>250</v>
      </c>
      <c r="G7" s="255" t="s">
        <v>251</v>
      </c>
      <c r="H7" s="255" t="s">
        <v>250</v>
      </c>
      <c r="I7" s="255" t="s">
        <v>251</v>
      </c>
      <c r="J7" s="255" t="s">
        <v>250</v>
      </c>
      <c r="K7" s="255" t="s">
        <v>251</v>
      </c>
      <c r="L7" s="255" t="s">
        <v>250</v>
      </c>
      <c r="M7" s="255" t="s">
        <v>251</v>
      </c>
      <c r="N7" s="255" t="s">
        <v>250</v>
      </c>
      <c r="O7" s="255" t="s">
        <v>251</v>
      </c>
      <c r="P7" s="255" t="s">
        <v>250</v>
      </c>
      <c r="Q7" s="255" t="s">
        <v>251</v>
      </c>
      <c r="R7" s="255" t="s">
        <v>250</v>
      </c>
      <c r="S7" s="702"/>
    </row>
    <row r="8" spans="1:19" s="139" customFormat="1">
      <c r="A8" s="137">
        <v>1</v>
      </c>
      <c r="B8" s="1" t="s">
        <v>96</v>
      </c>
      <c r="C8" s="138">
        <v>8110909.29</v>
      </c>
      <c r="D8" s="138"/>
      <c r="E8" s="138">
        <v>0</v>
      </c>
      <c r="F8" s="138"/>
      <c r="G8" s="138">
        <v>0</v>
      </c>
      <c r="H8" s="138"/>
      <c r="I8" s="138">
        <v>0</v>
      </c>
      <c r="J8" s="138"/>
      <c r="K8" s="138">
        <v>0</v>
      </c>
      <c r="L8" s="138"/>
      <c r="M8" s="138">
        <v>31018841.123199999</v>
      </c>
      <c r="N8" s="138"/>
      <c r="O8" s="138">
        <v>0</v>
      </c>
      <c r="P8" s="138"/>
      <c r="Q8" s="138">
        <v>0</v>
      </c>
      <c r="R8" s="138"/>
      <c r="S8" s="275">
        <v>31018841.123199999</v>
      </c>
    </row>
    <row r="9" spans="1:19" s="139" customFormat="1">
      <c r="A9" s="137">
        <v>2</v>
      </c>
      <c r="B9" s="1" t="s">
        <v>97</v>
      </c>
      <c r="C9" s="138">
        <v>0</v>
      </c>
      <c r="D9" s="138"/>
      <c r="E9" s="138">
        <v>0</v>
      </c>
      <c r="F9" s="138"/>
      <c r="G9" s="138">
        <v>0</v>
      </c>
      <c r="H9" s="138"/>
      <c r="I9" s="138">
        <v>0</v>
      </c>
      <c r="J9" s="138"/>
      <c r="K9" s="138">
        <v>0</v>
      </c>
      <c r="L9" s="138"/>
      <c r="M9" s="138">
        <v>0</v>
      </c>
      <c r="N9" s="138"/>
      <c r="O9" s="138">
        <v>0</v>
      </c>
      <c r="P9" s="138"/>
      <c r="Q9" s="138">
        <v>0</v>
      </c>
      <c r="R9" s="138"/>
      <c r="S9" s="275">
        <v>0</v>
      </c>
    </row>
    <row r="10" spans="1:19" s="139" customFormat="1">
      <c r="A10" s="137">
        <v>3</v>
      </c>
      <c r="B10" s="1" t="s">
        <v>269</v>
      </c>
      <c r="C10" s="138">
        <v>0</v>
      </c>
      <c r="D10" s="138"/>
      <c r="E10" s="138">
        <v>0</v>
      </c>
      <c r="F10" s="138"/>
      <c r="G10" s="138">
        <v>0</v>
      </c>
      <c r="H10" s="138"/>
      <c r="I10" s="138">
        <v>0</v>
      </c>
      <c r="J10" s="138"/>
      <c r="K10" s="138">
        <v>0</v>
      </c>
      <c r="L10" s="138"/>
      <c r="M10" s="138">
        <v>0</v>
      </c>
      <c r="N10" s="138"/>
      <c r="O10" s="138">
        <v>0</v>
      </c>
      <c r="P10" s="138"/>
      <c r="Q10" s="138">
        <v>0</v>
      </c>
      <c r="R10" s="138"/>
      <c r="S10" s="275">
        <v>0</v>
      </c>
    </row>
    <row r="11" spans="1:19" s="139" customFormat="1">
      <c r="A11" s="137">
        <v>4</v>
      </c>
      <c r="B11" s="1" t="s">
        <v>98</v>
      </c>
      <c r="C11" s="138">
        <v>0</v>
      </c>
      <c r="D11" s="138"/>
      <c r="E11" s="138">
        <v>0</v>
      </c>
      <c r="F11" s="138"/>
      <c r="G11" s="138">
        <v>0</v>
      </c>
      <c r="H11" s="138"/>
      <c r="I11" s="138">
        <v>0</v>
      </c>
      <c r="J11" s="138"/>
      <c r="K11" s="138">
        <v>0</v>
      </c>
      <c r="L11" s="138"/>
      <c r="M11" s="138">
        <v>0</v>
      </c>
      <c r="N11" s="138"/>
      <c r="O11" s="138">
        <v>0</v>
      </c>
      <c r="P11" s="138"/>
      <c r="Q11" s="138">
        <v>0</v>
      </c>
      <c r="R11" s="138"/>
      <c r="S11" s="275">
        <v>0</v>
      </c>
    </row>
    <row r="12" spans="1:19" s="139" customFormat="1">
      <c r="A12" s="137">
        <v>5</v>
      </c>
      <c r="B12" s="1" t="s">
        <v>99</v>
      </c>
      <c r="C12" s="138">
        <v>0</v>
      </c>
      <c r="D12" s="138"/>
      <c r="E12" s="138">
        <v>0</v>
      </c>
      <c r="F12" s="138"/>
      <c r="G12" s="138">
        <v>0</v>
      </c>
      <c r="H12" s="138"/>
      <c r="I12" s="138">
        <v>0</v>
      </c>
      <c r="J12" s="138"/>
      <c r="K12" s="138">
        <v>0</v>
      </c>
      <c r="L12" s="138"/>
      <c r="M12" s="138">
        <v>0</v>
      </c>
      <c r="N12" s="138"/>
      <c r="O12" s="138">
        <v>0</v>
      </c>
      <c r="P12" s="138"/>
      <c r="Q12" s="138">
        <v>0</v>
      </c>
      <c r="R12" s="138"/>
      <c r="S12" s="275">
        <v>0</v>
      </c>
    </row>
    <row r="13" spans="1:19" s="139" customFormat="1">
      <c r="A13" s="137">
        <v>6</v>
      </c>
      <c r="B13" s="1" t="s">
        <v>100</v>
      </c>
      <c r="C13" s="138">
        <v>0</v>
      </c>
      <c r="D13" s="138"/>
      <c r="E13" s="138">
        <v>2520738.2799999998</v>
      </c>
      <c r="F13" s="138"/>
      <c r="G13" s="138">
        <v>0</v>
      </c>
      <c r="H13" s="138"/>
      <c r="I13" s="138">
        <v>1167049.4084999999</v>
      </c>
      <c r="J13" s="138"/>
      <c r="K13" s="138">
        <v>0</v>
      </c>
      <c r="L13" s="138"/>
      <c r="M13" s="138">
        <v>0</v>
      </c>
      <c r="N13" s="138"/>
      <c r="O13" s="138">
        <v>0</v>
      </c>
      <c r="P13" s="138"/>
      <c r="Q13" s="138">
        <v>0</v>
      </c>
      <c r="R13" s="138"/>
      <c r="S13" s="275">
        <v>1087672.3602499999</v>
      </c>
    </row>
    <row r="14" spans="1:19" s="139" customFormat="1">
      <c r="A14" s="137">
        <v>7</v>
      </c>
      <c r="B14" s="1" t="s">
        <v>101</v>
      </c>
      <c r="C14" s="138">
        <v>0</v>
      </c>
      <c r="D14" s="138"/>
      <c r="E14" s="138">
        <v>0</v>
      </c>
      <c r="F14" s="138"/>
      <c r="G14" s="138">
        <v>0</v>
      </c>
      <c r="H14" s="138"/>
      <c r="I14" s="138">
        <v>0</v>
      </c>
      <c r="J14" s="138"/>
      <c r="K14" s="138">
        <v>0</v>
      </c>
      <c r="L14" s="138"/>
      <c r="M14" s="138">
        <v>52715071.787500001</v>
      </c>
      <c r="N14" s="138">
        <v>9722953.0131900012</v>
      </c>
      <c r="O14" s="138">
        <v>0</v>
      </c>
      <c r="P14" s="138"/>
      <c r="Q14" s="138">
        <v>0</v>
      </c>
      <c r="R14" s="138"/>
      <c r="S14" s="275">
        <v>62438024.800690003</v>
      </c>
    </row>
    <row r="15" spans="1:19" s="139" customFormat="1">
      <c r="A15" s="137">
        <v>8</v>
      </c>
      <c r="B15" s="1" t="s">
        <v>102</v>
      </c>
      <c r="C15" s="138">
        <v>0</v>
      </c>
      <c r="D15" s="138"/>
      <c r="E15" s="138">
        <v>0</v>
      </c>
      <c r="F15" s="138"/>
      <c r="G15" s="138">
        <v>0</v>
      </c>
      <c r="H15" s="138"/>
      <c r="I15" s="138">
        <v>0</v>
      </c>
      <c r="J15" s="138"/>
      <c r="K15" s="138">
        <v>0</v>
      </c>
      <c r="L15" s="138"/>
      <c r="M15" s="138">
        <v>41618135.222499996</v>
      </c>
      <c r="N15" s="138">
        <v>5043428.9585699998</v>
      </c>
      <c r="O15" s="138">
        <v>0</v>
      </c>
      <c r="P15" s="138"/>
      <c r="Q15" s="138">
        <v>0</v>
      </c>
      <c r="R15" s="138"/>
      <c r="S15" s="275">
        <v>46661564.18107</v>
      </c>
    </row>
    <row r="16" spans="1:19" s="139" customFormat="1">
      <c r="A16" s="137">
        <v>9</v>
      </c>
      <c r="B16" s="1" t="s">
        <v>103</v>
      </c>
      <c r="C16" s="138">
        <v>0</v>
      </c>
      <c r="D16" s="138"/>
      <c r="E16" s="138">
        <v>0</v>
      </c>
      <c r="F16" s="138"/>
      <c r="G16" s="138">
        <v>0</v>
      </c>
      <c r="H16" s="138"/>
      <c r="I16" s="138">
        <v>0</v>
      </c>
      <c r="J16" s="138"/>
      <c r="K16" s="138">
        <v>0</v>
      </c>
      <c r="L16" s="138"/>
      <c r="M16" s="138">
        <v>0</v>
      </c>
      <c r="N16" s="138"/>
      <c r="O16" s="138">
        <v>0</v>
      </c>
      <c r="P16" s="138"/>
      <c r="Q16" s="138">
        <v>0</v>
      </c>
      <c r="R16" s="138"/>
      <c r="S16" s="275">
        <v>0</v>
      </c>
    </row>
    <row r="17" spans="1:19" s="139" customFormat="1">
      <c r="A17" s="137">
        <v>10</v>
      </c>
      <c r="B17" s="1" t="s">
        <v>104</v>
      </c>
      <c r="C17" s="138">
        <v>0</v>
      </c>
      <c r="D17" s="138"/>
      <c r="E17" s="138">
        <v>0</v>
      </c>
      <c r="F17" s="138"/>
      <c r="G17" s="138">
        <v>0</v>
      </c>
      <c r="H17" s="138"/>
      <c r="I17" s="138">
        <v>0</v>
      </c>
      <c r="J17" s="138"/>
      <c r="K17" s="138">
        <v>0</v>
      </c>
      <c r="L17" s="138"/>
      <c r="M17" s="138">
        <v>0</v>
      </c>
      <c r="N17" s="138"/>
      <c r="O17" s="138">
        <v>0</v>
      </c>
      <c r="P17" s="138"/>
      <c r="Q17" s="138">
        <v>0</v>
      </c>
      <c r="R17" s="138"/>
      <c r="S17" s="275">
        <v>0</v>
      </c>
    </row>
    <row r="18" spans="1:19" s="139" customFormat="1">
      <c r="A18" s="137">
        <v>11</v>
      </c>
      <c r="B18" s="1" t="s">
        <v>105</v>
      </c>
      <c r="C18" s="138">
        <v>0</v>
      </c>
      <c r="D18" s="138"/>
      <c r="E18" s="138">
        <v>0</v>
      </c>
      <c r="F18" s="138"/>
      <c r="G18" s="138">
        <v>0</v>
      </c>
      <c r="H18" s="138"/>
      <c r="I18" s="138">
        <v>0</v>
      </c>
      <c r="J18" s="138"/>
      <c r="K18" s="138">
        <v>0</v>
      </c>
      <c r="L18" s="138"/>
      <c r="M18" s="138">
        <v>0</v>
      </c>
      <c r="N18" s="138"/>
      <c r="O18" s="138">
        <v>0</v>
      </c>
      <c r="P18" s="138"/>
      <c r="Q18" s="138">
        <v>0</v>
      </c>
      <c r="R18" s="138"/>
      <c r="S18" s="275">
        <v>0</v>
      </c>
    </row>
    <row r="19" spans="1:19" s="139" customFormat="1">
      <c r="A19" s="137">
        <v>12</v>
      </c>
      <c r="B19" s="1" t="s">
        <v>106</v>
      </c>
      <c r="C19" s="138">
        <v>0</v>
      </c>
      <c r="D19" s="138"/>
      <c r="E19" s="138">
        <v>0</v>
      </c>
      <c r="F19" s="138"/>
      <c r="G19" s="138">
        <v>0</v>
      </c>
      <c r="H19" s="138"/>
      <c r="I19" s="138">
        <v>0</v>
      </c>
      <c r="J19" s="138"/>
      <c r="K19" s="138">
        <v>0</v>
      </c>
      <c r="L19" s="138"/>
      <c r="M19" s="138">
        <v>0</v>
      </c>
      <c r="N19" s="138"/>
      <c r="O19" s="138">
        <v>0</v>
      </c>
      <c r="P19" s="138"/>
      <c r="Q19" s="138">
        <v>0</v>
      </c>
      <c r="R19" s="138"/>
      <c r="S19" s="275">
        <v>0</v>
      </c>
    </row>
    <row r="20" spans="1:19" s="139" customFormat="1">
      <c r="A20" s="137">
        <v>13</v>
      </c>
      <c r="B20" s="1" t="s">
        <v>247</v>
      </c>
      <c r="C20" s="138">
        <v>0</v>
      </c>
      <c r="D20" s="138"/>
      <c r="E20" s="138">
        <v>0</v>
      </c>
      <c r="F20" s="138"/>
      <c r="G20" s="138">
        <v>0</v>
      </c>
      <c r="H20" s="138"/>
      <c r="I20" s="138">
        <v>0</v>
      </c>
      <c r="J20" s="138"/>
      <c r="K20" s="138">
        <v>0</v>
      </c>
      <c r="L20" s="138"/>
      <c r="M20" s="138">
        <v>0</v>
      </c>
      <c r="N20" s="138"/>
      <c r="O20" s="138">
        <v>0</v>
      </c>
      <c r="P20" s="138"/>
      <c r="Q20" s="138">
        <v>0</v>
      </c>
      <c r="R20" s="138"/>
      <c r="S20" s="275">
        <v>0</v>
      </c>
    </row>
    <row r="21" spans="1:19" s="139" customFormat="1">
      <c r="A21" s="137">
        <v>14</v>
      </c>
      <c r="B21" s="1" t="s">
        <v>108</v>
      </c>
      <c r="C21" s="138">
        <v>7355330.7800000003</v>
      </c>
      <c r="D21" s="138"/>
      <c r="E21" s="138">
        <v>187588.4</v>
      </c>
      <c r="F21" s="138"/>
      <c r="G21" s="138">
        <v>0</v>
      </c>
      <c r="H21" s="138"/>
      <c r="I21" s="138">
        <v>0</v>
      </c>
      <c r="J21" s="138"/>
      <c r="K21" s="138">
        <v>0</v>
      </c>
      <c r="L21" s="138"/>
      <c r="M21" s="138">
        <v>5085557.8185999999</v>
      </c>
      <c r="N21" s="138"/>
      <c r="O21" s="138">
        <v>0</v>
      </c>
      <c r="P21" s="138"/>
      <c r="Q21" s="138">
        <v>0</v>
      </c>
      <c r="R21" s="138"/>
      <c r="S21" s="275">
        <v>5123075.4985999996</v>
      </c>
    </row>
    <row r="22" spans="1:19" ht="13.5" thickBot="1">
      <c r="A22" s="140"/>
      <c r="B22" s="141" t="s">
        <v>109</v>
      </c>
      <c r="C22" s="142">
        <v>15466240.07</v>
      </c>
      <c r="D22" s="142">
        <v>0</v>
      </c>
      <c r="E22" s="142">
        <v>2708326.6799999997</v>
      </c>
      <c r="F22" s="142">
        <v>0</v>
      </c>
      <c r="G22" s="142">
        <v>0</v>
      </c>
      <c r="H22" s="142">
        <v>0</v>
      </c>
      <c r="I22" s="142">
        <v>1167049.4084999999</v>
      </c>
      <c r="J22" s="142">
        <v>0</v>
      </c>
      <c r="K22" s="142">
        <v>0</v>
      </c>
      <c r="L22" s="142">
        <v>0</v>
      </c>
      <c r="M22" s="142">
        <v>130437605.95179999</v>
      </c>
      <c r="N22" s="142">
        <v>14766381.971760001</v>
      </c>
      <c r="O22" s="142">
        <v>0</v>
      </c>
      <c r="P22" s="142">
        <v>0</v>
      </c>
      <c r="Q22" s="142">
        <v>0</v>
      </c>
      <c r="R22" s="142">
        <v>0</v>
      </c>
      <c r="S22" s="276">
        <v>146329177.96381003</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S13"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35"/>
  </cols>
  <sheetData>
    <row r="1" spans="1:22">
      <c r="A1" s="2" t="s">
        <v>31</v>
      </c>
      <c r="B1" s="3" t="str">
        <f>'Info '!C2</f>
        <v>JSC Ziraat Bank Georgia</v>
      </c>
    </row>
    <row r="2" spans="1:22">
      <c r="A2" s="2" t="s">
        <v>32</v>
      </c>
      <c r="B2" s="624">
        <f>'1. key ratios '!$B$2</f>
        <v>44561</v>
      </c>
    </row>
    <row r="4" spans="1:22" ht="13.5" thickBot="1">
      <c r="A4" s="4" t="s">
        <v>366</v>
      </c>
      <c r="B4" s="143" t="s">
        <v>95</v>
      </c>
      <c r="V4" s="37" t="s">
        <v>74</v>
      </c>
    </row>
    <row r="5" spans="1:22" ht="12.75" customHeight="1">
      <c r="A5" s="144"/>
      <c r="B5" s="145"/>
      <c r="C5" s="705" t="s">
        <v>277</v>
      </c>
      <c r="D5" s="706"/>
      <c r="E5" s="706"/>
      <c r="F5" s="706"/>
      <c r="G5" s="706"/>
      <c r="H5" s="706"/>
      <c r="I5" s="706"/>
      <c r="J5" s="706"/>
      <c r="K5" s="706"/>
      <c r="L5" s="707"/>
      <c r="M5" s="708" t="s">
        <v>278</v>
      </c>
      <c r="N5" s="709"/>
      <c r="O5" s="709"/>
      <c r="P5" s="709"/>
      <c r="Q5" s="709"/>
      <c r="R5" s="709"/>
      <c r="S5" s="710"/>
      <c r="T5" s="713" t="s">
        <v>364</v>
      </c>
      <c r="U5" s="713" t="s">
        <v>365</v>
      </c>
      <c r="V5" s="711" t="s">
        <v>121</v>
      </c>
    </row>
    <row r="6" spans="1:22" s="91" customFormat="1" ht="102">
      <c r="A6" s="88"/>
      <c r="B6" s="146"/>
      <c r="C6" s="147" t="s">
        <v>110</v>
      </c>
      <c r="D6" s="231" t="s">
        <v>111</v>
      </c>
      <c r="E6" s="174" t="s">
        <v>280</v>
      </c>
      <c r="F6" s="174" t="s">
        <v>281</v>
      </c>
      <c r="G6" s="231" t="s">
        <v>284</v>
      </c>
      <c r="H6" s="231" t="s">
        <v>279</v>
      </c>
      <c r="I6" s="231" t="s">
        <v>112</v>
      </c>
      <c r="J6" s="231" t="s">
        <v>113</v>
      </c>
      <c r="K6" s="148" t="s">
        <v>114</v>
      </c>
      <c r="L6" s="149" t="s">
        <v>115</v>
      </c>
      <c r="M6" s="147" t="s">
        <v>282</v>
      </c>
      <c r="N6" s="148" t="s">
        <v>116</v>
      </c>
      <c r="O6" s="148" t="s">
        <v>117</v>
      </c>
      <c r="P6" s="148" t="s">
        <v>118</v>
      </c>
      <c r="Q6" s="148" t="s">
        <v>119</v>
      </c>
      <c r="R6" s="148" t="s">
        <v>120</v>
      </c>
      <c r="S6" s="257" t="s">
        <v>283</v>
      </c>
      <c r="T6" s="714"/>
      <c r="U6" s="714"/>
      <c r="V6" s="712"/>
    </row>
    <row r="7" spans="1:22" s="139" customFormat="1">
      <c r="A7" s="150">
        <v>1</v>
      </c>
      <c r="B7" s="1" t="s">
        <v>96</v>
      </c>
      <c r="C7" s="151"/>
      <c r="D7" s="138"/>
      <c r="E7" s="138"/>
      <c r="F7" s="138"/>
      <c r="G7" s="138"/>
      <c r="H7" s="138"/>
      <c r="I7" s="138"/>
      <c r="J7" s="138"/>
      <c r="K7" s="138"/>
      <c r="L7" s="152"/>
      <c r="M7" s="151"/>
      <c r="N7" s="138"/>
      <c r="O7" s="138"/>
      <c r="P7" s="138"/>
      <c r="Q7" s="138"/>
      <c r="R7" s="138"/>
      <c r="S7" s="152"/>
      <c r="T7" s="266"/>
      <c r="U7" s="266"/>
      <c r="V7" s="153">
        <f>SUM(C7:S7)</f>
        <v>0</v>
      </c>
    </row>
    <row r="8" spans="1:22" s="139" customFormat="1">
      <c r="A8" s="150">
        <v>2</v>
      </c>
      <c r="B8" s="1" t="s">
        <v>97</v>
      </c>
      <c r="C8" s="151"/>
      <c r="D8" s="138"/>
      <c r="E8" s="138"/>
      <c r="F8" s="138"/>
      <c r="G8" s="138"/>
      <c r="H8" s="138"/>
      <c r="I8" s="138"/>
      <c r="J8" s="138"/>
      <c r="K8" s="138"/>
      <c r="L8" s="152"/>
      <c r="M8" s="151"/>
      <c r="N8" s="138"/>
      <c r="O8" s="138"/>
      <c r="P8" s="138"/>
      <c r="Q8" s="138"/>
      <c r="R8" s="138"/>
      <c r="S8" s="152"/>
      <c r="T8" s="266"/>
      <c r="U8" s="266"/>
      <c r="V8" s="153">
        <f t="shared" ref="V8:V20" si="0">SUM(C8:S8)</f>
        <v>0</v>
      </c>
    </row>
    <row r="9" spans="1:22" s="139" customFormat="1">
      <c r="A9" s="150">
        <v>3</v>
      </c>
      <c r="B9" s="1" t="s">
        <v>270</v>
      </c>
      <c r="C9" s="151"/>
      <c r="D9" s="138"/>
      <c r="E9" s="138"/>
      <c r="F9" s="138"/>
      <c r="G9" s="138"/>
      <c r="H9" s="138"/>
      <c r="I9" s="138"/>
      <c r="J9" s="138"/>
      <c r="K9" s="138"/>
      <c r="L9" s="152"/>
      <c r="M9" s="151"/>
      <c r="N9" s="138"/>
      <c r="O9" s="138"/>
      <c r="P9" s="138"/>
      <c r="Q9" s="138"/>
      <c r="R9" s="138"/>
      <c r="S9" s="152"/>
      <c r="T9" s="266"/>
      <c r="U9" s="266"/>
      <c r="V9" s="153">
        <f t="shared" si="0"/>
        <v>0</v>
      </c>
    </row>
    <row r="10" spans="1:22" s="139" customFormat="1">
      <c r="A10" s="150">
        <v>4</v>
      </c>
      <c r="B10" s="1" t="s">
        <v>98</v>
      </c>
      <c r="C10" s="151"/>
      <c r="D10" s="138"/>
      <c r="E10" s="138"/>
      <c r="F10" s="138"/>
      <c r="G10" s="138"/>
      <c r="H10" s="138"/>
      <c r="I10" s="138"/>
      <c r="J10" s="138"/>
      <c r="K10" s="138"/>
      <c r="L10" s="152"/>
      <c r="M10" s="151"/>
      <c r="N10" s="138"/>
      <c r="O10" s="138"/>
      <c r="P10" s="138"/>
      <c r="Q10" s="138"/>
      <c r="R10" s="138"/>
      <c r="S10" s="152"/>
      <c r="T10" s="266"/>
      <c r="U10" s="266"/>
      <c r="V10" s="153">
        <f t="shared" si="0"/>
        <v>0</v>
      </c>
    </row>
    <row r="11" spans="1:22" s="139" customFormat="1">
      <c r="A11" s="150">
        <v>5</v>
      </c>
      <c r="B11" s="1" t="s">
        <v>99</v>
      </c>
      <c r="C11" s="151"/>
      <c r="D11" s="138"/>
      <c r="E11" s="138"/>
      <c r="F11" s="138"/>
      <c r="G11" s="138"/>
      <c r="H11" s="138"/>
      <c r="I11" s="138"/>
      <c r="J11" s="138"/>
      <c r="K11" s="138"/>
      <c r="L11" s="152"/>
      <c r="M11" s="151"/>
      <c r="N11" s="138"/>
      <c r="O11" s="138"/>
      <c r="P11" s="138"/>
      <c r="Q11" s="138"/>
      <c r="R11" s="138"/>
      <c r="S11" s="152"/>
      <c r="T11" s="266"/>
      <c r="U11" s="266"/>
      <c r="V11" s="153">
        <f t="shared" si="0"/>
        <v>0</v>
      </c>
    </row>
    <row r="12" spans="1:22" s="139" customFormat="1">
      <c r="A12" s="150">
        <v>6</v>
      </c>
      <c r="B12" s="1" t="s">
        <v>100</v>
      </c>
      <c r="C12" s="151"/>
      <c r="D12" s="138"/>
      <c r="E12" s="138"/>
      <c r="F12" s="138"/>
      <c r="G12" s="138"/>
      <c r="H12" s="138"/>
      <c r="I12" s="138"/>
      <c r="J12" s="138"/>
      <c r="K12" s="138"/>
      <c r="L12" s="152"/>
      <c r="M12" s="151"/>
      <c r="N12" s="138"/>
      <c r="O12" s="138"/>
      <c r="P12" s="138"/>
      <c r="Q12" s="138"/>
      <c r="R12" s="138"/>
      <c r="S12" s="152"/>
      <c r="T12" s="266"/>
      <c r="U12" s="266"/>
      <c r="V12" s="153">
        <f t="shared" si="0"/>
        <v>0</v>
      </c>
    </row>
    <row r="13" spans="1:22" s="139" customFormat="1">
      <c r="A13" s="150">
        <v>7</v>
      </c>
      <c r="B13" s="1" t="s">
        <v>101</v>
      </c>
      <c r="C13" s="151"/>
      <c r="D13" s="138"/>
      <c r="E13" s="138"/>
      <c r="F13" s="138"/>
      <c r="G13" s="138"/>
      <c r="H13" s="138"/>
      <c r="I13" s="138"/>
      <c r="J13" s="138"/>
      <c r="K13" s="138"/>
      <c r="L13" s="152"/>
      <c r="M13" s="151"/>
      <c r="N13" s="138"/>
      <c r="O13" s="138"/>
      <c r="P13" s="138"/>
      <c r="Q13" s="138"/>
      <c r="R13" s="138"/>
      <c r="S13" s="152"/>
      <c r="T13" s="266"/>
      <c r="U13" s="266"/>
      <c r="V13" s="153">
        <f t="shared" si="0"/>
        <v>0</v>
      </c>
    </row>
    <row r="14" spans="1:22" s="139" customFormat="1">
      <c r="A14" s="150">
        <v>8</v>
      </c>
      <c r="B14" s="1" t="s">
        <v>102</v>
      </c>
      <c r="C14" s="151"/>
      <c r="D14" s="138"/>
      <c r="E14" s="138"/>
      <c r="F14" s="138"/>
      <c r="G14" s="138"/>
      <c r="H14" s="138"/>
      <c r="I14" s="138"/>
      <c r="J14" s="138"/>
      <c r="K14" s="138"/>
      <c r="L14" s="152"/>
      <c r="M14" s="151"/>
      <c r="N14" s="138"/>
      <c r="O14" s="138"/>
      <c r="P14" s="138"/>
      <c r="Q14" s="138"/>
      <c r="R14" s="138"/>
      <c r="S14" s="152"/>
      <c r="T14" s="266"/>
      <c r="U14" s="266"/>
      <c r="V14" s="153">
        <f t="shared" si="0"/>
        <v>0</v>
      </c>
    </row>
    <row r="15" spans="1:22" s="139" customFormat="1">
      <c r="A15" s="150">
        <v>9</v>
      </c>
      <c r="B15" s="1" t="s">
        <v>103</v>
      </c>
      <c r="C15" s="151"/>
      <c r="D15" s="138"/>
      <c r="E15" s="138"/>
      <c r="F15" s="138"/>
      <c r="G15" s="138"/>
      <c r="H15" s="138"/>
      <c r="I15" s="138"/>
      <c r="J15" s="138"/>
      <c r="K15" s="138"/>
      <c r="L15" s="152"/>
      <c r="M15" s="151"/>
      <c r="N15" s="138"/>
      <c r="O15" s="138"/>
      <c r="P15" s="138"/>
      <c r="Q15" s="138"/>
      <c r="R15" s="138"/>
      <c r="S15" s="152"/>
      <c r="T15" s="266"/>
      <c r="U15" s="266"/>
      <c r="V15" s="153">
        <f t="shared" si="0"/>
        <v>0</v>
      </c>
    </row>
    <row r="16" spans="1:22" s="139" customFormat="1">
      <c r="A16" s="150">
        <v>10</v>
      </c>
      <c r="B16" s="1" t="s">
        <v>104</v>
      </c>
      <c r="C16" s="151"/>
      <c r="D16" s="138"/>
      <c r="E16" s="138"/>
      <c r="F16" s="138"/>
      <c r="G16" s="138"/>
      <c r="H16" s="138"/>
      <c r="I16" s="138"/>
      <c r="J16" s="138"/>
      <c r="K16" s="138"/>
      <c r="L16" s="152"/>
      <c r="M16" s="151"/>
      <c r="N16" s="138"/>
      <c r="O16" s="138"/>
      <c r="P16" s="138"/>
      <c r="Q16" s="138"/>
      <c r="R16" s="138"/>
      <c r="S16" s="152"/>
      <c r="T16" s="266"/>
      <c r="U16" s="266"/>
      <c r="V16" s="153">
        <f t="shared" si="0"/>
        <v>0</v>
      </c>
    </row>
    <row r="17" spans="1:22" s="139" customFormat="1">
      <c r="A17" s="150">
        <v>11</v>
      </c>
      <c r="B17" s="1" t="s">
        <v>105</v>
      </c>
      <c r="C17" s="151"/>
      <c r="D17" s="138"/>
      <c r="E17" s="138"/>
      <c r="F17" s="138"/>
      <c r="G17" s="138"/>
      <c r="H17" s="138"/>
      <c r="I17" s="138"/>
      <c r="J17" s="138"/>
      <c r="K17" s="138"/>
      <c r="L17" s="152"/>
      <c r="M17" s="151"/>
      <c r="N17" s="138"/>
      <c r="O17" s="138"/>
      <c r="P17" s="138"/>
      <c r="Q17" s="138"/>
      <c r="R17" s="138"/>
      <c r="S17" s="152"/>
      <c r="T17" s="266"/>
      <c r="U17" s="266"/>
      <c r="V17" s="153">
        <f t="shared" si="0"/>
        <v>0</v>
      </c>
    </row>
    <row r="18" spans="1:22" s="139" customFormat="1">
      <c r="A18" s="150">
        <v>12</v>
      </c>
      <c r="B18" s="1" t="s">
        <v>106</v>
      </c>
      <c r="C18" s="151"/>
      <c r="D18" s="138"/>
      <c r="E18" s="138"/>
      <c r="F18" s="138"/>
      <c r="G18" s="138"/>
      <c r="H18" s="138"/>
      <c r="I18" s="138"/>
      <c r="J18" s="138"/>
      <c r="K18" s="138"/>
      <c r="L18" s="152"/>
      <c r="M18" s="151"/>
      <c r="N18" s="138"/>
      <c r="O18" s="138"/>
      <c r="P18" s="138"/>
      <c r="Q18" s="138"/>
      <c r="R18" s="138"/>
      <c r="S18" s="152"/>
      <c r="T18" s="266"/>
      <c r="U18" s="266"/>
      <c r="V18" s="153">
        <f t="shared" si="0"/>
        <v>0</v>
      </c>
    </row>
    <row r="19" spans="1:22" s="139" customFormat="1">
      <c r="A19" s="150">
        <v>13</v>
      </c>
      <c r="B19" s="1" t="s">
        <v>107</v>
      </c>
      <c r="C19" s="151"/>
      <c r="D19" s="138"/>
      <c r="E19" s="138"/>
      <c r="F19" s="138"/>
      <c r="G19" s="138"/>
      <c r="H19" s="138"/>
      <c r="I19" s="138"/>
      <c r="J19" s="138"/>
      <c r="K19" s="138"/>
      <c r="L19" s="152"/>
      <c r="M19" s="151"/>
      <c r="N19" s="138"/>
      <c r="O19" s="138"/>
      <c r="P19" s="138"/>
      <c r="Q19" s="138"/>
      <c r="R19" s="138"/>
      <c r="S19" s="152"/>
      <c r="T19" s="266"/>
      <c r="U19" s="266"/>
      <c r="V19" s="153">
        <f t="shared" si="0"/>
        <v>0</v>
      </c>
    </row>
    <row r="20" spans="1:22" s="139" customFormat="1">
      <c r="A20" s="150">
        <v>14</v>
      </c>
      <c r="B20" s="1" t="s">
        <v>108</v>
      </c>
      <c r="C20" s="151"/>
      <c r="D20" s="138"/>
      <c r="E20" s="138"/>
      <c r="F20" s="138"/>
      <c r="G20" s="138"/>
      <c r="H20" s="138"/>
      <c r="I20" s="138"/>
      <c r="J20" s="138"/>
      <c r="K20" s="138"/>
      <c r="L20" s="152"/>
      <c r="M20" s="151"/>
      <c r="N20" s="138"/>
      <c r="O20" s="138"/>
      <c r="P20" s="138"/>
      <c r="Q20" s="138"/>
      <c r="R20" s="138"/>
      <c r="S20" s="152"/>
      <c r="T20" s="266"/>
      <c r="U20" s="266"/>
      <c r="V20" s="153">
        <f t="shared" si="0"/>
        <v>0</v>
      </c>
    </row>
    <row r="21" spans="1:22" ht="13.5" thickBot="1">
      <c r="A21" s="140"/>
      <c r="B21" s="154" t="s">
        <v>109</v>
      </c>
      <c r="C21" s="155">
        <f>SUM(C7:C20)</f>
        <v>0</v>
      </c>
      <c r="D21" s="142">
        <f t="shared" ref="D21:V21" si="1">SUM(D7:D20)</f>
        <v>0</v>
      </c>
      <c r="E21" s="142">
        <f t="shared" si="1"/>
        <v>0</v>
      </c>
      <c r="F21" s="142">
        <f t="shared" si="1"/>
        <v>0</v>
      </c>
      <c r="G21" s="142">
        <f t="shared" si="1"/>
        <v>0</v>
      </c>
      <c r="H21" s="142">
        <f t="shared" si="1"/>
        <v>0</v>
      </c>
      <c r="I21" s="142">
        <f t="shared" si="1"/>
        <v>0</v>
      </c>
      <c r="J21" s="142">
        <f t="shared" si="1"/>
        <v>0</v>
      </c>
      <c r="K21" s="142">
        <f t="shared" si="1"/>
        <v>0</v>
      </c>
      <c r="L21" s="156">
        <f t="shared" si="1"/>
        <v>0</v>
      </c>
      <c r="M21" s="155">
        <f t="shared" si="1"/>
        <v>0</v>
      </c>
      <c r="N21" s="142">
        <f t="shared" si="1"/>
        <v>0</v>
      </c>
      <c r="O21" s="142">
        <f t="shared" si="1"/>
        <v>0</v>
      </c>
      <c r="P21" s="142">
        <f t="shared" si="1"/>
        <v>0</v>
      </c>
      <c r="Q21" s="142">
        <f t="shared" si="1"/>
        <v>0</v>
      </c>
      <c r="R21" s="142">
        <f t="shared" si="1"/>
        <v>0</v>
      </c>
      <c r="S21" s="156">
        <f>SUM(S7:S20)</f>
        <v>0</v>
      </c>
      <c r="T21" s="156">
        <f>SUM(T7:T20)</f>
        <v>0</v>
      </c>
      <c r="U21" s="156">
        <f t="shared" ref="U21" si="2">SUM(U7:U20)</f>
        <v>0</v>
      </c>
      <c r="V21" s="157">
        <f t="shared" si="1"/>
        <v>0</v>
      </c>
    </row>
    <row r="24" spans="1:22">
      <c r="A24" s="7"/>
      <c r="B24" s="7"/>
      <c r="C24" s="63"/>
      <c r="D24" s="63"/>
      <c r="E24" s="63"/>
    </row>
    <row r="25" spans="1:22">
      <c r="A25" s="158"/>
      <c r="B25" s="158"/>
      <c r="C25" s="7"/>
      <c r="D25" s="63"/>
      <c r="E25" s="63"/>
    </row>
    <row r="26" spans="1:22">
      <c r="A26" s="158"/>
      <c r="B26" s="64"/>
      <c r="C26" s="7"/>
      <c r="D26" s="63"/>
      <c r="E26" s="63"/>
    </row>
    <row r="27" spans="1:22">
      <c r="A27" s="158"/>
      <c r="B27" s="158"/>
      <c r="C27" s="7"/>
      <c r="D27" s="63"/>
      <c r="E27" s="63"/>
    </row>
    <row r="28" spans="1:22">
      <c r="A28" s="158"/>
      <c r="B28" s="64"/>
      <c r="C28" s="7"/>
      <c r="D28" s="63"/>
      <c r="E28" s="6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17" activePane="bottomRight" state="frozen"/>
      <selection activeCell="B9" sqref="B9"/>
      <selection pane="topRight" activeCell="B9" sqref="B9"/>
      <selection pane="bottomLeft" activeCell="B9" sqref="B9"/>
      <selection pane="bottomRight" activeCell="C23" sqref="C23"/>
    </sheetView>
  </sheetViews>
  <sheetFormatPr defaultColWidth="9.140625" defaultRowHeight="12.75"/>
  <cols>
    <col min="1" max="1" width="10.5703125" style="4" bestFit="1" customWidth="1"/>
    <col min="2" max="2" width="101.85546875" style="4" customWidth="1"/>
    <col min="3" max="3" width="13.7109375" style="267" customWidth="1"/>
    <col min="4" max="4" width="14.85546875" style="267" bestFit="1" customWidth="1"/>
    <col min="5" max="5" width="17.7109375" style="267" customWidth="1"/>
    <col min="6" max="6" width="15.85546875" style="267" customWidth="1"/>
    <col min="7" max="7" width="17.42578125" style="267" customWidth="1"/>
    <col min="8" max="8" width="15.28515625" style="267" customWidth="1"/>
    <col min="9" max="16384" width="9.140625" style="35"/>
  </cols>
  <sheetData>
    <row r="1" spans="1:9">
      <c r="A1" s="2" t="s">
        <v>31</v>
      </c>
      <c r="B1" s="4" t="str">
        <f>'Info '!C2</f>
        <v>JSC Ziraat Bank Georgia</v>
      </c>
      <c r="C1" s="3"/>
    </row>
    <row r="2" spans="1:9">
      <c r="A2" s="2" t="s">
        <v>32</v>
      </c>
      <c r="B2" s="624">
        <f>'1. key ratios '!$B$2</f>
        <v>44561</v>
      </c>
      <c r="C2" s="409"/>
    </row>
    <row r="4" spans="1:9" ht="13.5" thickBot="1">
      <c r="A4" s="2" t="s">
        <v>253</v>
      </c>
      <c r="B4" s="143" t="s">
        <v>376</v>
      </c>
    </row>
    <row r="5" spans="1:9">
      <c r="A5" s="144"/>
      <c r="B5" s="159"/>
      <c r="C5" s="268" t="s">
        <v>0</v>
      </c>
      <c r="D5" s="268" t="s">
        <v>1</v>
      </c>
      <c r="E5" s="268" t="s">
        <v>2</v>
      </c>
      <c r="F5" s="268" t="s">
        <v>3</v>
      </c>
      <c r="G5" s="269" t="s">
        <v>4</v>
      </c>
      <c r="H5" s="270" t="s">
        <v>5</v>
      </c>
      <c r="I5" s="160"/>
    </row>
    <row r="6" spans="1:9" s="160" customFormat="1" ht="12.75" customHeight="1">
      <c r="A6" s="161"/>
      <c r="B6" s="717" t="s">
        <v>252</v>
      </c>
      <c r="C6" s="719" t="s">
        <v>368</v>
      </c>
      <c r="D6" s="721" t="s">
        <v>367</v>
      </c>
      <c r="E6" s="722"/>
      <c r="F6" s="719" t="s">
        <v>372</v>
      </c>
      <c r="G6" s="719" t="s">
        <v>373</v>
      </c>
      <c r="H6" s="715" t="s">
        <v>371</v>
      </c>
    </row>
    <row r="7" spans="1:9" ht="38.25">
      <c r="A7" s="163"/>
      <c r="B7" s="718"/>
      <c r="C7" s="720"/>
      <c r="D7" s="271" t="s">
        <v>370</v>
      </c>
      <c r="E7" s="271" t="s">
        <v>369</v>
      </c>
      <c r="F7" s="720"/>
      <c r="G7" s="720"/>
      <c r="H7" s="716"/>
      <c r="I7" s="160"/>
    </row>
    <row r="8" spans="1:9">
      <c r="A8" s="161">
        <v>1</v>
      </c>
      <c r="B8" s="1" t="s">
        <v>96</v>
      </c>
      <c r="C8" s="653">
        <v>39129750.413199998</v>
      </c>
      <c r="D8" s="654">
        <v>0</v>
      </c>
      <c r="E8" s="653">
        <v>0</v>
      </c>
      <c r="F8" s="653">
        <v>31018841.123199999</v>
      </c>
      <c r="G8" s="655">
        <v>31018841.123199999</v>
      </c>
      <c r="H8" s="656">
        <f>G8/(C8+E8)</f>
        <v>0.79271758177982465</v>
      </c>
    </row>
    <row r="9" spans="1:9" ht="15" customHeight="1">
      <c r="A9" s="161">
        <v>2</v>
      </c>
      <c r="B9" s="1" t="s">
        <v>97</v>
      </c>
      <c r="C9" s="653">
        <v>0</v>
      </c>
      <c r="D9" s="654">
        <v>0</v>
      </c>
      <c r="E9" s="653">
        <v>0</v>
      </c>
      <c r="F9" s="653">
        <v>0</v>
      </c>
      <c r="G9" s="655">
        <v>0</v>
      </c>
      <c r="H9" s="656" t="e">
        <f t="shared" ref="H9:H21" si="0">G9/(C9+E9)</f>
        <v>#DIV/0!</v>
      </c>
    </row>
    <row r="10" spans="1:9">
      <c r="A10" s="161">
        <v>3</v>
      </c>
      <c r="B10" s="1" t="s">
        <v>270</v>
      </c>
      <c r="C10" s="653">
        <v>0</v>
      </c>
      <c r="D10" s="654">
        <v>0</v>
      </c>
      <c r="E10" s="653">
        <v>0</v>
      </c>
      <c r="F10" s="653">
        <v>0</v>
      </c>
      <c r="G10" s="655">
        <v>0</v>
      </c>
      <c r="H10" s="656" t="e">
        <f t="shared" si="0"/>
        <v>#DIV/0!</v>
      </c>
    </row>
    <row r="11" spans="1:9">
      <c r="A11" s="161">
        <v>4</v>
      </c>
      <c r="B11" s="1" t="s">
        <v>98</v>
      </c>
      <c r="C11" s="653">
        <v>0</v>
      </c>
      <c r="D11" s="654">
        <v>0</v>
      </c>
      <c r="E11" s="653">
        <v>0</v>
      </c>
      <c r="F11" s="653">
        <v>0</v>
      </c>
      <c r="G11" s="655">
        <v>0</v>
      </c>
      <c r="H11" s="656" t="e">
        <f t="shared" si="0"/>
        <v>#DIV/0!</v>
      </c>
    </row>
    <row r="12" spans="1:9">
      <c r="A12" s="161">
        <v>5</v>
      </c>
      <c r="B12" s="1" t="s">
        <v>99</v>
      </c>
      <c r="C12" s="653">
        <v>0</v>
      </c>
      <c r="D12" s="654">
        <v>0</v>
      </c>
      <c r="E12" s="653">
        <v>0</v>
      </c>
      <c r="F12" s="653">
        <v>0</v>
      </c>
      <c r="G12" s="655">
        <v>0</v>
      </c>
      <c r="H12" s="656" t="e">
        <f t="shared" si="0"/>
        <v>#DIV/0!</v>
      </c>
    </row>
    <row r="13" spans="1:9">
      <c r="A13" s="161">
        <v>6</v>
      </c>
      <c r="B13" s="1" t="s">
        <v>100</v>
      </c>
      <c r="C13" s="653">
        <v>3687787.6884999997</v>
      </c>
      <c r="D13" s="654">
        <v>0</v>
      </c>
      <c r="E13" s="653">
        <v>0</v>
      </c>
      <c r="F13" s="653">
        <v>1087672.3602499999</v>
      </c>
      <c r="G13" s="655">
        <v>1087672.3602499999</v>
      </c>
      <c r="H13" s="656">
        <f t="shared" si="0"/>
        <v>0.29493898568016763</v>
      </c>
    </row>
    <row r="14" spans="1:9">
      <c r="A14" s="161">
        <v>7</v>
      </c>
      <c r="B14" s="1" t="s">
        <v>101</v>
      </c>
      <c r="C14" s="653">
        <v>52715071.787500001</v>
      </c>
      <c r="D14" s="654">
        <v>21949234.889700003</v>
      </c>
      <c r="E14" s="653">
        <v>9722953.0131900012</v>
      </c>
      <c r="F14" s="654">
        <v>62438024.800690003</v>
      </c>
      <c r="G14" s="657">
        <v>62438024.800690003</v>
      </c>
      <c r="H14" s="656">
        <f>G14/(C14+E14)</f>
        <v>1</v>
      </c>
    </row>
    <row r="15" spans="1:9">
      <c r="A15" s="161">
        <v>8</v>
      </c>
      <c r="B15" s="1" t="s">
        <v>102</v>
      </c>
      <c r="C15" s="653">
        <v>41618135.222499996</v>
      </c>
      <c r="D15" s="654">
        <v>11710722.1932</v>
      </c>
      <c r="E15" s="653">
        <v>5043428.9585699998</v>
      </c>
      <c r="F15" s="654">
        <v>46661564.18107</v>
      </c>
      <c r="G15" s="657">
        <v>46661564.18107</v>
      </c>
      <c r="H15" s="656">
        <f t="shared" si="0"/>
        <v>1</v>
      </c>
    </row>
    <row r="16" spans="1:9">
      <c r="A16" s="161">
        <v>9</v>
      </c>
      <c r="B16" s="1" t="s">
        <v>103</v>
      </c>
      <c r="C16" s="653">
        <v>0</v>
      </c>
      <c r="D16" s="654">
        <v>0</v>
      </c>
      <c r="E16" s="653">
        <v>0</v>
      </c>
      <c r="F16" s="654">
        <v>0</v>
      </c>
      <c r="G16" s="657">
        <v>0</v>
      </c>
      <c r="H16" s="656" t="e">
        <f t="shared" si="0"/>
        <v>#DIV/0!</v>
      </c>
    </row>
    <row r="17" spans="1:8">
      <c r="A17" s="161">
        <v>10</v>
      </c>
      <c r="B17" s="1" t="s">
        <v>104</v>
      </c>
      <c r="C17" s="653">
        <v>0</v>
      </c>
      <c r="D17" s="654">
        <v>0</v>
      </c>
      <c r="E17" s="653">
        <v>0</v>
      </c>
      <c r="F17" s="654">
        <v>0</v>
      </c>
      <c r="G17" s="657">
        <v>0</v>
      </c>
      <c r="H17" s="656" t="e">
        <f t="shared" si="0"/>
        <v>#DIV/0!</v>
      </c>
    </row>
    <row r="18" spans="1:8">
      <c r="A18" s="161">
        <v>11</v>
      </c>
      <c r="B18" s="1" t="s">
        <v>105</v>
      </c>
      <c r="C18" s="653">
        <v>0</v>
      </c>
      <c r="D18" s="654">
        <v>0</v>
      </c>
      <c r="E18" s="653">
        <v>0</v>
      </c>
      <c r="F18" s="654">
        <v>0</v>
      </c>
      <c r="G18" s="657">
        <v>0</v>
      </c>
      <c r="H18" s="656" t="e">
        <f t="shared" si="0"/>
        <v>#DIV/0!</v>
      </c>
    </row>
    <row r="19" spans="1:8">
      <c r="A19" s="161">
        <v>12</v>
      </c>
      <c r="B19" s="1" t="s">
        <v>106</v>
      </c>
      <c r="C19" s="653">
        <v>0</v>
      </c>
      <c r="D19" s="654">
        <v>0</v>
      </c>
      <c r="E19" s="653">
        <v>0</v>
      </c>
      <c r="F19" s="654">
        <v>0</v>
      </c>
      <c r="G19" s="657">
        <v>0</v>
      </c>
      <c r="H19" s="656" t="e">
        <f t="shared" si="0"/>
        <v>#DIV/0!</v>
      </c>
    </row>
    <row r="20" spans="1:8">
      <c r="A20" s="161">
        <v>13</v>
      </c>
      <c r="B20" s="1" t="s">
        <v>247</v>
      </c>
      <c r="C20" s="653">
        <v>0</v>
      </c>
      <c r="D20" s="654">
        <v>0</v>
      </c>
      <c r="E20" s="653">
        <v>0</v>
      </c>
      <c r="F20" s="654">
        <v>0</v>
      </c>
      <c r="G20" s="657">
        <v>0</v>
      </c>
      <c r="H20" s="656" t="e">
        <f t="shared" si="0"/>
        <v>#DIV/0!</v>
      </c>
    </row>
    <row r="21" spans="1:8">
      <c r="A21" s="161">
        <v>14</v>
      </c>
      <c r="B21" s="1" t="s">
        <v>108</v>
      </c>
      <c r="C21" s="653">
        <v>12628476.998600001</v>
      </c>
      <c r="D21" s="654">
        <v>0</v>
      </c>
      <c r="E21" s="653">
        <v>0</v>
      </c>
      <c r="F21" s="654">
        <v>5123075.4985999996</v>
      </c>
      <c r="G21" s="657">
        <v>5123075.4985999996</v>
      </c>
      <c r="H21" s="656">
        <f t="shared" si="0"/>
        <v>0.40567643265042541</v>
      </c>
    </row>
    <row r="22" spans="1:8" ht="13.5" thickBot="1">
      <c r="A22" s="164"/>
      <c r="B22" s="165" t="s">
        <v>109</v>
      </c>
      <c r="C22" s="272">
        <f>SUM(C8:C21)</f>
        <v>149779222.1103</v>
      </c>
      <c r="D22" s="272">
        <f>SUM(D8:D21)</f>
        <v>33659957.082900003</v>
      </c>
      <c r="E22" s="272">
        <f>SUM(E8:E21)</f>
        <v>14766381.971760001</v>
      </c>
      <c r="F22" s="272">
        <f>SUM(F8:F21)</f>
        <v>146329177.96381003</v>
      </c>
      <c r="G22" s="272">
        <f>SUM(G8:G21)</f>
        <v>146329177.96381003</v>
      </c>
      <c r="H22" s="273">
        <f>G22/(C22+E22)</f>
        <v>0.88929253856477786</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C19" activePane="bottomRight" state="frozen"/>
      <selection pane="topRight" activeCell="C1" sqref="C1"/>
      <selection pane="bottomLeft" activeCell="A6" sqref="A6"/>
      <selection pane="bottomRight" activeCell="D18" sqref="D18"/>
    </sheetView>
  </sheetViews>
  <sheetFormatPr defaultColWidth="9.140625" defaultRowHeight="12.75"/>
  <cols>
    <col min="1" max="1" width="10.5703125" style="267" bestFit="1" customWidth="1"/>
    <col min="2" max="2" width="104.140625" style="267" customWidth="1"/>
    <col min="3" max="11" width="12.7109375" style="267" customWidth="1"/>
    <col min="12" max="16384" width="9.140625" style="267"/>
  </cols>
  <sheetData>
    <row r="1" spans="1:11">
      <c r="A1" s="267" t="s">
        <v>31</v>
      </c>
      <c r="B1" s="3" t="str">
        <f>'Info '!C2</f>
        <v>JSC Ziraat Bank Georgia</v>
      </c>
    </row>
    <row r="2" spans="1:11">
      <c r="A2" s="267" t="s">
        <v>32</v>
      </c>
      <c r="B2" s="624">
        <f>'1. key ratios '!$B$2</f>
        <v>44561</v>
      </c>
      <c r="C2" s="287"/>
      <c r="D2" s="287"/>
    </row>
    <row r="3" spans="1:11">
      <c r="B3" s="287"/>
      <c r="C3" s="287"/>
      <c r="D3" s="287"/>
    </row>
    <row r="4" spans="1:11" ht="13.5" thickBot="1">
      <c r="A4" s="267" t="s">
        <v>249</v>
      </c>
      <c r="B4" s="321" t="s">
        <v>377</v>
      </c>
      <c r="C4" s="287"/>
      <c r="D4" s="287"/>
    </row>
    <row r="5" spans="1:11" ht="30" customHeight="1">
      <c r="A5" s="723"/>
      <c r="B5" s="724"/>
      <c r="C5" s="725" t="s">
        <v>429</v>
      </c>
      <c r="D5" s="725"/>
      <c r="E5" s="725"/>
      <c r="F5" s="725" t="s">
        <v>430</v>
      </c>
      <c r="G5" s="725"/>
      <c r="H5" s="725"/>
      <c r="I5" s="725" t="s">
        <v>431</v>
      </c>
      <c r="J5" s="725"/>
      <c r="K5" s="726"/>
    </row>
    <row r="6" spans="1:11">
      <c r="A6" s="288"/>
      <c r="B6" s="289"/>
      <c r="C6" s="42" t="s">
        <v>70</v>
      </c>
      <c r="D6" s="42" t="s">
        <v>71</v>
      </c>
      <c r="E6" s="42" t="s">
        <v>72</v>
      </c>
      <c r="F6" s="42" t="s">
        <v>70</v>
      </c>
      <c r="G6" s="42" t="s">
        <v>71</v>
      </c>
      <c r="H6" s="42" t="s">
        <v>72</v>
      </c>
      <c r="I6" s="42" t="s">
        <v>70</v>
      </c>
      <c r="J6" s="42" t="s">
        <v>71</v>
      </c>
      <c r="K6" s="42" t="s">
        <v>72</v>
      </c>
    </row>
    <row r="7" spans="1:11">
      <c r="A7" s="290" t="s">
        <v>380</v>
      </c>
      <c r="B7" s="291"/>
      <c r="C7" s="291"/>
      <c r="D7" s="291"/>
      <c r="E7" s="291"/>
      <c r="F7" s="291"/>
      <c r="G7" s="291"/>
      <c r="H7" s="291"/>
      <c r="I7" s="291"/>
      <c r="J7" s="291"/>
      <c r="K7" s="292"/>
    </row>
    <row r="8" spans="1:11">
      <c r="A8" s="293">
        <v>1</v>
      </c>
      <c r="B8" s="294" t="s">
        <v>378</v>
      </c>
      <c r="C8" s="295"/>
      <c r="D8" s="295"/>
      <c r="E8" s="295"/>
      <c r="F8" s="296">
        <v>17578064.600378003</v>
      </c>
      <c r="G8" s="296">
        <v>34348812.280693494</v>
      </c>
      <c r="H8" s="296">
        <v>51926876.881071493</v>
      </c>
      <c r="I8" s="296">
        <v>9875413.0230956003</v>
      </c>
      <c r="J8" s="296">
        <v>33842876.608152196</v>
      </c>
      <c r="K8" s="297">
        <v>43718289.631247796</v>
      </c>
    </row>
    <row r="9" spans="1:11">
      <c r="A9" s="290" t="s">
        <v>381</v>
      </c>
      <c r="B9" s="291"/>
      <c r="C9" s="291"/>
      <c r="D9" s="291"/>
      <c r="E9" s="291"/>
      <c r="F9" s="291"/>
      <c r="G9" s="291"/>
      <c r="H9" s="291"/>
      <c r="I9" s="291"/>
      <c r="J9" s="291"/>
      <c r="K9" s="292"/>
    </row>
    <row r="10" spans="1:11">
      <c r="A10" s="298">
        <v>2</v>
      </c>
      <c r="B10" s="299" t="s">
        <v>389</v>
      </c>
      <c r="C10" s="299">
        <v>1103706.7349985</v>
      </c>
      <c r="D10" s="300">
        <v>18397777.782677803</v>
      </c>
      <c r="E10" s="300">
        <v>19501484.517676301</v>
      </c>
      <c r="F10" s="300">
        <v>358789.01831909548</v>
      </c>
      <c r="G10" s="300">
        <v>7000193.0915444624</v>
      </c>
      <c r="H10" s="300">
        <v>7358982.1098635579</v>
      </c>
      <c r="I10" s="300">
        <v>86014.932097719997</v>
      </c>
      <c r="J10" s="300">
        <v>1514233.23915198</v>
      </c>
      <c r="K10" s="301">
        <v>1600248.1712497</v>
      </c>
    </row>
    <row r="11" spans="1:11">
      <c r="A11" s="298">
        <v>3</v>
      </c>
      <c r="B11" s="299" t="s">
        <v>383</v>
      </c>
      <c r="C11" s="299">
        <v>10545162.506628502</v>
      </c>
      <c r="D11" s="300">
        <v>49719846.251001388</v>
      </c>
      <c r="E11" s="300">
        <v>60265008.757629886</v>
      </c>
      <c r="F11" s="300">
        <v>3875723.361564612</v>
      </c>
      <c r="G11" s="300">
        <v>19095854.622422323</v>
      </c>
      <c r="H11" s="300">
        <v>22971577.983986937</v>
      </c>
      <c r="I11" s="300">
        <v>2812657.3108908297</v>
      </c>
      <c r="J11" s="300">
        <v>15332622.286190037</v>
      </c>
      <c r="K11" s="301">
        <v>18145279.597080868</v>
      </c>
    </row>
    <row r="12" spans="1:11">
      <c r="A12" s="298">
        <v>4</v>
      </c>
      <c r="B12" s="299" t="s">
        <v>384</v>
      </c>
      <c r="C12" s="299">
        <v>0</v>
      </c>
      <c r="D12" s="300">
        <v>0</v>
      </c>
      <c r="E12" s="300">
        <v>0</v>
      </c>
      <c r="F12" s="300">
        <v>0</v>
      </c>
      <c r="G12" s="300">
        <v>0</v>
      </c>
      <c r="H12" s="300">
        <v>0</v>
      </c>
      <c r="I12" s="300">
        <v>0</v>
      </c>
      <c r="J12" s="300">
        <v>0</v>
      </c>
      <c r="K12" s="301">
        <v>0</v>
      </c>
    </row>
    <row r="13" spans="1:11">
      <c r="A13" s="298">
        <v>5</v>
      </c>
      <c r="B13" s="299" t="s">
        <v>392</v>
      </c>
      <c r="C13" s="299">
        <v>17434304.619020998</v>
      </c>
      <c r="D13" s="300">
        <v>18210912.777227599</v>
      </c>
      <c r="E13" s="300">
        <v>35645217.396248594</v>
      </c>
      <c r="F13" s="300">
        <v>3033889.9354427592</v>
      </c>
      <c r="G13" s="300">
        <v>2873295.4313363843</v>
      </c>
      <c r="H13" s="300">
        <v>5907185.366779143</v>
      </c>
      <c r="I13" s="300">
        <v>1114421.4878912452</v>
      </c>
      <c r="J13" s="300">
        <v>1090034.0906333802</v>
      </c>
      <c r="K13" s="301">
        <v>2204455.5785246254</v>
      </c>
    </row>
    <row r="14" spans="1:11">
      <c r="A14" s="298">
        <v>6</v>
      </c>
      <c r="B14" s="299" t="s">
        <v>424</v>
      </c>
      <c r="C14" s="299"/>
      <c r="D14" s="300"/>
      <c r="E14" s="300"/>
      <c r="F14" s="300">
        <v>0</v>
      </c>
      <c r="G14" s="300">
        <v>0</v>
      </c>
      <c r="H14" s="300">
        <v>0</v>
      </c>
      <c r="I14" s="300"/>
      <c r="J14" s="300"/>
      <c r="K14" s="301"/>
    </row>
    <row r="15" spans="1:11">
      <c r="A15" s="298">
        <v>7</v>
      </c>
      <c r="B15" s="299" t="s">
        <v>425</v>
      </c>
      <c r="C15" s="299">
        <v>703683.28903510002</v>
      </c>
      <c r="D15" s="300">
        <v>177957.27325999999</v>
      </c>
      <c r="E15" s="300">
        <v>881640.56229509995</v>
      </c>
      <c r="F15" s="300">
        <v>40836.106412900001</v>
      </c>
      <c r="G15" s="300">
        <v>0</v>
      </c>
      <c r="H15" s="300">
        <v>40836.106412900001</v>
      </c>
      <c r="I15" s="300">
        <v>40836.106412900001</v>
      </c>
      <c r="J15" s="300">
        <v>0</v>
      </c>
      <c r="K15" s="301">
        <v>40836.106412900001</v>
      </c>
    </row>
    <row r="16" spans="1:11">
      <c r="A16" s="298">
        <v>8</v>
      </c>
      <c r="B16" s="302" t="s">
        <v>385</v>
      </c>
      <c r="C16" s="299">
        <v>29786857.149683099</v>
      </c>
      <c r="D16" s="300">
        <v>86506494.08416678</v>
      </c>
      <c r="E16" s="300">
        <v>116293351.23384988</v>
      </c>
      <c r="F16" s="300">
        <v>7309238.4217393668</v>
      </c>
      <c r="G16" s="300">
        <v>28969343.145303171</v>
      </c>
      <c r="H16" s="300">
        <v>36278581.567042537</v>
      </c>
      <c r="I16" s="300">
        <v>4053929.837292695</v>
      </c>
      <c r="J16" s="300">
        <v>17936889.615975399</v>
      </c>
      <c r="K16" s="301">
        <v>21990819.453268092</v>
      </c>
    </row>
    <row r="17" spans="1:11">
      <c r="A17" s="290" t="s">
        <v>382</v>
      </c>
      <c r="B17" s="291"/>
      <c r="C17" s="291"/>
      <c r="D17" s="291"/>
      <c r="E17" s="291"/>
      <c r="F17" s="291"/>
      <c r="G17" s="291"/>
      <c r="H17" s="291"/>
      <c r="I17" s="291"/>
      <c r="J17" s="291"/>
      <c r="K17" s="292"/>
    </row>
    <row r="18" spans="1:11">
      <c r="A18" s="298">
        <v>9</v>
      </c>
      <c r="B18" s="299" t="s">
        <v>388</v>
      </c>
      <c r="C18" s="299">
        <v>0</v>
      </c>
      <c r="D18" s="300">
        <v>0</v>
      </c>
      <c r="E18" s="300">
        <v>0</v>
      </c>
      <c r="F18" s="300"/>
      <c r="G18" s="300"/>
      <c r="H18" s="300">
        <v>0</v>
      </c>
      <c r="I18" s="300">
        <v>0</v>
      </c>
      <c r="J18" s="300">
        <v>0</v>
      </c>
      <c r="K18" s="301">
        <v>0</v>
      </c>
    </row>
    <row r="19" spans="1:11">
      <c r="A19" s="298">
        <v>10</v>
      </c>
      <c r="B19" s="299" t="s">
        <v>426</v>
      </c>
      <c r="C19" s="299">
        <v>44429526.8802104</v>
      </c>
      <c r="D19" s="300">
        <v>31287417.1904913</v>
      </c>
      <c r="E19" s="300">
        <v>75716944.070701703</v>
      </c>
      <c r="F19" s="300">
        <v>493422.8812613</v>
      </c>
      <c r="G19" s="300">
        <v>223129.91902505001</v>
      </c>
      <c r="H19" s="300">
        <v>716552.80028635007</v>
      </c>
      <c r="I19" s="300">
        <v>8196074.4585437011</v>
      </c>
      <c r="J19" s="300">
        <v>2565628.7358358498</v>
      </c>
      <c r="K19" s="301">
        <v>10761703.194379551</v>
      </c>
    </row>
    <row r="20" spans="1:11">
      <c r="A20" s="298">
        <v>11</v>
      </c>
      <c r="B20" s="299" t="s">
        <v>387</v>
      </c>
      <c r="C20" s="299">
        <v>216644.50912999999</v>
      </c>
      <c r="D20" s="300">
        <v>10134.758949699999</v>
      </c>
      <c r="E20" s="300">
        <v>226779.26807969998</v>
      </c>
      <c r="F20" s="300">
        <v>40630.434782600001</v>
      </c>
      <c r="G20" s="300">
        <v>0</v>
      </c>
      <c r="H20" s="300">
        <v>40630.434782600001</v>
      </c>
      <c r="I20" s="300">
        <v>40630.434782600001</v>
      </c>
      <c r="J20" s="300">
        <v>0</v>
      </c>
      <c r="K20" s="301">
        <v>40630.434782600001</v>
      </c>
    </row>
    <row r="21" spans="1:11" ht="13.5" thickBot="1">
      <c r="A21" s="303">
        <v>12</v>
      </c>
      <c r="B21" s="304" t="s">
        <v>386</v>
      </c>
      <c r="C21" s="305">
        <v>44646171.389340401</v>
      </c>
      <c r="D21" s="306">
        <v>31297551.949441001</v>
      </c>
      <c r="E21" s="305">
        <v>75943723.338781402</v>
      </c>
      <c r="F21" s="306">
        <v>534053.31604389998</v>
      </c>
      <c r="G21" s="306">
        <v>223129.91902505001</v>
      </c>
      <c r="H21" s="306">
        <v>757183.2350689501</v>
      </c>
      <c r="I21" s="306">
        <v>8236704.8933263011</v>
      </c>
      <c r="J21" s="306">
        <v>2565628.7358358498</v>
      </c>
      <c r="K21" s="307">
        <v>10802333.629162151</v>
      </c>
    </row>
    <row r="22" spans="1:11" ht="38.25" customHeight="1" thickBot="1">
      <c r="A22" s="308"/>
      <c r="B22" s="309"/>
      <c r="C22" s="309"/>
      <c r="D22" s="309"/>
      <c r="E22" s="309"/>
      <c r="F22" s="727" t="s">
        <v>428</v>
      </c>
      <c r="G22" s="725"/>
      <c r="H22" s="725"/>
      <c r="I22" s="727" t="s">
        <v>393</v>
      </c>
      <c r="J22" s="725"/>
      <c r="K22" s="726"/>
    </row>
    <row r="23" spans="1:11">
      <c r="A23" s="310">
        <v>13</v>
      </c>
      <c r="B23" s="311" t="s">
        <v>378</v>
      </c>
      <c r="C23" s="312"/>
      <c r="D23" s="312"/>
      <c r="E23" s="312"/>
      <c r="F23" s="658">
        <v>17578064.600378003</v>
      </c>
      <c r="G23" s="658">
        <v>34348812.280693494</v>
      </c>
      <c r="H23" s="658">
        <v>51926876.8810715</v>
      </c>
      <c r="I23" s="658">
        <v>9875413.0230956003</v>
      </c>
      <c r="J23" s="658">
        <v>33842876.608152196</v>
      </c>
      <c r="K23" s="659">
        <v>43718289.631247804</v>
      </c>
    </row>
    <row r="24" spans="1:11" ht="13.5" thickBot="1">
      <c r="A24" s="313">
        <v>14</v>
      </c>
      <c r="B24" s="314" t="s">
        <v>390</v>
      </c>
      <c r="C24" s="315"/>
      <c r="D24" s="316"/>
      <c r="E24" s="317"/>
      <c r="F24" s="660">
        <v>6775185.1056954665</v>
      </c>
      <c r="G24" s="660">
        <v>28746213.226278119</v>
      </c>
      <c r="H24" s="660">
        <v>35521398.33197359</v>
      </c>
      <c r="I24" s="660">
        <v>1013482.4593231736</v>
      </c>
      <c r="J24" s="660">
        <v>15371260.880139545</v>
      </c>
      <c r="K24" s="661">
        <v>11188485.824105937</v>
      </c>
    </row>
    <row r="25" spans="1:11" ht="13.5" thickBot="1">
      <c r="A25" s="318">
        <v>15</v>
      </c>
      <c r="B25" s="319" t="s">
        <v>391</v>
      </c>
      <c r="C25" s="320"/>
      <c r="D25" s="320"/>
      <c r="E25" s="320"/>
      <c r="F25" s="662">
        <v>2.5944773945144677</v>
      </c>
      <c r="G25" s="662">
        <v>1.194898681447677</v>
      </c>
      <c r="H25" s="662">
        <v>1.4618477683726483</v>
      </c>
      <c r="I25" s="662">
        <v>9.7440394081320587</v>
      </c>
      <c r="J25" s="662">
        <v>2.2016981477348372</v>
      </c>
      <c r="K25" s="663">
        <v>3.9074357619558673</v>
      </c>
    </row>
    <row r="27" spans="1:11" ht="25.5">
      <c r="B27" s="286" t="s">
        <v>427</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C6" activePane="bottomRight" state="frozen"/>
      <selection pane="topRight" activeCell="B1" sqref="B1"/>
      <selection pane="bottomLeft" activeCell="A5" sqref="A5"/>
      <selection pane="bottomRight" activeCell="B6" sqref="B6"/>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35"/>
  </cols>
  <sheetData>
    <row r="1" spans="1:14">
      <c r="A1" s="4" t="s">
        <v>31</v>
      </c>
      <c r="B1" s="3" t="str">
        <f>'Info '!C2</f>
        <v>JSC Ziraat Bank Georgia</v>
      </c>
    </row>
    <row r="2" spans="1:14" ht="14.25" customHeight="1">
      <c r="A2" s="4" t="s">
        <v>32</v>
      </c>
      <c r="B2" s="624">
        <f>'1. key ratios '!$B$2</f>
        <v>44561</v>
      </c>
    </row>
    <row r="3" spans="1:14" ht="14.25" customHeight="1"/>
    <row r="4" spans="1:14" ht="13.5" thickBot="1">
      <c r="A4" s="4" t="s">
        <v>265</v>
      </c>
      <c r="B4" s="230" t="s">
        <v>29</v>
      </c>
    </row>
    <row r="5" spans="1:14" s="171" customFormat="1">
      <c r="A5" s="167"/>
      <c r="B5" s="168"/>
      <c r="C5" s="169" t="s">
        <v>0</v>
      </c>
      <c r="D5" s="169" t="s">
        <v>1</v>
      </c>
      <c r="E5" s="169" t="s">
        <v>2</v>
      </c>
      <c r="F5" s="169" t="s">
        <v>3</v>
      </c>
      <c r="G5" s="169" t="s">
        <v>4</v>
      </c>
      <c r="H5" s="169" t="s">
        <v>5</v>
      </c>
      <c r="I5" s="169" t="s">
        <v>8</v>
      </c>
      <c r="J5" s="169" t="s">
        <v>9</v>
      </c>
      <c r="K5" s="169" t="s">
        <v>10</v>
      </c>
      <c r="L5" s="169" t="s">
        <v>11</v>
      </c>
      <c r="M5" s="169" t="s">
        <v>12</v>
      </c>
      <c r="N5" s="170" t="s">
        <v>13</v>
      </c>
    </row>
    <row r="6" spans="1:14" ht="25.5">
      <c r="A6" s="172"/>
      <c r="B6" s="173"/>
      <c r="C6" s="174" t="s">
        <v>264</v>
      </c>
      <c r="D6" s="175" t="s">
        <v>263</v>
      </c>
      <c r="E6" s="176" t="s">
        <v>262</v>
      </c>
      <c r="F6" s="177">
        <v>0</v>
      </c>
      <c r="G6" s="177">
        <v>0.2</v>
      </c>
      <c r="H6" s="177">
        <v>0.35</v>
      </c>
      <c r="I6" s="177">
        <v>0.5</v>
      </c>
      <c r="J6" s="177">
        <v>0.75</v>
      </c>
      <c r="K6" s="177">
        <v>1</v>
      </c>
      <c r="L6" s="177">
        <v>1.5</v>
      </c>
      <c r="M6" s="177">
        <v>2.5</v>
      </c>
      <c r="N6" s="229" t="s">
        <v>276</v>
      </c>
    </row>
    <row r="7" spans="1:14" ht="15">
      <c r="A7" s="178">
        <v>1</v>
      </c>
      <c r="B7" s="179" t="s">
        <v>261</v>
      </c>
      <c r="C7" s="180">
        <f>SUM(C8:C13)</f>
        <v>0</v>
      </c>
      <c r="D7" s="173"/>
      <c r="E7" s="181">
        <f t="shared" ref="E7:M7" si="0">SUM(E8:E13)</f>
        <v>0</v>
      </c>
      <c r="F7" s="182">
        <f>SUM(F8:F13)</f>
        <v>0</v>
      </c>
      <c r="G7" s="182">
        <f t="shared" si="0"/>
        <v>0</v>
      </c>
      <c r="H7" s="182">
        <f t="shared" si="0"/>
        <v>0</v>
      </c>
      <c r="I7" s="182">
        <f t="shared" si="0"/>
        <v>0</v>
      </c>
      <c r="J7" s="182">
        <f t="shared" si="0"/>
        <v>0</v>
      </c>
      <c r="K7" s="182">
        <f t="shared" si="0"/>
        <v>0</v>
      </c>
      <c r="L7" s="182">
        <f t="shared" si="0"/>
        <v>0</v>
      </c>
      <c r="M7" s="182">
        <f t="shared" si="0"/>
        <v>0</v>
      </c>
      <c r="N7" s="183">
        <f>SUM(N8:N13)</f>
        <v>0</v>
      </c>
    </row>
    <row r="8" spans="1:14" ht="14.25">
      <c r="A8" s="178">
        <v>1.1000000000000001</v>
      </c>
      <c r="B8" s="184" t="s">
        <v>259</v>
      </c>
      <c r="C8" s="182">
        <v>0</v>
      </c>
      <c r="D8" s="185">
        <v>0.02</v>
      </c>
      <c r="E8" s="181">
        <f>C8*D8</f>
        <v>0</v>
      </c>
      <c r="F8" s="182"/>
      <c r="G8" s="182"/>
      <c r="H8" s="182"/>
      <c r="I8" s="182"/>
      <c r="J8" s="182"/>
      <c r="K8" s="182"/>
      <c r="L8" s="182"/>
      <c r="M8" s="182"/>
      <c r="N8" s="183">
        <f>SUMPRODUCT($F$6:$M$6,F8:M8)</f>
        <v>0</v>
      </c>
    </row>
    <row r="9" spans="1:14" ht="14.25">
      <c r="A9" s="178">
        <v>1.2</v>
      </c>
      <c r="B9" s="184" t="s">
        <v>258</v>
      </c>
      <c r="C9" s="182">
        <v>0</v>
      </c>
      <c r="D9" s="185">
        <v>0.05</v>
      </c>
      <c r="E9" s="181">
        <f>C9*D9</f>
        <v>0</v>
      </c>
      <c r="F9" s="182"/>
      <c r="G9" s="182"/>
      <c r="H9" s="182"/>
      <c r="I9" s="182"/>
      <c r="J9" s="182"/>
      <c r="K9" s="182"/>
      <c r="L9" s="182"/>
      <c r="M9" s="182"/>
      <c r="N9" s="183">
        <f t="shared" ref="N9:N12" si="1">SUMPRODUCT($F$6:$M$6,F9:M9)</f>
        <v>0</v>
      </c>
    </row>
    <row r="10" spans="1:14" ht="14.25">
      <c r="A10" s="178">
        <v>1.3</v>
      </c>
      <c r="B10" s="184" t="s">
        <v>257</v>
      </c>
      <c r="C10" s="182">
        <v>0</v>
      </c>
      <c r="D10" s="185">
        <v>0.08</v>
      </c>
      <c r="E10" s="181">
        <f>C10*D10</f>
        <v>0</v>
      </c>
      <c r="F10" s="182"/>
      <c r="G10" s="182"/>
      <c r="H10" s="182"/>
      <c r="I10" s="182"/>
      <c r="J10" s="182"/>
      <c r="K10" s="182"/>
      <c r="L10" s="182"/>
      <c r="M10" s="182"/>
      <c r="N10" s="183">
        <f>SUMPRODUCT($F$6:$M$6,F10:M10)</f>
        <v>0</v>
      </c>
    </row>
    <row r="11" spans="1:14" ht="14.25">
      <c r="A11" s="178">
        <v>1.4</v>
      </c>
      <c r="B11" s="184" t="s">
        <v>256</v>
      </c>
      <c r="C11" s="182">
        <v>0</v>
      </c>
      <c r="D11" s="185">
        <v>0.11</v>
      </c>
      <c r="E11" s="181">
        <f>C11*D11</f>
        <v>0</v>
      </c>
      <c r="F11" s="182"/>
      <c r="G11" s="182"/>
      <c r="H11" s="182"/>
      <c r="I11" s="182"/>
      <c r="J11" s="182"/>
      <c r="K11" s="182"/>
      <c r="L11" s="182"/>
      <c r="M11" s="182"/>
      <c r="N11" s="183">
        <f t="shared" si="1"/>
        <v>0</v>
      </c>
    </row>
    <row r="12" spans="1:14" ht="14.25">
      <c r="A12" s="178">
        <v>1.5</v>
      </c>
      <c r="B12" s="184" t="s">
        <v>255</v>
      </c>
      <c r="C12" s="182">
        <v>0</v>
      </c>
      <c r="D12" s="185">
        <v>0.14000000000000001</v>
      </c>
      <c r="E12" s="181">
        <f>C12*D12</f>
        <v>0</v>
      </c>
      <c r="F12" s="182"/>
      <c r="G12" s="182"/>
      <c r="H12" s="182"/>
      <c r="I12" s="182"/>
      <c r="J12" s="182"/>
      <c r="K12" s="182"/>
      <c r="L12" s="182"/>
      <c r="M12" s="182"/>
      <c r="N12" s="183">
        <f t="shared" si="1"/>
        <v>0</v>
      </c>
    </row>
    <row r="13" spans="1:14" ht="14.25">
      <c r="A13" s="178">
        <v>1.6</v>
      </c>
      <c r="B13" s="186" t="s">
        <v>254</v>
      </c>
      <c r="C13" s="182">
        <v>0</v>
      </c>
      <c r="D13" s="187"/>
      <c r="E13" s="182"/>
      <c r="F13" s="182"/>
      <c r="G13" s="182"/>
      <c r="H13" s="182"/>
      <c r="I13" s="182"/>
      <c r="J13" s="182"/>
      <c r="K13" s="182"/>
      <c r="L13" s="182"/>
      <c r="M13" s="182"/>
      <c r="N13" s="183">
        <f>SUMPRODUCT($F$6:$M$6,F13:M13)</f>
        <v>0</v>
      </c>
    </row>
    <row r="14" spans="1:14" ht="15">
      <c r="A14" s="178">
        <v>2</v>
      </c>
      <c r="B14" s="188" t="s">
        <v>260</v>
      </c>
      <c r="C14" s="180">
        <f>SUM(C15:C20)</f>
        <v>0</v>
      </c>
      <c r="D14" s="173"/>
      <c r="E14" s="181">
        <f t="shared" ref="E14:M14" si="2">SUM(E15:E20)</f>
        <v>0</v>
      </c>
      <c r="F14" s="182">
        <f t="shared" si="2"/>
        <v>0</v>
      </c>
      <c r="G14" s="182">
        <f t="shared" si="2"/>
        <v>0</v>
      </c>
      <c r="H14" s="182">
        <f t="shared" si="2"/>
        <v>0</v>
      </c>
      <c r="I14" s="182">
        <f t="shared" si="2"/>
        <v>0</v>
      </c>
      <c r="J14" s="182">
        <f t="shared" si="2"/>
        <v>0</v>
      </c>
      <c r="K14" s="182">
        <f t="shared" si="2"/>
        <v>0</v>
      </c>
      <c r="L14" s="182">
        <f t="shared" si="2"/>
        <v>0</v>
      </c>
      <c r="M14" s="182">
        <f t="shared" si="2"/>
        <v>0</v>
      </c>
      <c r="N14" s="183">
        <f>SUM(N15:N20)</f>
        <v>0</v>
      </c>
    </row>
    <row r="15" spans="1:14" ht="14.25">
      <c r="A15" s="178">
        <v>2.1</v>
      </c>
      <c r="B15" s="186" t="s">
        <v>259</v>
      </c>
      <c r="C15" s="182"/>
      <c r="D15" s="185">
        <v>5.0000000000000001E-3</v>
      </c>
      <c r="E15" s="181">
        <f>C15*D15</f>
        <v>0</v>
      </c>
      <c r="F15" s="182"/>
      <c r="G15" s="182"/>
      <c r="H15" s="182"/>
      <c r="I15" s="182"/>
      <c r="J15" s="182"/>
      <c r="K15" s="182"/>
      <c r="L15" s="182"/>
      <c r="M15" s="182"/>
      <c r="N15" s="183">
        <f>SUMPRODUCT($F$6:$M$6,F15:M15)</f>
        <v>0</v>
      </c>
    </row>
    <row r="16" spans="1:14" ht="14.25">
      <c r="A16" s="178">
        <v>2.2000000000000002</v>
      </c>
      <c r="B16" s="186" t="s">
        <v>258</v>
      </c>
      <c r="C16" s="182"/>
      <c r="D16" s="185">
        <v>0.01</v>
      </c>
      <c r="E16" s="181">
        <f>C16*D16</f>
        <v>0</v>
      </c>
      <c r="F16" s="182"/>
      <c r="G16" s="182"/>
      <c r="H16" s="182"/>
      <c r="I16" s="182"/>
      <c r="J16" s="182"/>
      <c r="K16" s="182"/>
      <c r="L16" s="182"/>
      <c r="M16" s="182"/>
      <c r="N16" s="183">
        <f t="shared" ref="N16:N20" si="3">SUMPRODUCT($F$6:$M$6,F16:M16)</f>
        <v>0</v>
      </c>
    </row>
    <row r="17" spans="1:14" ht="14.25">
      <c r="A17" s="178">
        <v>2.2999999999999998</v>
      </c>
      <c r="B17" s="186" t="s">
        <v>257</v>
      </c>
      <c r="C17" s="182"/>
      <c r="D17" s="185">
        <v>0.02</v>
      </c>
      <c r="E17" s="181">
        <f>C17*D17</f>
        <v>0</v>
      </c>
      <c r="F17" s="182"/>
      <c r="G17" s="182"/>
      <c r="H17" s="182"/>
      <c r="I17" s="182"/>
      <c r="J17" s="182"/>
      <c r="K17" s="182"/>
      <c r="L17" s="182"/>
      <c r="M17" s="182"/>
      <c r="N17" s="183">
        <f t="shared" si="3"/>
        <v>0</v>
      </c>
    </row>
    <row r="18" spans="1:14" ht="14.25">
      <c r="A18" s="178">
        <v>2.4</v>
      </c>
      <c r="B18" s="186" t="s">
        <v>256</v>
      </c>
      <c r="C18" s="182"/>
      <c r="D18" s="185">
        <v>0.03</v>
      </c>
      <c r="E18" s="181">
        <f>C18*D18</f>
        <v>0</v>
      </c>
      <c r="F18" s="182"/>
      <c r="G18" s="182"/>
      <c r="H18" s="182"/>
      <c r="I18" s="182"/>
      <c r="J18" s="182"/>
      <c r="K18" s="182"/>
      <c r="L18" s="182"/>
      <c r="M18" s="182"/>
      <c r="N18" s="183">
        <f t="shared" si="3"/>
        <v>0</v>
      </c>
    </row>
    <row r="19" spans="1:14" ht="14.25">
      <c r="A19" s="178">
        <v>2.5</v>
      </c>
      <c r="B19" s="186" t="s">
        <v>255</v>
      </c>
      <c r="C19" s="182"/>
      <c r="D19" s="185">
        <v>0.04</v>
      </c>
      <c r="E19" s="181">
        <f>C19*D19</f>
        <v>0</v>
      </c>
      <c r="F19" s="182"/>
      <c r="G19" s="182"/>
      <c r="H19" s="182"/>
      <c r="I19" s="182"/>
      <c r="J19" s="182"/>
      <c r="K19" s="182"/>
      <c r="L19" s="182"/>
      <c r="M19" s="182"/>
      <c r="N19" s="183">
        <f t="shared" si="3"/>
        <v>0</v>
      </c>
    </row>
    <row r="20" spans="1:14" ht="14.25">
      <c r="A20" s="178">
        <v>2.6</v>
      </c>
      <c r="B20" s="186" t="s">
        <v>254</v>
      </c>
      <c r="C20" s="182"/>
      <c r="D20" s="187"/>
      <c r="E20" s="189"/>
      <c r="F20" s="182"/>
      <c r="G20" s="182"/>
      <c r="H20" s="182"/>
      <c r="I20" s="182"/>
      <c r="J20" s="182"/>
      <c r="K20" s="182"/>
      <c r="L20" s="182"/>
      <c r="M20" s="182"/>
      <c r="N20" s="183">
        <f t="shared" si="3"/>
        <v>0</v>
      </c>
    </row>
    <row r="21" spans="1:14" ht="15.75" thickBot="1">
      <c r="A21" s="190"/>
      <c r="B21" s="191" t="s">
        <v>109</v>
      </c>
      <c r="C21" s="166">
        <f>C14+C7</f>
        <v>0</v>
      </c>
      <c r="D21" s="192"/>
      <c r="E21" s="193">
        <f>E14+E7</f>
        <v>0</v>
      </c>
      <c r="F21" s="194">
        <f>F7+F14</f>
        <v>0</v>
      </c>
      <c r="G21" s="194">
        <f t="shared" ref="G21:L21" si="4">G7+G14</f>
        <v>0</v>
      </c>
      <c r="H21" s="194">
        <f t="shared" si="4"/>
        <v>0</v>
      </c>
      <c r="I21" s="194">
        <f t="shared" si="4"/>
        <v>0</v>
      </c>
      <c r="J21" s="194">
        <f t="shared" si="4"/>
        <v>0</v>
      </c>
      <c r="K21" s="194">
        <f t="shared" si="4"/>
        <v>0</v>
      </c>
      <c r="L21" s="194">
        <f t="shared" si="4"/>
        <v>0</v>
      </c>
      <c r="M21" s="194">
        <f>M7+M14</f>
        <v>0</v>
      </c>
      <c r="N21" s="195">
        <f>N14+N7</f>
        <v>0</v>
      </c>
    </row>
    <row r="22" spans="1:14">
      <c r="E22" s="196"/>
      <c r="F22" s="196"/>
      <c r="G22" s="196"/>
      <c r="H22" s="196"/>
      <c r="I22" s="196"/>
      <c r="J22" s="196"/>
      <c r="K22" s="196"/>
      <c r="L22" s="196"/>
      <c r="M22" s="196"/>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5" zoomScale="90" zoomScaleNormal="90" workbookViewId="0">
      <selection activeCell="H41" sqref="H41"/>
    </sheetView>
  </sheetViews>
  <sheetFormatPr defaultRowHeight="15"/>
  <cols>
    <col min="1" max="1" width="11.42578125" customWidth="1"/>
    <col min="2" max="2" width="76.85546875" style="349" customWidth="1"/>
    <col min="3" max="3" width="22.85546875" customWidth="1"/>
  </cols>
  <sheetData>
    <row r="1" spans="1:3">
      <c r="A1" s="2" t="s">
        <v>31</v>
      </c>
      <c r="B1" s="3" t="str">
        <f>'Info '!C2</f>
        <v>JSC Ziraat Bank Georgia</v>
      </c>
    </row>
    <row r="2" spans="1:3">
      <c r="A2" s="2" t="s">
        <v>32</v>
      </c>
      <c r="B2" s="624">
        <f>'1. key ratios '!$B$2</f>
        <v>44561</v>
      </c>
    </row>
    <row r="3" spans="1:3">
      <c r="A3" s="4"/>
      <c r="B3"/>
    </row>
    <row r="4" spans="1:3">
      <c r="A4" s="4" t="s">
        <v>432</v>
      </c>
      <c r="B4" t="s">
        <v>433</v>
      </c>
    </row>
    <row r="5" spans="1:3">
      <c r="A5" s="350" t="s">
        <v>434</v>
      </c>
      <c r="B5" s="351"/>
      <c r="C5" s="352"/>
    </row>
    <row r="6" spans="1:3" ht="24">
      <c r="A6" s="353">
        <v>1</v>
      </c>
      <c r="B6" s="354" t="s">
        <v>485</v>
      </c>
      <c r="C6" s="355">
        <v>150572704.60030004</v>
      </c>
    </row>
    <row r="7" spans="1:3">
      <c r="A7" s="353">
        <v>2</v>
      </c>
      <c r="B7" s="354" t="s">
        <v>435</v>
      </c>
      <c r="C7" s="355">
        <v>-793482.49</v>
      </c>
    </row>
    <row r="8" spans="1:3" ht="24">
      <c r="A8" s="356">
        <v>3</v>
      </c>
      <c r="B8" s="357" t="s">
        <v>436</v>
      </c>
      <c r="C8" s="355">
        <v>149779222.11030003</v>
      </c>
    </row>
    <row r="9" spans="1:3">
      <c r="A9" s="350" t="s">
        <v>437</v>
      </c>
      <c r="B9" s="351"/>
      <c r="C9" s="358"/>
    </row>
    <row r="10" spans="1:3" ht="24">
      <c r="A10" s="359">
        <v>4</v>
      </c>
      <c r="B10" s="360" t="s">
        <v>438</v>
      </c>
      <c r="C10" s="355"/>
    </row>
    <row r="11" spans="1:3">
      <c r="A11" s="359">
        <v>5</v>
      </c>
      <c r="B11" s="361" t="s">
        <v>439</v>
      </c>
      <c r="C11" s="355"/>
    </row>
    <row r="12" spans="1:3">
      <c r="A12" s="359" t="s">
        <v>440</v>
      </c>
      <c r="B12" s="361" t="s">
        <v>441</v>
      </c>
      <c r="C12" s="355">
        <v>0</v>
      </c>
    </row>
    <row r="13" spans="1:3" ht="24">
      <c r="A13" s="362">
        <v>6</v>
      </c>
      <c r="B13" s="360" t="s">
        <v>442</v>
      </c>
      <c r="C13" s="355"/>
    </row>
    <row r="14" spans="1:3">
      <c r="A14" s="362">
        <v>7</v>
      </c>
      <c r="B14" s="363" t="s">
        <v>443</v>
      </c>
      <c r="C14" s="355"/>
    </row>
    <row r="15" spans="1:3">
      <c r="A15" s="364">
        <v>8</v>
      </c>
      <c r="B15" s="365" t="s">
        <v>444</v>
      </c>
      <c r="C15" s="355"/>
    </row>
    <row r="16" spans="1:3">
      <c r="A16" s="362">
        <v>9</v>
      </c>
      <c r="B16" s="363" t="s">
        <v>445</v>
      </c>
      <c r="C16" s="355"/>
    </row>
    <row r="17" spans="1:3">
      <c r="A17" s="362">
        <v>10</v>
      </c>
      <c r="B17" s="363" t="s">
        <v>446</v>
      </c>
      <c r="C17" s="355"/>
    </row>
    <row r="18" spans="1:3">
      <c r="A18" s="366">
        <v>11</v>
      </c>
      <c r="B18" s="367" t="s">
        <v>447</v>
      </c>
      <c r="C18" s="368">
        <v>0</v>
      </c>
    </row>
    <row r="19" spans="1:3">
      <c r="A19" s="369" t="s">
        <v>448</v>
      </c>
      <c r="B19" s="370"/>
      <c r="C19" s="371"/>
    </row>
    <row r="20" spans="1:3" ht="24">
      <c r="A20" s="372">
        <v>12</v>
      </c>
      <c r="B20" s="360" t="s">
        <v>449</v>
      </c>
      <c r="C20" s="355"/>
    </row>
    <row r="21" spans="1:3">
      <c r="A21" s="372">
        <v>13</v>
      </c>
      <c r="B21" s="360" t="s">
        <v>450</v>
      </c>
      <c r="C21" s="355"/>
    </row>
    <row r="22" spans="1:3">
      <c r="A22" s="372">
        <v>14</v>
      </c>
      <c r="B22" s="360" t="s">
        <v>451</v>
      </c>
      <c r="C22" s="355"/>
    </row>
    <row r="23" spans="1:3" ht="24">
      <c r="A23" s="372" t="s">
        <v>452</v>
      </c>
      <c r="B23" s="360" t="s">
        <v>453</v>
      </c>
      <c r="C23" s="355"/>
    </row>
    <row r="24" spans="1:3">
      <c r="A24" s="372">
        <v>15</v>
      </c>
      <c r="B24" s="360" t="s">
        <v>454</v>
      </c>
      <c r="C24" s="355"/>
    </row>
    <row r="25" spans="1:3">
      <c r="A25" s="372" t="s">
        <v>455</v>
      </c>
      <c r="B25" s="360" t="s">
        <v>456</v>
      </c>
      <c r="C25" s="355"/>
    </row>
    <row r="26" spans="1:3">
      <c r="A26" s="373">
        <v>16</v>
      </c>
      <c r="B26" s="374" t="s">
        <v>457</v>
      </c>
      <c r="C26" s="368">
        <v>0</v>
      </c>
    </row>
    <row r="27" spans="1:3">
      <c r="A27" s="350" t="s">
        <v>458</v>
      </c>
      <c r="B27" s="351"/>
      <c r="C27" s="358"/>
    </row>
    <row r="28" spans="1:3">
      <c r="A28" s="375">
        <v>17</v>
      </c>
      <c r="B28" s="361" t="s">
        <v>459</v>
      </c>
      <c r="C28" s="355">
        <v>33659957.082900003</v>
      </c>
    </row>
    <row r="29" spans="1:3">
      <c r="A29" s="375">
        <v>18</v>
      </c>
      <c r="B29" s="361" t="s">
        <v>460</v>
      </c>
      <c r="C29" s="355">
        <v>-18893575.111139998</v>
      </c>
    </row>
    <row r="30" spans="1:3">
      <c r="A30" s="373">
        <v>19</v>
      </c>
      <c r="B30" s="374" t="s">
        <v>461</v>
      </c>
      <c r="C30" s="368">
        <v>14766381.971760005</v>
      </c>
    </row>
    <row r="31" spans="1:3">
      <c r="A31" s="350" t="s">
        <v>462</v>
      </c>
      <c r="B31" s="351"/>
      <c r="C31" s="358"/>
    </row>
    <row r="32" spans="1:3" ht="24">
      <c r="A32" s="375" t="s">
        <v>463</v>
      </c>
      <c r="B32" s="360" t="s">
        <v>464</v>
      </c>
      <c r="C32" s="376"/>
    </row>
    <row r="33" spans="1:3">
      <c r="A33" s="375" t="s">
        <v>465</v>
      </c>
      <c r="B33" s="361" t="s">
        <v>466</v>
      </c>
      <c r="C33" s="376"/>
    </row>
    <row r="34" spans="1:3">
      <c r="A34" s="350" t="s">
        <v>467</v>
      </c>
      <c r="B34" s="351"/>
      <c r="C34" s="358"/>
    </row>
    <row r="35" spans="1:3">
      <c r="A35" s="377">
        <v>20</v>
      </c>
      <c r="B35" s="378" t="s">
        <v>468</v>
      </c>
      <c r="C35" s="368">
        <v>59020420.612399995</v>
      </c>
    </row>
    <row r="36" spans="1:3">
      <c r="A36" s="373">
        <v>21</v>
      </c>
      <c r="B36" s="374" t="s">
        <v>469</v>
      </c>
      <c r="C36" s="368">
        <v>164545604.08206004</v>
      </c>
    </row>
    <row r="37" spans="1:3">
      <c r="A37" s="350" t="s">
        <v>470</v>
      </c>
      <c r="B37" s="351"/>
      <c r="C37" s="358"/>
    </row>
    <row r="38" spans="1:3">
      <c r="A38" s="373">
        <v>22</v>
      </c>
      <c r="B38" s="374" t="s">
        <v>470</v>
      </c>
      <c r="C38" s="627">
        <v>0.35868731311087532</v>
      </c>
    </row>
    <row r="39" spans="1:3">
      <c r="A39" s="350" t="s">
        <v>471</v>
      </c>
      <c r="B39" s="351"/>
      <c r="C39" s="358"/>
    </row>
    <row r="40" spans="1:3">
      <c r="A40" s="379" t="s">
        <v>472</v>
      </c>
      <c r="B40" s="360" t="s">
        <v>473</v>
      </c>
      <c r="C40" s="376"/>
    </row>
    <row r="41" spans="1:3" ht="24">
      <c r="A41" s="380" t="s">
        <v>474</v>
      </c>
      <c r="B41" s="354" t="s">
        <v>475</v>
      </c>
      <c r="C41" s="376"/>
    </row>
    <row r="43" spans="1:3">
      <c r="B43" s="349" t="s">
        <v>486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31" activePane="bottomRight" state="frozen"/>
      <selection pane="topRight" activeCell="C1" sqref="C1"/>
      <selection pane="bottomLeft" activeCell="A6" sqref="A6"/>
      <selection pane="bottomRight" activeCell="G42" sqref="G42"/>
    </sheetView>
  </sheetViews>
  <sheetFormatPr defaultRowHeight="15"/>
  <cols>
    <col min="1" max="1" width="8.7109375" style="267"/>
    <col min="2" max="2" width="82.5703125" style="417" customWidth="1"/>
    <col min="3" max="7" width="17.5703125" style="267" customWidth="1"/>
  </cols>
  <sheetData>
    <row r="1" spans="1:7">
      <c r="A1" s="267" t="s">
        <v>31</v>
      </c>
      <c r="B1" s="3" t="str">
        <f>'Info '!C2</f>
        <v>JSC Ziraat Bank Georgia</v>
      </c>
    </row>
    <row r="2" spans="1:7">
      <c r="A2" s="267" t="s">
        <v>32</v>
      </c>
      <c r="B2" s="624">
        <f>'1. key ratios '!$B$2</f>
        <v>44561</v>
      </c>
    </row>
    <row r="4" spans="1:7" ht="15.75" thickBot="1">
      <c r="A4" s="267" t="s">
        <v>536</v>
      </c>
      <c r="B4" s="418" t="s">
        <v>497</v>
      </c>
    </row>
    <row r="5" spans="1:7">
      <c r="A5" s="419"/>
      <c r="B5" s="420"/>
      <c r="C5" s="728" t="s">
        <v>498</v>
      </c>
      <c r="D5" s="728"/>
      <c r="E5" s="728"/>
      <c r="F5" s="728"/>
      <c r="G5" s="729" t="s">
        <v>499</v>
      </c>
    </row>
    <row r="6" spans="1:7">
      <c r="A6" s="421"/>
      <c r="B6" s="422"/>
      <c r="C6" s="423" t="s">
        <v>500</v>
      </c>
      <c r="D6" s="424" t="s">
        <v>501</v>
      </c>
      <c r="E6" s="424" t="s">
        <v>502</v>
      </c>
      <c r="F6" s="424" t="s">
        <v>503</v>
      </c>
      <c r="G6" s="730"/>
    </row>
    <row r="7" spans="1:7">
      <c r="A7" s="425"/>
      <c r="B7" s="426" t="s">
        <v>504</v>
      </c>
      <c r="C7" s="427"/>
      <c r="D7" s="427"/>
      <c r="E7" s="427"/>
      <c r="F7" s="427"/>
      <c r="G7" s="428"/>
    </row>
    <row r="8" spans="1:7">
      <c r="A8" s="429">
        <v>1</v>
      </c>
      <c r="B8" s="430" t="s">
        <v>505</v>
      </c>
      <c r="C8" s="664">
        <f>SUM(C9:C10)</f>
        <v>59020420.612399995</v>
      </c>
      <c r="D8" s="664">
        <f>SUM(D9:D10)</f>
        <v>0</v>
      </c>
      <c r="E8" s="664">
        <f>SUM(E9:E10)</f>
        <v>0</v>
      </c>
      <c r="F8" s="664">
        <f>SUM(F9:F10)</f>
        <v>1540332.7936</v>
      </c>
      <c r="G8" s="665">
        <f>SUM(G9:G10)</f>
        <v>60560753.405999996</v>
      </c>
    </row>
    <row r="9" spans="1:7">
      <c r="A9" s="429">
        <v>2</v>
      </c>
      <c r="B9" s="431" t="s">
        <v>506</v>
      </c>
      <c r="C9" s="666">
        <v>59020420.612399995</v>
      </c>
      <c r="D9" s="666">
        <v>0</v>
      </c>
      <c r="E9" s="666">
        <v>0</v>
      </c>
      <c r="F9" s="666">
        <v>0</v>
      </c>
      <c r="G9" s="667">
        <v>59020420.612399995</v>
      </c>
    </row>
    <row r="10" spans="1:7">
      <c r="A10" s="429">
        <v>3</v>
      </c>
      <c r="B10" s="431" t="s">
        <v>507</v>
      </c>
      <c r="C10" s="668"/>
      <c r="D10" s="668"/>
      <c r="E10" s="668"/>
      <c r="F10" s="666">
        <v>1540332.7936</v>
      </c>
      <c r="G10" s="667">
        <f>F10</f>
        <v>1540332.7936</v>
      </c>
    </row>
    <row r="11" spans="1:7" ht="14.45" customHeight="1">
      <c r="A11" s="429">
        <v>4</v>
      </c>
      <c r="B11" s="430" t="s">
        <v>508</v>
      </c>
      <c r="C11" s="664">
        <f>SUM(C12:C13)</f>
        <v>8310043.2422000002</v>
      </c>
      <c r="D11" s="664">
        <f t="shared" ref="D11:F11" si="0">SUM(D12:D13)</f>
        <v>5660442.9803999998</v>
      </c>
      <c r="E11" s="664">
        <f t="shared" si="0"/>
        <v>4625891.41</v>
      </c>
      <c r="F11" s="664">
        <f t="shared" si="0"/>
        <v>488492.21070000005</v>
      </c>
      <c r="G11" s="665">
        <f>SUM(G12:G13)</f>
        <v>12628183.190129999</v>
      </c>
    </row>
    <row r="12" spans="1:7">
      <c r="A12" s="429">
        <v>5</v>
      </c>
      <c r="B12" s="431" t="s">
        <v>509</v>
      </c>
      <c r="C12" s="666">
        <v>1556656.9279999998</v>
      </c>
      <c r="D12" s="669">
        <v>766360.41210000031</v>
      </c>
      <c r="E12" s="666">
        <v>4346176.0236</v>
      </c>
      <c r="F12" s="666">
        <v>188025.01070000001</v>
      </c>
      <c r="G12" s="667">
        <v>6514357.4556800006</v>
      </c>
    </row>
    <row r="13" spans="1:7">
      <c r="A13" s="429">
        <v>6</v>
      </c>
      <c r="B13" s="431" t="s">
        <v>510</v>
      </c>
      <c r="C13" s="666">
        <v>6753386.3142000008</v>
      </c>
      <c r="D13" s="669">
        <v>4894082.5682999995</v>
      </c>
      <c r="E13" s="666">
        <v>279715.38640000019</v>
      </c>
      <c r="F13" s="666">
        <v>300467.20000000001</v>
      </c>
      <c r="G13" s="667">
        <v>6113825.7344499994</v>
      </c>
    </row>
    <row r="14" spans="1:7">
      <c r="A14" s="429">
        <v>7</v>
      </c>
      <c r="B14" s="430" t="s">
        <v>511</v>
      </c>
      <c r="C14" s="664">
        <f>SUM(C15:C16)</f>
        <v>46338663.8596</v>
      </c>
      <c r="D14" s="664">
        <f t="shared" ref="D14:F14" si="1">SUM(D15:D16)</f>
        <v>9868006.8505999967</v>
      </c>
      <c r="E14" s="664">
        <f t="shared" si="1"/>
        <v>2395813.7653999999</v>
      </c>
      <c r="F14" s="664">
        <f t="shared" si="1"/>
        <v>88302.566399999429</v>
      </c>
      <c r="G14" s="665">
        <f>SUM(G15:G16)</f>
        <v>27796593.520999998</v>
      </c>
    </row>
    <row r="15" spans="1:7" ht="39">
      <c r="A15" s="429">
        <v>8</v>
      </c>
      <c r="B15" s="431" t="s">
        <v>512</v>
      </c>
      <c r="C15" s="666">
        <v>46338663.8596</v>
      </c>
      <c r="D15" s="669">
        <v>6770406.8505999967</v>
      </c>
      <c r="E15" s="666">
        <v>72613.765400000004</v>
      </c>
      <c r="F15" s="666">
        <v>88302.566399999429</v>
      </c>
      <c r="G15" s="667">
        <v>26634993.520999998</v>
      </c>
    </row>
    <row r="16" spans="1:7" ht="26.25">
      <c r="A16" s="429">
        <v>9</v>
      </c>
      <c r="B16" s="431" t="s">
        <v>513</v>
      </c>
      <c r="C16" s="666">
        <v>0</v>
      </c>
      <c r="D16" s="669">
        <v>3097600</v>
      </c>
      <c r="E16" s="666">
        <v>2323200</v>
      </c>
      <c r="F16" s="666">
        <v>0</v>
      </c>
      <c r="G16" s="667">
        <v>1161600</v>
      </c>
    </row>
    <row r="17" spans="1:7">
      <c r="A17" s="429">
        <v>10</v>
      </c>
      <c r="B17" s="430" t="s">
        <v>514</v>
      </c>
      <c r="C17" s="666"/>
      <c r="D17" s="669"/>
      <c r="E17" s="666"/>
      <c r="F17" s="666"/>
      <c r="G17" s="667">
        <v>0</v>
      </c>
    </row>
    <row r="18" spans="1:7">
      <c r="A18" s="429">
        <v>11</v>
      </c>
      <c r="B18" s="430" t="s">
        <v>515</v>
      </c>
      <c r="C18" s="664">
        <f>SUM(C19:C20)</f>
        <v>1035632.2345476251</v>
      </c>
      <c r="D18" s="670">
        <f>SUM(D19:D20)</f>
        <v>2266520.9989999998</v>
      </c>
      <c r="E18" s="664">
        <f>SUM(E19:E20)</f>
        <v>317117.96899999998</v>
      </c>
      <c r="F18" s="664">
        <f t="shared" ref="F18" si="2">SUM(F19:F20)</f>
        <v>8053580.5756999804</v>
      </c>
      <c r="G18" s="665">
        <f>SUM(G19:G20)</f>
        <v>0</v>
      </c>
    </row>
    <row r="19" spans="1:7">
      <c r="A19" s="429">
        <v>12</v>
      </c>
      <c r="B19" s="431" t="s">
        <v>516</v>
      </c>
      <c r="C19" s="668"/>
      <c r="D19" s="669"/>
      <c r="E19" s="666"/>
      <c r="F19" s="666"/>
      <c r="G19" s="667"/>
    </row>
    <row r="20" spans="1:7">
      <c r="A20" s="429">
        <v>13</v>
      </c>
      <c r="B20" s="431" t="s">
        <v>517</v>
      </c>
      <c r="C20" s="666">
        <v>1035632.2345476251</v>
      </c>
      <c r="D20" s="666">
        <v>2266520.9989999998</v>
      </c>
      <c r="E20" s="666">
        <v>317117.96899999998</v>
      </c>
      <c r="F20" s="666">
        <v>8053580.5756999804</v>
      </c>
      <c r="G20" s="667">
        <v>0</v>
      </c>
    </row>
    <row r="21" spans="1:7">
      <c r="A21" s="432">
        <v>14</v>
      </c>
      <c r="B21" s="433" t="s">
        <v>518</v>
      </c>
      <c r="C21" s="668"/>
      <c r="D21" s="668"/>
      <c r="E21" s="668"/>
      <c r="F21" s="668"/>
      <c r="G21" s="665">
        <f>SUM(G8,G11,G14,G17,G18)</f>
        <v>100985530.11713</v>
      </c>
    </row>
    <row r="22" spans="1:7">
      <c r="A22" s="434"/>
      <c r="B22" s="435" t="s">
        <v>519</v>
      </c>
      <c r="C22" s="436"/>
      <c r="D22" s="437"/>
      <c r="E22" s="436"/>
      <c r="F22" s="436"/>
      <c r="G22" s="438"/>
    </row>
    <row r="23" spans="1:7">
      <c r="A23" s="429">
        <v>15</v>
      </c>
      <c r="B23" s="430" t="s">
        <v>520</v>
      </c>
      <c r="C23" s="671">
        <v>48432838.685800001</v>
      </c>
      <c r="D23" s="672">
        <v>0</v>
      </c>
      <c r="E23" s="671">
        <v>0</v>
      </c>
      <c r="F23" s="671">
        <v>0</v>
      </c>
      <c r="G23" s="667">
        <v>224732.33278500001</v>
      </c>
    </row>
    <row r="24" spans="1:7">
      <c r="A24" s="429">
        <v>16</v>
      </c>
      <c r="B24" s="430" t="s">
        <v>521</v>
      </c>
      <c r="C24" s="664">
        <f>SUM(C25:C27,C29,C31)</f>
        <v>1093141.0328000002</v>
      </c>
      <c r="D24" s="670">
        <f>SUM(D25:D27,D29,D31)</f>
        <v>13609414.420000004</v>
      </c>
      <c r="E24" s="664">
        <f t="shared" ref="E24:G24" si="3">SUM(E25:E27,E29,E31)</f>
        <v>10735514.919999994</v>
      </c>
      <c r="F24" s="664">
        <f t="shared" si="3"/>
        <v>49162228.05999998</v>
      </c>
      <c r="G24" s="665">
        <f t="shared" si="3"/>
        <v>54124329.675919972</v>
      </c>
    </row>
    <row r="25" spans="1:7">
      <c r="A25" s="429">
        <v>17</v>
      </c>
      <c r="B25" s="431" t="s">
        <v>522</v>
      </c>
      <c r="C25" s="666">
        <v>0</v>
      </c>
      <c r="D25" s="669">
        <v>0</v>
      </c>
      <c r="E25" s="666">
        <v>0</v>
      </c>
      <c r="F25" s="666">
        <v>0</v>
      </c>
      <c r="G25" s="667">
        <v>0</v>
      </c>
    </row>
    <row r="26" spans="1:7" ht="26.25">
      <c r="A26" s="429">
        <v>18</v>
      </c>
      <c r="B26" s="431" t="s">
        <v>523</v>
      </c>
      <c r="C26" s="666">
        <v>1093141.0328000002</v>
      </c>
      <c r="D26" s="669">
        <v>0</v>
      </c>
      <c r="E26" s="666">
        <v>0</v>
      </c>
      <c r="F26" s="666">
        <v>0</v>
      </c>
      <c r="G26" s="667">
        <v>163971.15492000003</v>
      </c>
    </row>
    <row r="27" spans="1:7">
      <c r="A27" s="429">
        <v>19</v>
      </c>
      <c r="B27" s="431" t="s">
        <v>524</v>
      </c>
      <c r="C27" s="666">
        <v>0</v>
      </c>
      <c r="D27" s="669">
        <v>13556983.020000003</v>
      </c>
      <c r="E27" s="666">
        <v>10735514.919999994</v>
      </c>
      <c r="F27" s="666">
        <v>49162228.05999998</v>
      </c>
      <c r="G27" s="667">
        <v>53934142.820999973</v>
      </c>
    </row>
    <row r="28" spans="1:7">
      <c r="A28" s="429">
        <v>20</v>
      </c>
      <c r="B28" s="439" t="s">
        <v>525</v>
      </c>
      <c r="C28" s="666">
        <v>0</v>
      </c>
      <c r="D28" s="669">
        <v>0</v>
      </c>
      <c r="E28" s="666">
        <v>0</v>
      </c>
      <c r="F28" s="666">
        <v>0</v>
      </c>
      <c r="G28" s="667">
        <v>0</v>
      </c>
    </row>
    <row r="29" spans="1:7">
      <c r="A29" s="429">
        <v>21</v>
      </c>
      <c r="B29" s="431" t="s">
        <v>526</v>
      </c>
      <c r="C29" s="666">
        <v>0</v>
      </c>
      <c r="D29" s="669">
        <v>0</v>
      </c>
      <c r="E29" s="666">
        <v>0</v>
      </c>
      <c r="F29" s="666">
        <v>0</v>
      </c>
      <c r="G29" s="667">
        <v>0</v>
      </c>
    </row>
    <row r="30" spans="1:7">
      <c r="A30" s="429">
        <v>22</v>
      </c>
      <c r="B30" s="439" t="s">
        <v>525</v>
      </c>
      <c r="C30" s="666">
        <v>0</v>
      </c>
      <c r="D30" s="669">
        <v>0</v>
      </c>
      <c r="E30" s="666">
        <v>0</v>
      </c>
      <c r="F30" s="666">
        <v>0</v>
      </c>
      <c r="G30" s="667">
        <v>0</v>
      </c>
    </row>
    <row r="31" spans="1:7">
      <c r="A31" s="429">
        <v>23</v>
      </c>
      <c r="B31" s="431" t="s">
        <v>527</v>
      </c>
      <c r="C31" s="666">
        <v>0</v>
      </c>
      <c r="D31" s="669">
        <v>52431.399999999907</v>
      </c>
      <c r="E31" s="666">
        <v>0</v>
      </c>
      <c r="F31" s="666">
        <v>0</v>
      </c>
      <c r="G31" s="667">
        <v>26215.699999999953</v>
      </c>
    </row>
    <row r="32" spans="1:7">
      <c r="A32" s="429">
        <v>24</v>
      </c>
      <c r="B32" s="430" t="s">
        <v>528</v>
      </c>
      <c r="C32" s="666">
        <v>0</v>
      </c>
      <c r="D32" s="669">
        <v>0</v>
      </c>
      <c r="E32" s="666">
        <v>0</v>
      </c>
      <c r="F32" s="666">
        <v>0</v>
      </c>
      <c r="G32" s="667">
        <v>0</v>
      </c>
    </row>
    <row r="33" spans="1:7">
      <c r="A33" s="429">
        <v>25</v>
      </c>
      <c r="B33" s="430" t="s">
        <v>529</v>
      </c>
      <c r="C33" s="664">
        <f>SUM(C34:C35)</f>
        <v>6640941.7047999995</v>
      </c>
      <c r="D33" s="664">
        <f>SUM(D34:D35)</f>
        <v>2798770.5778999999</v>
      </c>
      <c r="E33" s="664">
        <f>SUM(E34:E35)</f>
        <v>342336.4302</v>
      </c>
      <c r="F33" s="664">
        <f t="shared" ref="F33:G33" si="4">SUM(F34:F35)</f>
        <v>15364960.726300001</v>
      </c>
      <c r="G33" s="667">
        <f t="shared" si="4"/>
        <v>23885008.024550002</v>
      </c>
    </row>
    <row r="34" spans="1:7">
      <c r="A34" s="429">
        <v>26</v>
      </c>
      <c r="B34" s="431" t="s">
        <v>530</v>
      </c>
      <c r="C34" s="668"/>
      <c r="D34" s="669">
        <v>0</v>
      </c>
      <c r="E34" s="666">
        <v>0</v>
      </c>
      <c r="F34" s="666">
        <v>0</v>
      </c>
      <c r="G34" s="667">
        <v>0</v>
      </c>
    </row>
    <row r="35" spans="1:7">
      <c r="A35" s="429">
        <v>27</v>
      </c>
      <c r="B35" s="431" t="s">
        <v>531</v>
      </c>
      <c r="C35" s="666">
        <v>6640941.7047999995</v>
      </c>
      <c r="D35" s="669">
        <v>2798770.5778999999</v>
      </c>
      <c r="E35" s="666">
        <v>342336.4302</v>
      </c>
      <c r="F35" s="666">
        <v>15364960.726300001</v>
      </c>
      <c r="G35" s="667">
        <v>23885008.024550002</v>
      </c>
    </row>
    <row r="36" spans="1:7">
      <c r="A36" s="429">
        <v>28</v>
      </c>
      <c r="B36" s="430" t="s">
        <v>532</v>
      </c>
      <c r="C36" s="666">
        <v>0</v>
      </c>
      <c r="D36" s="669">
        <v>13308336.920900002</v>
      </c>
      <c r="E36" s="666">
        <v>15971881.599199997</v>
      </c>
      <c r="F36" s="666">
        <v>3904668.8318999996</v>
      </c>
      <c r="G36" s="667">
        <v>3019401.4024049998</v>
      </c>
    </row>
    <row r="37" spans="1:7">
      <c r="A37" s="432">
        <v>29</v>
      </c>
      <c r="B37" s="433" t="s">
        <v>533</v>
      </c>
      <c r="C37" s="673">
        <f>SUM(C23:C24,C32:C33,C36)</f>
        <v>56166921.423400007</v>
      </c>
      <c r="D37" s="673">
        <f>SUM(D23:D24,D32:D33,D36)</f>
        <v>29716521.918800004</v>
      </c>
      <c r="E37" s="673">
        <f>SUM(E23:E24,E32:E33,E36)</f>
        <v>27049732.949399993</v>
      </c>
      <c r="F37" s="673">
        <f>SUM(F23:F24,F32:F33,F36)</f>
        <v>68431857.618199974</v>
      </c>
      <c r="G37" s="673">
        <f>SUM(G23:G24,G32:G33,G36)</f>
        <v>81253471.435659975</v>
      </c>
    </row>
    <row r="38" spans="1:7">
      <c r="A38" s="425"/>
      <c r="B38" s="440"/>
      <c r="C38" s="441"/>
      <c r="D38" s="441"/>
      <c r="E38" s="441"/>
      <c r="F38" s="441"/>
      <c r="G38" s="442"/>
    </row>
    <row r="39" spans="1:7" ht="15.75" thickBot="1">
      <c r="A39" s="443">
        <v>30</v>
      </c>
      <c r="B39" s="444" t="s">
        <v>534</v>
      </c>
      <c r="C39" s="315"/>
      <c r="D39" s="316"/>
      <c r="E39" s="316"/>
      <c r="F39" s="317"/>
      <c r="G39" s="445">
        <f>IFERROR(G21/G37,0)</f>
        <v>1.2428457311770946</v>
      </c>
    </row>
    <row r="42" spans="1:7" ht="39">
      <c r="B42" s="417" t="s">
        <v>535</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Normal="100" workbookViewId="0">
      <pane xSplit="1" ySplit="5" topLeftCell="B33" activePane="bottomRight" state="frozen"/>
      <selection activeCell="B9" sqref="B9"/>
      <selection pane="topRight" activeCell="B9" sqref="B9"/>
      <selection pane="bottomLeft" activeCell="B9" sqref="B9"/>
      <selection pane="bottomRight" activeCell="C44" sqref="C44"/>
    </sheetView>
  </sheetViews>
  <sheetFormatPr defaultColWidth="9.140625" defaultRowHeight="14.25"/>
  <cols>
    <col min="1" max="1" width="9.5703125" style="3" bestFit="1" customWidth="1"/>
    <col min="2" max="2" width="62.140625" style="3" customWidth="1"/>
    <col min="3" max="3" width="12.7109375" style="3" customWidth="1"/>
    <col min="4" max="7" width="12.7109375" style="4" customWidth="1"/>
    <col min="8" max="13" width="6.7109375" style="5" customWidth="1"/>
    <col min="14" max="16384" width="9.140625" style="5"/>
  </cols>
  <sheetData>
    <row r="1" spans="1:8">
      <c r="A1" s="2" t="s">
        <v>31</v>
      </c>
      <c r="B1" s="3" t="str">
        <f>'Info '!C2</f>
        <v>JSC Ziraat Bank Georgia</v>
      </c>
    </row>
    <row r="2" spans="1:8">
      <c r="A2" s="2" t="s">
        <v>32</v>
      </c>
      <c r="B2" s="647">
        <v>44561</v>
      </c>
      <c r="C2" s="6"/>
      <c r="D2" s="7"/>
      <c r="E2" s="7"/>
      <c r="F2" s="7"/>
      <c r="G2" s="7"/>
      <c r="H2" s="8"/>
    </row>
    <row r="3" spans="1:8">
      <c r="A3" s="2"/>
      <c r="B3" s="6"/>
      <c r="C3" s="6"/>
      <c r="D3" s="7"/>
      <c r="E3" s="7"/>
      <c r="F3" s="7"/>
      <c r="G3" s="7"/>
      <c r="H3" s="8"/>
    </row>
    <row r="4" spans="1:8" ht="15" thickBot="1">
      <c r="A4" s="9" t="s">
        <v>140</v>
      </c>
      <c r="B4" s="10" t="s">
        <v>139</v>
      </c>
      <c r="C4" s="10"/>
      <c r="D4" s="10"/>
      <c r="E4" s="10"/>
      <c r="F4" s="10"/>
      <c r="G4" s="10"/>
      <c r="H4" s="8"/>
    </row>
    <row r="5" spans="1:8">
      <c r="A5" s="11" t="s">
        <v>6</v>
      </c>
      <c r="B5" s="12"/>
      <c r="C5" s="648" t="str">
        <f>INT((MONTH($B$2))/3)&amp;"Q"&amp;"-"&amp;YEAR($B$2)</f>
        <v>4Q-2021</v>
      </c>
      <c r="D5" s="648" t="str">
        <f>IF(INT(MONTH($B$2))=3, "4"&amp;"Q"&amp;"-"&amp;YEAR($B$2)-1, IF(INT(MONTH($B$2))=6, "1"&amp;"Q"&amp;"-"&amp;YEAR($B$2), IF(INT(MONTH($B$2))=9, "2"&amp;"Q"&amp;"-"&amp;YEAR($B$2),IF(INT(MONTH($B$2))=12, "3"&amp;"Q"&amp;"-"&amp;YEAR($B$2), 0))))</f>
        <v>3Q-2021</v>
      </c>
      <c r="E5" s="648" t="str">
        <f>IF(INT(MONTH($B$2))=3, "3"&amp;"Q"&amp;"-"&amp;YEAR($B$2)-1, IF(INT(MONTH($B$2))=6, "4"&amp;"Q"&amp;"-"&amp;YEAR($B$2)-1, IF(INT(MONTH($B$2))=9, "1"&amp;"Q"&amp;"-"&amp;YEAR($B$2),IF(INT(MONTH($B$2))=12, "2"&amp;"Q"&amp;"-"&amp;YEAR($B$2), 0))))</f>
        <v>2Q-2021</v>
      </c>
      <c r="F5" s="648" t="str">
        <f>IF(INT(MONTH($B$2))=3, "2"&amp;"Q"&amp;"-"&amp;YEAR($B$2)-1, IF(INT(MONTH($B$2))=6, "3"&amp;"Q"&amp;"-"&amp;YEAR($B$2)-1, IF(INT(MONTH($B$2))=9, "4"&amp;"Q"&amp;"-"&amp;YEAR($B$2)-1,IF(INT(MONTH($B$2))=12, "1"&amp;"Q"&amp;"-"&amp;YEAR($B$2), 0))))</f>
        <v>1Q-2021</v>
      </c>
      <c r="G5" s="649" t="str">
        <f>IF(INT(MONTH($B$2))=3, "1"&amp;"Q"&amp;"-"&amp;YEAR($B$2)-1, IF(INT(MONTH($B$2))=6, "2"&amp;"Q"&amp;"-"&amp;YEAR($B$2)-1, IF(INT(MONTH($B$2))=9, "3"&amp;"Q"&amp;"-"&amp;YEAR($B$2)-1,IF(INT(MONTH($B$2))=12, "4"&amp;"Q"&amp;"-"&amp;YEAR($B$2)-1, 0))))</f>
        <v>4Q-2020</v>
      </c>
    </row>
    <row r="6" spans="1:8">
      <c r="B6" s="212" t="s">
        <v>138</v>
      </c>
      <c r="C6" s="411"/>
      <c r="D6" s="411"/>
      <c r="E6" s="411"/>
      <c r="F6" s="411"/>
      <c r="G6" s="412"/>
    </row>
    <row r="7" spans="1:8">
      <c r="A7" s="13"/>
      <c r="B7" s="213" t="s">
        <v>136</v>
      </c>
      <c r="C7" s="411"/>
      <c r="D7" s="411"/>
      <c r="E7" s="411"/>
      <c r="F7" s="411"/>
      <c r="G7" s="412"/>
    </row>
    <row r="8" spans="1:8">
      <c r="A8" s="413">
        <v>1</v>
      </c>
      <c r="B8" s="14" t="s">
        <v>487</v>
      </c>
      <c r="C8" s="525">
        <v>59020420.612399995</v>
      </c>
      <c r="D8" s="525">
        <v>58356097.483499996</v>
      </c>
      <c r="E8" s="526">
        <v>57071248.2236</v>
      </c>
      <c r="F8" s="526">
        <v>56427701.109999999</v>
      </c>
      <c r="G8" s="526">
        <v>56448456.539999999</v>
      </c>
    </row>
    <row r="9" spans="1:8">
      <c r="A9" s="413">
        <v>2</v>
      </c>
      <c r="B9" s="14" t="s">
        <v>488</v>
      </c>
      <c r="C9" s="525">
        <v>59020420.612399995</v>
      </c>
      <c r="D9" s="525">
        <v>58356097.483499996</v>
      </c>
      <c r="E9" s="526">
        <v>57071248.2236</v>
      </c>
      <c r="F9" s="526">
        <v>56427701.109999999</v>
      </c>
      <c r="G9" s="526">
        <v>56448456.539999999</v>
      </c>
    </row>
    <row r="10" spans="1:8">
      <c r="A10" s="413">
        <v>3</v>
      </c>
      <c r="B10" s="14" t="s">
        <v>245</v>
      </c>
      <c r="C10" s="525">
        <v>60849535.33694762</v>
      </c>
      <c r="D10" s="525">
        <v>60025950.887804747</v>
      </c>
      <c r="E10" s="526">
        <v>58749402.9388</v>
      </c>
      <c r="F10" s="526">
        <v>57578852.776100002</v>
      </c>
      <c r="G10" s="526">
        <v>57671941.317499995</v>
      </c>
    </row>
    <row r="11" spans="1:8">
      <c r="A11" s="413">
        <v>4</v>
      </c>
      <c r="B11" s="14" t="s">
        <v>490</v>
      </c>
      <c r="C11" s="525">
        <v>10531117.395251229</v>
      </c>
      <c r="D11" s="525">
        <v>9314042.3817443419</v>
      </c>
      <c r="E11" s="526">
        <v>9314042.3817443419</v>
      </c>
      <c r="F11" s="526">
        <v>7265955.3354414487</v>
      </c>
      <c r="G11" s="526">
        <v>6469022.4855752531</v>
      </c>
    </row>
    <row r="12" spans="1:8">
      <c r="A12" s="413">
        <v>5</v>
      </c>
      <c r="B12" s="14" t="s">
        <v>491</v>
      </c>
      <c r="C12" s="525">
        <v>14043605.506411072</v>
      </c>
      <c r="D12" s="525">
        <v>12420135.757673964</v>
      </c>
      <c r="E12" s="526">
        <v>12420135.757673964</v>
      </c>
      <c r="F12" s="526">
        <v>9688993.3888130244</v>
      </c>
      <c r="G12" s="526">
        <v>8626428.5460980646</v>
      </c>
    </row>
    <row r="13" spans="1:8">
      <c r="A13" s="413">
        <v>6</v>
      </c>
      <c r="B13" s="14" t="s">
        <v>489</v>
      </c>
      <c r="C13" s="525">
        <v>23105551.218791731</v>
      </c>
      <c r="D13" s="525">
        <v>20287906.094134308</v>
      </c>
      <c r="E13" s="526">
        <v>20287906.094134308</v>
      </c>
      <c r="F13" s="526">
        <v>15424131.268677164</v>
      </c>
      <c r="G13" s="526">
        <v>15419434.832774829</v>
      </c>
    </row>
    <row r="14" spans="1:8">
      <c r="A14" s="13"/>
      <c r="B14" s="212" t="s">
        <v>493</v>
      </c>
      <c r="C14" s="295"/>
      <c r="D14" s="295"/>
      <c r="E14" s="295"/>
      <c r="F14" s="295"/>
      <c r="G14" s="527"/>
    </row>
    <row r="15" spans="1:8" ht="15" customHeight="1">
      <c r="A15" s="413">
        <v>7</v>
      </c>
      <c r="B15" s="14" t="s">
        <v>492</v>
      </c>
      <c r="C15" s="528">
        <v>163544363.60371</v>
      </c>
      <c r="D15" s="528">
        <v>148451865.10853601</v>
      </c>
      <c r="E15" s="526">
        <v>153735856.58560002</v>
      </c>
      <c r="F15" s="526">
        <v>121742214.92061999</v>
      </c>
      <c r="G15" s="526">
        <v>121972234.08904998</v>
      </c>
    </row>
    <row r="16" spans="1:8">
      <c r="A16" s="13"/>
      <c r="B16" s="212" t="s">
        <v>494</v>
      </c>
      <c r="C16" s="295"/>
      <c r="D16" s="295"/>
      <c r="E16" s="295"/>
      <c r="F16" s="295"/>
      <c r="G16" s="527"/>
    </row>
    <row r="17" spans="1:7" s="15" customFormat="1">
      <c r="A17" s="413"/>
      <c r="B17" s="213" t="s">
        <v>478</v>
      </c>
      <c r="C17" s="295"/>
      <c r="D17" s="295"/>
      <c r="E17" s="295"/>
      <c r="F17" s="295"/>
      <c r="G17" s="527"/>
    </row>
    <row r="18" spans="1:7">
      <c r="A18" s="11">
        <v>8</v>
      </c>
      <c r="B18" s="14" t="s">
        <v>487</v>
      </c>
      <c r="C18" s="529">
        <v>0.36088324483877915</v>
      </c>
      <c r="D18" s="529">
        <v>0.39309777240477739</v>
      </c>
      <c r="E18" s="530">
        <v>0.37122925966085712</v>
      </c>
      <c r="F18" s="530">
        <v>0.46350151545043561</v>
      </c>
      <c r="G18" s="530">
        <v>0.4627975945639225</v>
      </c>
    </row>
    <row r="19" spans="1:7" ht="15" customHeight="1">
      <c r="A19" s="11">
        <v>9</v>
      </c>
      <c r="B19" s="14" t="s">
        <v>488</v>
      </c>
      <c r="C19" s="529">
        <v>0.36088324483877915</v>
      </c>
      <c r="D19" s="529">
        <v>0.39309777240477739</v>
      </c>
      <c r="E19" s="530">
        <v>0.37122925966085712</v>
      </c>
      <c r="F19" s="530">
        <v>0.46350151545043561</v>
      </c>
      <c r="G19" s="530">
        <v>0.4627975945639225</v>
      </c>
    </row>
    <row r="20" spans="1:7">
      <c r="A20" s="11">
        <v>10</v>
      </c>
      <c r="B20" s="14" t="s">
        <v>245</v>
      </c>
      <c r="C20" s="529">
        <v>0.37206745616983922</v>
      </c>
      <c r="D20" s="529">
        <v>0.40434622255448677</v>
      </c>
      <c r="E20" s="530">
        <v>0.38214509122072232</v>
      </c>
      <c r="F20" s="530">
        <v>0.47295716455991327</v>
      </c>
      <c r="G20" s="530">
        <v>0.4728284412286376</v>
      </c>
    </row>
    <row r="21" spans="1:7">
      <c r="A21" s="11">
        <v>11</v>
      </c>
      <c r="B21" s="14" t="s">
        <v>490</v>
      </c>
      <c r="C21" s="529">
        <v>6.4393031732781353E-2</v>
      </c>
      <c r="D21" s="529">
        <v>6.2741161302339268E-2</v>
      </c>
      <c r="E21" s="530">
        <v>6.2741161302339268E-2</v>
      </c>
      <c r="F21" s="530">
        <v>5.9683120930394566E-2</v>
      </c>
      <c r="G21" s="530">
        <v>5.3036845097486067E-2</v>
      </c>
    </row>
    <row r="22" spans="1:7">
      <c r="A22" s="11">
        <v>12</v>
      </c>
      <c r="B22" s="14" t="s">
        <v>491</v>
      </c>
      <c r="C22" s="529">
        <v>8.587031186498495E-2</v>
      </c>
      <c r="D22" s="529">
        <v>8.3664397157621112E-2</v>
      </c>
      <c r="E22" s="530">
        <v>8.3664397157621112E-2</v>
      </c>
      <c r="F22" s="530">
        <v>7.9586143517518332E-2</v>
      </c>
      <c r="G22" s="530">
        <v>7.0724526860761167E-2</v>
      </c>
    </row>
    <row r="23" spans="1:7">
      <c r="A23" s="11">
        <v>13</v>
      </c>
      <c r="B23" s="14" t="s">
        <v>489</v>
      </c>
      <c r="C23" s="529">
        <v>0.14128002157738428</v>
      </c>
      <c r="D23" s="529">
        <v>0.13666319483725659</v>
      </c>
      <c r="E23" s="530">
        <v>0.13666319483725659</v>
      </c>
      <c r="F23" s="530">
        <v>0.12669501108333059</v>
      </c>
      <c r="G23" s="530">
        <v>0.12641758141051468</v>
      </c>
    </row>
    <row r="24" spans="1:7">
      <c r="A24" s="13"/>
      <c r="B24" s="212" t="s">
        <v>135</v>
      </c>
      <c r="C24" s="295"/>
      <c r="D24" s="295"/>
      <c r="E24" s="295"/>
      <c r="F24" s="295"/>
      <c r="G24" s="527"/>
    </row>
    <row r="25" spans="1:7" ht="15" customHeight="1">
      <c r="A25" s="414">
        <v>14</v>
      </c>
      <c r="B25" s="14" t="s">
        <v>134</v>
      </c>
      <c r="C25" s="531">
        <v>6.7539416236114078E-2</v>
      </c>
      <c r="D25" s="531">
        <v>6.7104700697233469E-2</v>
      </c>
      <c r="E25" s="532">
        <v>6.4091596212936544E-2</v>
      </c>
      <c r="F25" s="532">
        <v>6.1290472407412804E-2</v>
      </c>
      <c r="G25" s="532">
        <v>6.2736361564335152E-2</v>
      </c>
    </row>
    <row r="26" spans="1:7" ht="15">
      <c r="A26" s="414">
        <v>15</v>
      </c>
      <c r="B26" s="14" t="s">
        <v>133</v>
      </c>
      <c r="C26" s="531">
        <v>2.8322950815116961E-3</v>
      </c>
      <c r="D26" s="531">
        <v>2.5061330191759042E-3</v>
      </c>
      <c r="E26" s="532">
        <v>2.1601673563779161E-3</v>
      </c>
      <c r="F26" s="532">
        <v>2.1652534706165503E-3</v>
      </c>
      <c r="G26" s="532">
        <v>3.7285730713852907E-3</v>
      </c>
    </row>
    <row r="27" spans="1:7" ht="15">
      <c r="A27" s="414">
        <v>16</v>
      </c>
      <c r="B27" s="14" t="s">
        <v>132</v>
      </c>
      <c r="C27" s="531">
        <v>3.1569011220115344E-2</v>
      </c>
      <c r="D27" s="531">
        <v>2.9379246255195498E-2</v>
      </c>
      <c r="E27" s="532">
        <v>2.4999344273483964E-2</v>
      </c>
      <c r="F27" s="532">
        <v>2.2414726497189365E-2</v>
      </c>
      <c r="G27" s="532">
        <v>2.7894549735021888E-2</v>
      </c>
    </row>
    <row r="28" spans="1:7" ht="15">
      <c r="A28" s="414">
        <v>17</v>
      </c>
      <c r="B28" s="14" t="s">
        <v>131</v>
      </c>
      <c r="C28" s="531">
        <v>6.4707121154602379E-2</v>
      </c>
      <c r="D28" s="531">
        <v>6.4598559787803919E-2</v>
      </c>
      <c r="E28" s="532">
        <v>6.1931428856558626E-2</v>
      </c>
      <c r="F28" s="532">
        <v>5.9125218936796259E-2</v>
      </c>
      <c r="G28" s="532">
        <v>5.900778849294986E-2</v>
      </c>
    </row>
    <row r="29" spans="1:7" ht="15">
      <c r="A29" s="414">
        <v>18</v>
      </c>
      <c r="B29" s="14" t="s">
        <v>271</v>
      </c>
      <c r="C29" s="531">
        <v>1.9673060190404035E-2</v>
      </c>
      <c r="D29" s="531">
        <v>2.0269564003804943E-2</v>
      </c>
      <c r="E29" s="532">
        <v>1.394476043611402E-2</v>
      </c>
      <c r="F29" s="532">
        <v>5.6527665772547276E-3</v>
      </c>
      <c r="G29" s="532">
        <v>1.1377407511853919E-2</v>
      </c>
    </row>
    <row r="30" spans="1:7" ht="15">
      <c r="A30" s="414">
        <v>19</v>
      </c>
      <c r="B30" s="14" t="s">
        <v>272</v>
      </c>
      <c r="C30" s="531">
        <v>4.5727157932859211E-2</v>
      </c>
      <c r="D30" s="531">
        <v>4.6255925290226776E-2</v>
      </c>
      <c r="E30" s="532">
        <v>3.1831011791286577E-2</v>
      </c>
      <c r="F30" s="532">
        <v>1.2680804411362375E-2</v>
      </c>
      <c r="G30" s="532">
        <v>2.5198878706643477E-2</v>
      </c>
    </row>
    <row r="31" spans="1:7">
      <c r="A31" s="13"/>
      <c r="B31" s="212" t="s">
        <v>351</v>
      </c>
      <c r="C31" s="533"/>
      <c r="D31" s="533"/>
      <c r="E31" s="533"/>
      <c r="F31" s="533"/>
      <c r="G31" s="534"/>
    </row>
    <row r="32" spans="1:7" ht="15">
      <c r="A32" s="414">
        <v>20</v>
      </c>
      <c r="B32" s="14" t="s">
        <v>130</v>
      </c>
      <c r="C32" s="531">
        <v>9.0447643615539058E-2</v>
      </c>
      <c r="D32" s="531">
        <v>7.071464176822688E-2</v>
      </c>
      <c r="E32" s="532">
        <v>7.1807498414079657E-2</v>
      </c>
      <c r="F32" s="532">
        <v>0.11312336513378102</v>
      </c>
      <c r="G32" s="532">
        <v>8.3632897806058093E-2</v>
      </c>
    </row>
    <row r="33" spans="1:7" ht="15" customHeight="1">
      <c r="A33" s="414">
        <v>21</v>
      </c>
      <c r="B33" s="14" t="s">
        <v>129</v>
      </c>
      <c r="C33" s="531">
        <v>5.4139138400187463E-2</v>
      </c>
      <c r="D33" s="531">
        <v>6.0077669004524541E-2</v>
      </c>
      <c r="E33" s="532">
        <v>6.1104453487538853E-2</v>
      </c>
      <c r="F33" s="532">
        <v>8.4052371646712448E-2</v>
      </c>
      <c r="G33" s="532">
        <v>7.0846776316208004E-2</v>
      </c>
    </row>
    <row r="34" spans="1:7" ht="15">
      <c r="A34" s="414">
        <v>22</v>
      </c>
      <c r="B34" s="14" t="s">
        <v>128</v>
      </c>
      <c r="C34" s="531">
        <v>0.409697077570297</v>
      </c>
      <c r="D34" s="531">
        <v>0.35652267362066303</v>
      </c>
      <c r="E34" s="532">
        <v>0.30487518624522131</v>
      </c>
      <c r="F34" s="532">
        <v>0.36982990775865487</v>
      </c>
      <c r="G34" s="532">
        <v>0.34672623075364545</v>
      </c>
    </row>
    <row r="35" spans="1:7" ht="15" customHeight="1">
      <c r="A35" s="414">
        <v>23</v>
      </c>
      <c r="B35" s="14" t="s">
        <v>127</v>
      </c>
      <c r="C35" s="531">
        <v>0.50778787903163902</v>
      </c>
      <c r="D35" s="531">
        <v>0.44331759417989841</v>
      </c>
      <c r="E35" s="532">
        <v>0.47135766423111181</v>
      </c>
      <c r="F35" s="532">
        <v>0.42770681092952545</v>
      </c>
      <c r="G35" s="532">
        <v>0.38022322063853553</v>
      </c>
    </row>
    <row r="36" spans="1:7" ht="15">
      <c r="A36" s="414">
        <v>24</v>
      </c>
      <c r="B36" s="14" t="s">
        <v>126</v>
      </c>
      <c r="C36" s="531">
        <v>0.71675870641505401</v>
      </c>
      <c r="D36" s="531">
        <v>0.42737498887728531</v>
      </c>
      <c r="E36" s="532">
        <v>0.35357842935678496</v>
      </c>
      <c r="F36" s="532">
        <v>-4.6349656514264294E-2</v>
      </c>
      <c r="G36" s="532">
        <v>0.16117457607324229</v>
      </c>
    </row>
    <row r="37" spans="1:7" ht="15" customHeight="1">
      <c r="A37" s="13"/>
      <c r="B37" s="212" t="s">
        <v>352</v>
      </c>
      <c r="C37" s="535"/>
      <c r="D37" s="535"/>
      <c r="E37" s="535"/>
      <c r="F37" s="535"/>
      <c r="G37" s="536"/>
    </row>
    <row r="38" spans="1:7" ht="15" customHeight="1">
      <c r="A38" s="414">
        <v>25</v>
      </c>
      <c r="B38" s="14" t="s">
        <v>125</v>
      </c>
      <c r="C38" s="531">
        <v>0.33244251796898905</v>
      </c>
      <c r="D38" s="531">
        <v>0.50171198570832864</v>
      </c>
      <c r="E38" s="531">
        <v>0.41507772262422249</v>
      </c>
      <c r="F38" s="531">
        <v>0.53397555497544835</v>
      </c>
      <c r="G38" s="531">
        <v>0.51934837069352535</v>
      </c>
    </row>
    <row r="39" spans="1:7" ht="15" customHeight="1">
      <c r="A39" s="414">
        <v>26</v>
      </c>
      <c r="B39" s="14" t="s">
        <v>124</v>
      </c>
      <c r="C39" s="531">
        <v>0.86428299602439951</v>
      </c>
      <c r="D39" s="531">
        <v>0.80671404014992731</v>
      </c>
      <c r="E39" s="531">
        <v>0.82849235730723214</v>
      </c>
      <c r="F39" s="531">
        <v>0.80515640200946148</v>
      </c>
      <c r="G39" s="531">
        <v>0.71390224039171424</v>
      </c>
    </row>
    <row r="40" spans="1:7" ht="15" customHeight="1">
      <c r="A40" s="414">
        <v>27</v>
      </c>
      <c r="B40" s="14" t="s">
        <v>123</v>
      </c>
      <c r="C40" s="531">
        <v>0.36683477224416194</v>
      </c>
      <c r="D40" s="531">
        <v>0.41314843558615222</v>
      </c>
      <c r="E40" s="531">
        <v>0.4404588109662792</v>
      </c>
      <c r="F40" s="531">
        <v>0.46988665597411661</v>
      </c>
      <c r="G40" s="531">
        <v>0.48709024582852101</v>
      </c>
    </row>
    <row r="41" spans="1:7" ht="15" customHeight="1">
      <c r="A41" s="415"/>
      <c r="B41" s="212" t="s">
        <v>395</v>
      </c>
      <c r="C41" s="295"/>
      <c r="D41" s="295"/>
      <c r="E41" s="295"/>
      <c r="F41" s="295"/>
      <c r="G41" s="527"/>
    </row>
    <row r="42" spans="1:7" ht="15">
      <c r="A42" s="414">
        <v>28</v>
      </c>
      <c r="B42" s="14" t="s">
        <v>378</v>
      </c>
      <c r="C42" s="537">
        <v>51926876.8810715</v>
      </c>
      <c r="D42" s="537">
        <v>50339320.005856499</v>
      </c>
      <c r="E42" s="537">
        <v>58523564.664183199</v>
      </c>
      <c r="F42" s="537">
        <v>66070853.618216597</v>
      </c>
      <c r="G42" s="537">
        <v>58912200.113830395</v>
      </c>
    </row>
    <row r="43" spans="1:7" ht="15" customHeight="1">
      <c r="A43" s="414">
        <v>29</v>
      </c>
      <c r="B43" s="14" t="s">
        <v>390</v>
      </c>
      <c r="C43" s="537">
        <v>35521398.33197359</v>
      </c>
      <c r="D43" s="537">
        <v>33804284.903217711</v>
      </c>
      <c r="E43" s="538">
        <v>33277867.502305098</v>
      </c>
      <c r="F43" s="538">
        <v>31213299.14956639</v>
      </c>
      <c r="G43" s="538">
        <v>29242106.293685731</v>
      </c>
    </row>
    <row r="44" spans="1:7" ht="15" customHeight="1">
      <c r="A44" s="446">
        <v>30</v>
      </c>
      <c r="B44" s="447" t="s">
        <v>379</v>
      </c>
      <c r="C44" s="531">
        <v>1.4618477683726483</v>
      </c>
      <c r="D44" s="539">
        <v>1.4891402125493527</v>
      </c>
      <c r="E44" s="540">
        <v>1.7586332615853277</v>
      </c>
      <c r="F44" s="540">
        <v>2.1167532884499471</v>
      </c>
      <c r="G44" s="540">
        <v>2.0146360020089027</v>
      </c>
    </row>
    <row r="45" spans="1:7" ht="15" customHeight="1">
      <c r="A45" s="446"/>
      <c r="B45" s="212" t="s">
        <v>497</v>
      </c>
      <c r="C45" s="295"/>
      <c r="D45" s="295"/>
      <c r="E45" s="295"/>
      <c r="F45" s="295"/>
      <c r="G45" s="527"/>
    </row>
    <row r="46" spans="1:7" ht="15" customHeight="1">
      <c r="A46" s="446">
        <v>31</v>
      </c>
      <c r="B46" s="447" t="s">
        <v>504</v>
      </c>
      <c r="C46" s="541">
        <v>100985530.11713</v>
      </c>
      <c r="D46" s="541">
        <v>99193082.387309998</v>
      </c>
      <c r="E46" s="542">
        <v>96755329.114600003</v>
      </c>
      <c r="F46" s="542">
        <v>91608179.058809996</v>
      </c>
      <c r="G46" s="542">
        <v>92564614.013439983</v>
      </c>
    </row>
    <row r="47" spans="1:7" ht="15" customHeight="1">
      <c r="A47" s="446">
        <v>32</v>
      </c>
      <c r="B47" s="447" t="s">
        <v>519</v>
      </c>
      <c r="C47" s="541">
        <v>81253471.435659975</v>
      </c>
      <c r="D47" s="541">
        <v>70527347.033659935</v>
      </c>
      <c r="E47" s="542">
        <v>68534549.825465053</v>
      </c>
      <c r="F47" s="542">
        <v>54540329.069260001</v>
      </c>
      <c r="G47" s="542">
        <v>52945563.01958999</v>
      </c>
    </row>
    <row r="48" spans="1:7" ht="15.75" thickBot="1">
      <c r="A48" s="416">
        <v>33</v>
      </c>
      <c r="B48" s="214" t="s">
        <v>537</v>
      </c>
      <c r="C48" s="531">
        <v>1.2428457311770946</v>
      </c>
      <c r="D48" s="539">
        <v>1.4064485133684248</v>
      </c>
      <c r="E48" s="540">
        <v>1.4117744898157789</v>
      </c>
      <c r="F48" s="540">
        <v>1.6796411136881491</v>
      </c>
      <c r="G48" s="540">
        <v>1.7482978503636055</v>
      </c>
    </row>
    <row r="49" spans="1:2">
      <c r="A49" s="16"/>
    </row>
    <row r="50" spans="1:2" ht="51">
      <c r="B50" s="286" t="s">
        <v>479</v>
      </c>
    </row>
    <row r="51" spans="1:2" ht="63.75">
      <c r="B51" s="286" t="s">
        <v>394</v>
      </c>
    </row>
    <row r="53" spans="1:2">
      <c r="B53" s="285"/>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opLeftCell="C1" zoomScaleNormal="100" workbookViewId="0">
      <selection activeCell="L23" sqref="L23"/>
    </sheetView>
  </sheetViews>
  <sheetFormatPr defaultColWidth="9.140625" defaultRowHeight="12.75"/>
  <cols>
    <col min="1" max="1" width="11.85546875" style="457" bestFit="1" customWidth="1"/>
    <col min="2" max="2" width="105.140625" style="457" bestFit="1" customWidth="1"/>
    <col min="3" max="3" width="13.85546875" style="457" bestFit="1" customWidth="1"/>
    <col min="4" max="4" width="14.28515625" style="457" bestFit="1" customWidth="1"/>
    <col min="5" max="5" width="17.42578125" style="457" bestFit="1" customWidth="1"/>
    <col min="6" max="6" width="14.28515625" style="457" bestFit="1" customWidth="1"/>
    <col min="7" max="7" width="28.5703125" style="457" bestFit="1" customWidth="1"/>
    <col min="8" max="8" width="15.28515625" style="457" bestFit="1" customWidth="1"/>
    <col min="9" max="16384" width="9.140625" style="457"/>
  </cols>
  <sheetData>
    <row r="1" spans="1:8" ht="13.5">
      <c r="A1" s="448" t="s">
        <v>31</v>
      </c>
      <c r="B1" s="3" t="str">
        <f>'Info '!C2</f>
        <v>JSC Ziraat Bank Georgia</v>
      </c>
    </row>
    <row r="2" spans="1:8" ht="13.5">
      <c r="A2" s="449" t="s">
        <v>32</v>
      </c>
      <c r="B2" s="624">
        <f>'1. key ratios '!$B$2</f>
        <v>44561</v>
      </c>
    </row>
    <row r="3" spans="1:8">
      <c r="A3" s="450" t="s">
        <v>544</v>
      </c>
    </row>
    <row r="5" spans="1:8" ht="15" customHeight="1">
      <c r="A5" s="731" t="s">
        <v>545</v>
      </c>
      <c r="B5" s="732"/>
      <c r="C5" s="737" t="s">
        <v>546</v>
      </c>
      <c r="D5" s="738"/>
      <c r="E5" s="738"/>
      <c r="F5" s="738"/>
      <c r="G5" s="738"/>
      <c r="H5" s="739"/>
    </row>
    <row r="6" spans="1:8">
      <c r="A6" s="733"/>
      <c r="B6" s="734"/>
      <c r="C6" s="740"/>
      <c r="D6" s="741"/>
      <c r="E6" s="741"/>
      <c r="F6" s="741"/>
      <c r="G6" s="741"/>
      <c r="H6" s="742"/>
    </row>
    <row r="7" spans="1:8">
      <c r="A7" s="735"/>
      <c r="B7" s="736"/>
      <c r="C7" s="481" t="s">
        <v>547</v>
      </c>
      <c r="D7" s="481" t="s">
        <v>548</v>
      </c>
      <c r="E7" s="481" t="s">
        <v>549</v>
      </c>
      <c r="F7" s="481" t="s">
        <v>550</v>
      </c>
      <c r="G7" s="481" t="s">
        <v>551</v>
      </c>
      <c r="H7" s="481" t="s">
        <v>109</v>
      </c>
    </row>
    <row r="8" spans="1:8">
      <c r="A8" s="452">
        <v>1</v>
      </c>
      <c r="B8" s="451" t="s">
        <v>96</v>
      </c>
      <c r="C8" s="628">
        <v>37177319.0132</v>
      </c>
      <c r="D8" s="628">
        <v>1952431</v>
      </c>
      <c r="E8" s="628"/>
      <c r="F8" s="628"/>
      <c r="G8" s="628"/>
      <c r="H8" s="629">
        <f>SUM(C8:G8)</f>
        <v>39129750.0132</v>
      </c>
    </row>
    <row r="9" spans="1:8">
      <c r="A9" s="452">
        <v>2</v>
      </c>
      <c r="B9" s="451" t="s">
        <v>97</v>
      </c>
      <c r="C9" s="628"/>
      <c r="D9" s="628"/>
      <c r="E9" s="628"/>
      <c r="F9" s="628"/>
      <c r="G9" s="628"/>
      <c r="H9" s="629">
        <f t="shared" ref="H9:H21" si="0">SUM(C9:G9)</f>
        <v>0</v>
      </c>
    </row>
    <row r="10" spans="1:8">
      <c r="A10" s="452">
        <v>3</v>
      </c>
      <c r="B10" s="451" t="s">
        <v>269</v>
      </c>
      <c r="C10" s="628"/>
      <c r="D10" s="628"/>
      <c r="E10" s="628"/>
      <c r="F10" s="628"/>
      <c r="G10" s="628"/>
      <c r="H10" s="629">
        <f t="shared" si="0"/>
        <v>0</v>
      </c>
    </row>
    <row r="11" spans="1:8">
      <c r="A11" s="452">
        <v>4</v>
      </c>
      <c r="B11" s="451" t="s">
        <v>98</v>
      </c>
      <c r="C11" s="628"/>
      <c r="D11" s="628"/>
      <c r="E11" s="628"/>
      <c r="F11" s="628"/>
      <c r="G11" s="628"/>
      <c r="H11" s="629">
        <f t="shared" si="0"/>
        <v>0</v>
      </c>
    </row>
    <row r="12" spans="1:8">
      <c r="A12" s="452">
        <v>5</v>
      </c>
      <c r="B12" s="451" t="s">
        <v>99</v>
      </c>
      <c r="C12" s="628"/>
      <c r="D12" s="628"/>
      <c r="E12" s="628"/>
      <c r="F12" s="628"/>
      <c r="G12" s="628"/>
      <c r="H12" s="629">
        <f t="shared" si="0"/>
        <v>0</v>
      </c>
    </row>
    <row r="13" spans="1:8">
      <c r="A13" s="452">
        <v>6</v>
      </c>
      <c r="B13" s="451" t="s">
        <v>100</v>
      </c>
      <c r="C13" s="628">
        <v>3687787.6885000002</v>
      </c>
      <c r="D13" s="628">
        <v>0</v>
      </c>
      <c r="E13" s="628">
        <v>0</v>
      </c>
      <c r="F13" s="628">
        <v>0</v>
      </c>
      <c r="G13" s="628">
        <v>0</v>
      </c>
      <c r="H13" s="629">
        <f t="shared" si="0"/>
        <v>3687787.6885000002</v>
      </c>
    </row>
    <row r="14" spans="1:8">
      <c r="A14" s="452">
        <v>7</v>
      </c>
      <c r="B14" s="451" t="s">
        <v>101</v>
      </c>
      <c r="C14" s="628">
        <v>0</v>
      </c>
      <c r="D14" s="628">
        <v>14650835.171599999</v>
      </c>
      <c r="E14" s="628">
        <v>25804695.565900002</v>
      </c>
      <c r="F14" s="628">
        <v>12259541.050000001</v>
      </c>
      <c r="G14" s="628">
        <v>0</v>
      </c>
      <c r="H14" s="629">
        <f t="shared" si="0"/>
        <v>52715071.787499994</v>
      </c>
    </row>
    <row r="15" spans="1:8">
      <c r="A15" s="452">
        <v>8</v>
      </c>
      <c r="B15" s="451" t="s">
        <v>102</v>
      </c>
      <c r="C15" s="628">
        <v>0</v>
      </c>
      <c r="D15" s="628">
        <v>12330859.7598</v>
      </c>
      <c r="E15" s="628">
        <v>21438396.296999998</v>
      </c>
      <c r="F15" s="628">
        <v>7793108.3335999995</v>
      </c>
      <c r="G15" s="628">
        <v>55770.8321</v>
      </c>
      <c r="H15" s="629">
        <f t="shared" si="0"/>
        <v>41618135.222499996</v>
      </c>
    </row>
    <row r="16" spans="1:8">
      <c r="A16" s="452">
        <v>9</v>
      </c>
      <c r="B16" s="451" t="s">
        <v>103</v>
      </c>
      <c r="C16" s="628"/>
      <c r="D16" s="628"/>
      <c r="E16" s="628"/>
      <c r="F16" s="628"/>
      <c r="G16" s="628"/>
      <c r="H16" s="629">
        <f t="shared" si="0"/>
        <v>0</v>
      </c>
    </row>
    <row r="17" spans="1:8">
      <c r="A17" s="452">
        <v>10</v>
      </c>
      <c r="B17" s="485" t="s">
        <v>563</v>
      </c>
      <c r="C17" s="628"/>
      <c r="D17" s="628"/>
      <c r="E17" s="628"/>
      <c r="F17" s="628"/>
      <c r="G17" s="628"/>
      <c r="H17" s="629">
        <f t="shared" si="0"/>
        <v>0</v>
      </c>
    </row>
    <row r="18" spans="1:8">
      <c r="A18" s="452">
        <v>11</v>
      </c>
      <c r="B18" s="451" t="s">
        <v>105</v>
      </c>
      <c r="C18" s="628"/>
      <c r="D18" s="628"/>
      <c r="E18" s="628"/>
      <c r="F18" s="628"/>
      <c r="G18" s="628"/>
      <c r="H18" s="629">
        <f t="shared" si="0"/>
        <v>0</v>
      </c>
    </row>
    <row r="19" spans="1:8">
      <c r="A19" s="452">
        <v>12</v>
      </c>
      <c r="B19" s="451" t="s">
        <v>106</v>
      </c>
      <c r="C19" s="628"/>
      <c r="D19" s="628"/>
      <c r="E19" s="628"/>
      <c r="F19" s="628"/>
      <c r="G19" s="628"/>
      <c r="H19" s="629">
        <f t="shared" si="0"/>
        <v>0</v>
      </c>
    </row>
    <row r="20" spans="1:8">
      <c r="A20" s="452">
        <v>13</v>
      </c>
      <c r="B20" s="451" t="s">
        <v>247</v>
      </c>
      <c r="C20" s="628"/>
      <c r="D20" s="628"/>
      <c r="E20" s="628"/>
      <c r="F20" s="628"/>
      <c r="G20" s="628"/>
      <c r="H20" s="629">
        <f t="shared" si="0"/>
        <v>0</v>
      </c>
    </row>
    <row r="21" spans="1:8">
      <c r="A21" s="452">
        <v>14</v>
      </c>
      <c r="B21" s="451" t="s">
        <v>108</v>
      </c>
      <c r="C21" s="628">
        <v>6755014.3399999999</v>
      </c>
      <c r="D21" s="628">
        <v>366101.99160000001</v>
      </c>
      <c r="E21" s="628">
        <v>706165.53</v>
      </c>
      <c r="F21" s="628">
        <v>275849.45429999998</v>
      </c>
      <c r="G21" s="628">
        <v>4525345.47</v>
      </c>
      <c r="H21" s="629">
        <f t="shared" si="0"/>
        <v>12628476.7859</v>
      </c>
    </row>
    <row r="22" spans="1:8">
      <c r="A22" s="453">
        <v>15</v>
      </c>
      <c r="B22" s="459" t="s">
        <v>109</v>
      </c>
      <c r="C22" s="629">
        <f>SUM(C18:C21)+SUM(C8:C16)</f>
        <v>47620121.041700006</v>
      </c>
      <c r="D22" s="629">
        <f t="shared" ref="D22:G22" si="1">SUM(D18:D21)+SUM(D8:D16)</f>
        <v>29300227.923</v>
      </c>
      <c r="E22" s="629">
        <f t="shared" si="1"/>
        <v>47949257.392900005</v>
      </c>
      <c r="F22" s="629">
        <f t="shared" si="1"/>
        <v>20328498.837900002</v>
      </c>
      <c r="G22" s="629">
        <f t="shared" si="1"/>
        <v>4581116.3021</v>
      </c>
      <c r="H22" s="629">
        <f>SUM(H18:H21)+SUM(H8:H16)</f>
        <v>149779221.49759999</v>
      </c>
    </row>
    <row r="26" spans="1:8" ht="25.5">
      <c r="B26" s="486" t="s">
        <v>692</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B12" sqref="B12"/>
    </sheetView>
  </sheetViews>
  <sheetFormatPr defaultColWidth="9.140625" defaultRowHeight="12.75"/>
  <cols>
    <col min="1" max="1" width="11.85546875" style="487" bestFit="1" customWidth="1"/>
    <col min="2" max="2" width="114.7109375" style="457" customWidth="1"/>
    <col min="3" max="3" width="22.42578125" style="457" customWidth="1"/>
    <col min="4" max="4" width="23.5703125" style="457" customWidth="1"/>
    <col min="5" max="8" width="22.140625" style="457" customWidth="1"/>
    <col min="9" max="9" width="41.42578125" style="457" customWidth="1"/>
    <col min="10" max="16384" width="9.140625" style="457"/>
  </cols>
  <sheetData>
    <row r="1" spans="1:9" ht="13.5">
      <c r="A1" s="448" t="s">
        <v>31</v>
      </c>
      <c r="B1" s="3" t="str">
        <f>'Info '!C2</f>
        <v>JSC Ziraat Bank Georgia</v>
      </c>
    </row>
    <row r="2" spans="1:9" ht="13.5">
      <c r="A2" s="449" t="s">
        <v>32</v>
      </c>
      <c r="B2" s="484">
        <f>'1. key ratios '!B2</f>
        <v>44561</v>
      </c>
    </row>
    <row r="3" spans="1:9">
      <c r="A3" s="450" t="s">
        <v>552</v>
      </c>
    </row>
    <row r="4" spans="1:9">
      <c r="C4" s="488" t="s">
        <v>0</v>
      </c>
      <c r="D4" s="488" t="s">
        <v>1</v>
      </c>
      <c r="E4" s="488" t="s">
        <v>2</v>
      </c>
      <c r="F4" s="488" t="s">
        <v>3</v>
      </c>
      <c r="G4" s="488" t="s">
        <v>4</v>
      </c>
      <c r="H4" s="488" t="s">
        <v>5</v>
      </c>
      <c r="I4" s="488" t="s">
        <v>8</v>
      </c>
    </row>
    <row r="5" spans="1:9" ht="44.25" customHeight="1">
      <c r="A5" s="731" t="s">
        <v>553</v>
      </c>
      <c r="B5" s="732"/>
      <c r="C5" s="745" t="s">
        <v>554</v>
      </c>
      <c r="D5" s="745"/>
      <c r="E5" s="745" t="s">
        <v>555</v>
      </c>
      <c r="F5" s="745" t="s">
        <v>556</v>
      </c>
      <c r="G5" s="743" t="s">
        <v>557</v>
      </c>
      <c r="H5" s="743" t="s">
        <v>558</v>
      </c>
      <c r="I5" s="489" t="s">
        <v>559</v>
      </c>
    </row>
    <row r="6" spans="1:9" ht="60" customHeight="1">
      <c r="A6" s="735"/>
      <c r="B6" s="736"/>
      <c r="C6" s="477" t="s">
        <v>560</v>
      </c>
      <c r="D6" s="477" t="s">
        <v>561</v>
      </c>
      <c r="E6" s="745"/>
      <c r="F6" s="745"/>
      <c r="G6" s="744"/>
      <c r="H6" s="744"/>
      <c r="I6" s="489" t="s">
        <v>562</v>
      </c>
    </row>
    <row r="7" spans="1:9">
      <c r="A7" s="455">
        <v>1</v>
      </c>
      <c r="B7" s="451" t="s">
        <v>96</v>
      </c>
      <c r="C7" s="630"/>
      <c r="D7" s="630">
        <v>39129750.413199998</v>
      </c>
      <c r="E7" s="631"/>
      <c r="F7" s="631"/>
      <c r="G7" s="631"/>
      <c r="H7" s="630"/>
      <c r="I7" s="674">
        <f>C7+D7-E7-F7-G7</f>
        <v>39129750.413199998</v>
      </c>
    </row>
    <row r="8" spans="1:9">
      <c r="A8" s="455">
        <v>2</v>
      </c>
      <c r="B8" s="451" t="s">
        <v>97</v>
      </c>
      <c r="C8" s="630"/>
      <c r="D8" s="630"/>
      <c r="E8" s="631"/>
      <c r="F8" s="631"/>
      <c r="G8" s="631"/>
      <c r="H8" s="630"/>
      <c r="I8" s="674">
        <f t="shared" ref="I8:I23" si="0">C8+D8-E8-F8-G8</f>
        <v>0</v>
      </c>
    </row>
    <row r="9" spans="1:9">
      <c r="A9" s="455">
        <v>3</v>
      </c>
      <c r="B9" s="451" t="s">
        <v>269</v>
      </c>
      <c r="C9" s="630"/>
      <c r="D9" s="630"/>
      <c r="E9" s="631"/>
      <c r="F9" s="631"/>
      <c r="G9" s="631"/>
      <c r="H9" s="630"/>
      <c r="I9" s="674">
        <f t="shared" si="0"/>
        <v>0</v>
      </c>
    </row>
    <row r="10" spans="1:9">
      <c r="A10" s="455">
        <v>4</v>
      </c>
      <c r="B10" s="451" t="s">
        <v>98</v>
      </c>
      <c r="C10" s="630"/>
      <c r="D10" s="630"/>
      <c r="E10" s="631"/>
      <c r="F10" s="631"/>
      <c r="G10" s="631"/>
      <c r="H10" s="630"/>
      <c r="I10" s="674">
        <f t="shared" si="0"/>
        <v>0</v>
      </c>
    </row>
    <row r="11" spans="1:9">
      <c r="A11" s="455">
        <v>5</v>
      </c>
      <c r="B11" s="451" t="s">
        <v>99</v>
      </c>
      <c r="C11" s="630"/>
      <c r="D11" s="630"/>
      <c r="E11" s="631"/>
      <c r="F11" s="631"/>
      <c r="G11" s="631"/>
      <c r="H11" s="630"/>
      <c r="I11" s="674">
        <f t="shared" si="0"/>
        <v>0</v>
      </c>
    </row>
    <row r="12" spans="1:9">
      <c r="A12" s="455">
        <v>6</v>
      </c>
      <c r="B12" s="451" t="s">
        <v>100</v>
      </c>
      <c r="C12" s="630"/>
      <c r="D12" s="630">
        <v>3687787.6885000002</v>
      </c>
      <c r="E12" s="631"/>
      <c r="F12" s="631"/>
      <c r="G12" s="631"/>
      <c r="H12" s="630"/>
      <c r="I12" s="674">
        <f t="shared" si="0"/>
        <v>3687787.6885000002</v>
      </c>
    </row>
    <row r="13" spans="1:9">
      <c r="A13" s="455">
        <v>7</v>
      </c>
      <c r="B13" s="451" t="s">
        <v>101</v>
      </c>
      <c r="C13" s="630">
        <v>6853406.9568999996</v>
      </c>
      <c r="D13" s="630">
        <v>48743341.835100003</v>
      </c>
      <c r="E13" s="631">
        <v>2881677.0044999998</v>
      </c>
      <c r="F13" s="631">
        <v>808588.32</v>
      </c>
      <c r="G13" s="631"/>
      <c r="H13" s="630"/>
      <c r="I13" s="674">
        <f>C13+D13-E13-F13-G13</f>
        <v>51906483.467500001</v>
      </c>
    </row>
    <row r="14" spans="1:9">
      <c r="A14" s="455">
        <v>8</v>
      </c>
      <c r="B14" s="451" t="s">
        <v>102</v>
      </c>
      <c r="C14" s="630">
        <v>1954343.3130999999</v>
      </c>
      <c r="D14" s="630">
        <v>40455083.448100001</v>
      </c>
      <c r="E14" s="631">
        <v>791291.53870000003</v>
      </c>
      <c r="F14" s="631">
        <v>790487.7341</v>
      </c>
      <c r="G14" s="631"/>
      <c r="H14" s="630">
        <v>27586.8845</v>
      </c>
      <c r="I14" s="674">
        <f>C14+D14-E14-F14-G14</f>
        <v>40827647.488400005</v>
      </c>
    </row>
    <row r="15" spans="1:9">
      <c r="A15" s="455">
        <v>9</v>
      </c>
      <c r="B15" s="451" t="s">
        <v>103</v>
      </c>
      <c r="C15" s="630"/>
      <c r="D15" s="630"/>
      <c r="E15" s="631"/>
      <c r="F15" s="631"/>
      <c r="G15" s="631"/>
      <c r="H15" s="630"/>
      <c r="I15" s="674">
        <f t="shared" si="0"/>
        <v>0</v>
      </c>
    </row>
    <row r="16" spans="1:9">
      <c r="A16" s="455">
        <v>10</v>
      </c>
      <c r="B16" s="485" t="s">
        <v>563</v>
      </c>
      <c r="C16" s="630"/>
      <c r="D16" s="630"/>
      <c r="E16" s="631"/>
      <c r="F16" s="631"/>
      <c r="G16" s="631"/>
      <c r="H16" s="630"/>
      <c r="I16" s="674">
        <f t="shared" si="0"/>
        <v>0</v>
      </c>
    </row>
    <row r="17" spans="1:9">
      <c r="A17" s="455">
        <v>11</v>
      </c>
      <c r="B17" s="451" t="s">
        <v>105</v>
      </c>
      <c r="C17" s="630"/>
      <c r="D17" s="630"/>
      <c r="E17" s="631"/>
      <c r="F17" s="631"/>
      <c r="G17" s="631"/>
      <c r="H17" s="630"/>
      <c r="I17" s="674">
        <f t="shared" si="0"/>
        <v>0</v>
      </c>
    </row>
    <row r="18" spans="1:9">
      <c r="A18" s="455">
        <v>12</v>
      </c>
      <c r="B18" s="451" t="s">
        <v>106</v>
      </c>
      <c r="C18" s="630"/>
      <c r="D18" s="630"/>
      <c r="E18" s="631"/>
      <c r="F18" s="631"/>
      <c r="G18" s="631"/>
      <c r="H18" s="630"/>
      <c r="I18" s="674">
        <f t="shared" si="0"/>
        <v>0</v>
      </c>
    </row>
    <row r="19" spans="1:9">
      <c r="A19" s="455">
        <v>13</v>
      </c>
      <c r="B19" s="451" t="s">
        <v>247</v>
      </c>
      <c r="C19" s="630"/>
      <c r="D19" s="630"/>
      <c r="E19" s="631"/>
      <c r="F19" s="631"/>
      <c r="G19" s="631"/>
      <c r="H19" s="630"/>
      <c r="I19" s="674">
        <f t="shared" si="0"/>
        <v>0</v>
      </c>
    </row>
    <row r="20" spans="1:9">
      <c r="A20" s="455">
        <v>14</v>
      </c>
      <c r="B20" s="451" t="s">
        <v>108</v>
      </c>
      <c r="C20" s="630">
        <v>57000</v>
      </c>
      <c r="D20" s="630">
        <v>13393459.488600001</v>
      </c>
      <c r="E20" s="631">
        <v>28500</v>
      </c>
      <c r="F20" s="631"/>
      <c r="G20" s="631"/>
      <c r="H20" s="630"/>
      <c r="I20" s="674">
        <f t="shared" si="0"/>
        <v>13421959.488600001</v>
      </c>
    </row>
    <row r="21" spans="1:9" s="490" customFormat="1">
      <c r="A21" s="456">
        <v>15</v>
      </c>
      <c r="B21" s="459" t="s">
        <v>109</v>
      </c>
      <c r="C21" s="632">
        <f>SUM(C7:C15)+SUM(C17:C20)</f>
        <v>8864750.2699999996</v>
      </c>
      <c r="D21" s="632">
        <f t="shared" ref="D21:H21" si="1">SUM(D7:D15)+SUM(D17:D20)</f>
        <v>145409422.87349999</v>
      </c>
      <c r="E21" s="632">
        <f t="shared" si="1"/>
        <v>3701468.5431999997</v>
      </c>
      <c r="F21" s="632">
        <f t="shared" si="1"/>
        <v>1599076.0540999998</v>
      </c>
      <c r="G21" s="632">
        <f t="shared" si="1"/>
        <v>0</v>
      </c>
      <c r="H21" s="632">
        <f t="shared" si="1"/>
        <v>27586.8845</v>
      </c>
      <c r="I21" s="794">
        <f>C21+D21-E21-F21-G21</f>
        <v>148973628.54620001</v>
      </c>
    </row>
    <row r="22" spans="1:9">
      <c r="A22" s="491">
        <v>16</v>
      </c>
      <c r="B22" s="492" t="s">
        <v>564</v>
      </c>
      <c r="C22" s="630">
        <v>8807750.2699999996</v>
      </c>
      <c r="D22" s="630">
        <v>88571793.496099994</v>
      </c>
      <c r="E22" s="631">
        <v>3672968.5432000002</v>
      </c>
      <c r="F22" s="631">
        <v>1599076.0541000001</v>
      </c>
      <c r="G22" s="631"/>
      <c r="H22" s="630">
        <v>27586.8845</v>
      </c>
      <c r="I22" s="674">
        <f>C22+D22-E22-F22-G22</f>
        <v>92107499.168799981</v>
      </c>
    </row>
    <row r="23" spans="1:9">
      <c r="A23" s="491">
        <v>17</v>
      </c>
      <c r="B23" s="492" t="s">
        <v>565</v>
      </c>
      <c r="C23" s="630"/>
      <c r="D23" s="630">
        <v>1952431.4</v>
      </c>
      <c r="E23" s="631"/>
      <c r="F23" s="631"/>
      <c r="G23" s="631"/>
      <c r="H23" s="630"/>
      <c r="I23" s="674">
        <f t="shared" si="0"/>
        <v>1952431.4</v>
      </c>
    </row>
    <row r="26" spans="1:9" ht="25.5">
      <c r="B26" s="486" t="s">
        <v>692</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A16" workbookViewId="0">
      <selection activeCell="B24" sqref="B24"/>
    </sheetView>
  </sheetViews>
  <sheetFormatPr defaultColWidth="9.140625" defaultRowHeight="12.75"/>
  <cols>
    <col min="1" max="1" width="11" style="457" bestFit="1" customWidth="1"/>
    <col min="2" max="2" width="93.42578125" style="457" customWidth="1"/>
    <col min="3" max="8" width="22" style="457" customWidth="1"/>
    <col min="9" max="9" width="42.28515625" style="457" bestFit="1" customWidth="1"/>
    <col min="10" max="16384" width="9.140625" style="457"/>
  </cols>
  <sheetData>
    <row r="1" spans="1:9" ht="13.5">
      <c r="A1" s="448" t="s">
        <v>31</v>
      </c>
      <c r="B1" s="3" t="str">
        <f>'Info '!C2</f>
        <v>JSC Ziraat Bank Georgia</v>
      </c>
    </row>
    <row r="2" spans="1:9" ht="13.5">
      <c r="A2" s="449" t="s">
        <v>32</v>
      </c>
      <c r="B2" s="484">
        <f>'1. key ratios '!B2</f>
        <v>44561</v>
      </c>
    </row>
    <row r="3" spans="1:9">
      <c r="A3" s="450" t="s">
        <v>566</v>
      </c>
    </row>
    <row r="4" spans="1:9">
      <c r="C4" s="488" t="s">
        <v>0</v>
      </c>
      <c r="D4" s="488" t="s">
        <v>1</v>
      </c>
      <c r="E4" s="488" t="s">
        <v>2</v>
      </c>
      <c r="F4" s="488" t="s">
        <v>3</v>
      </c>
      <c r="G4" s="488" t="s">
        <v>4</v>
      </c>
      <c r="H4" s="488" t="s">
        <v>5</v>
      </c>
      <c r="I4" s="488" t="s">
        <v>8</v>
      </c>
    </row>
    <row r="5" spans="1:9" ht="46.5" customHeight="1">
      <c r="A5" s="731" t="s">
        <v>707</v>
      </c>
      <c r="B5" s="732"/>
      <c r="C5" s="745" t="s">
        <v>554</v>
      </c>
      <c r="D5" s="745"/>
      <c r="E5" s="745" t="s">
        <v>555</v>
      </c>
      <c r="F5" s="745" t="s">
        <v>556</v>
      </c>
      <c r="G5" s="743" t="s">
        <v>557</v>
      </c>
      <c r="H5" s="743" t="s">
        <v>558</v>
      </c>
      <c r="I5" s="489" t="s">
        <v>559</v>
      </c>
    </row>
    <row r="6" spans="1:9" ht="75" customHeight="1">
      <c r="A6" s="735"/>
      <c r="B6" s="736"/>
      <c r="C6" s="477" t="s">
        <v>560</v>
      </c>
      <c r="D6" s="477" t="s">
        <v>561</v>
      </c>
      <c r="E6" s="745"/>
      <c r="F6" s="745"/>
      <c r="G6" s="744"/>
      <c r="H6" s="744"/>
      <c r="I6" s="489" t="s">
        <v>562</v>
      </c>
    </row>
    <row r="7" spans="1:9">
      <c r="A7" s="454">
        <v>1</v>
      </c>
      <c r="B7" s="458" t="s">
        <v>697</v>
      </c>
      <c r="C7" s="675">
        <v>39824.81</v>
      </c>
      <c r="D7" s="675">
        <f>1232597.8064+37177319.0132+1952431</f>
        <v>40362347.819600001</v>
      </c>
      <c r="E7" s="630">
        <v>13276</v>
      </c>
      <c r="F7" s="630">
        <v>24279.097099999999</v>
      </c>
      <c r="G7" s="630"/>
      <c r="H7" s="630"/>
      <c r="I7" s="676">
        <f t="shared" ref="I7:I33" si="0">C7+D7-E7-F7-G7</f>
        <v>40364617.532500006</v>
      </c>
    </row>
    <row r="8" spans="1:9">
      <c r="A8" s="454">
        <v>2</v>
      </c>
      <c r="B8" s="458" t="s">
        <v>567</v>
      </c>
      <c r="C8" s="675">
        <v>0</v>
      </c>
      <c r="D8" s="675">
        <f>819109.7831+3687787.6885</f>
        <v>4506897.4715999998</v>
      </c>
      <c r="E8" s="630">
        <v>0</v>
      </c>
      <c r="F8" s="630">
        <v>16237.1569</v>
      </c>
      <c r="G8" s="630"/>
      <c r="H8" s="630"/>
      <c r="I8" s="676">
        <f t="shared" si="0"/>
        <v>4490660.3147</v>
      </c>
    </row>
    <row r="9" spans="1:9">
      <c r="A9" s="454">
        <v>3</v>
      </c>
      <c r="B9" s="458" t="s">
        <v>568</v>
      </c>
      <c r="C9" s="675">
        <v>0</v>
      </c>
      <c r="D9" s="675">
        <v>0</v>
      </c>
      <c r="E9" s="630">
        <v>0</v>
      </c>
      <c r="F9" s="630">
        <v>0</v>
      </c>
      <c r="G9" s="630"/>
      <c r="H9" s="630"/>
      <c r="I9" s="676">
        <f t="shared" si="0"/>
        <v>0</v>
      </c>
    </row>
    <row r="10" spans="1:9">
      <c r="A10" s="454">
        <v>4</v>
      </c>
      <c r="B10" s="458" t="s">
        <v>698</v>
      </c>
      <c r="C10" s="675">
        <v>0</v>
      </c>
      <c r="D10" s="675">
        <v>8651429.9480000008</v>
      </c>
      <c r="E10" s="630">
        <v>0</v>
      </c>
      <c r="F10" s="630">
        <v>172286.30600000001</v>
      </c>
      <c r="G10" s="630"/>
      <c r="H10" s="630"/>
      <c r="I10" s="676">
        <f t="shared" si="0"/>
        <v>8479143.6420000009</v>
      </c>
    </row>
    <row r="11" spans="1:9">
      <c r="A11" s="454">
        <v>5</v>
      </c>
      <c r="B11" s="458" t="s">
        <v>569</v>
      </c>
      <c r="C11" s="675">
        <v>398752.56109999999</v>
      </c>
      <c r="D11" s="675">
        <v>5330750.53</v>
      </c>
      <c r="E11" s="630">
        <v>300800.82079999999</v>
      </c>
      <c r="F11" s="630">
        <v>69898.55</v>
      </c>
      <c r="G11" s="630"/>
      <c r="H11" s="630"/>
      <c r="I11" s="676">
        <f t="shared" si="0"/>
        <v>5358803.7203000002</v>
      </c>
    </row>
    <row r="12" spans="1:9">
      <c r="A12" s="454">
        <v>6</v>
      </c>
      <c r="B12" s="458" t="s">
        <v>570</v>
      </c>
      <c r="C12" s="675">
        <v>250633.01120000001</v>
      </c>
      <c r="D12" s="675">
        <v>6103046.0597999999</v>
      </c>
      <c r="E12" s="630">
        <v>126923.97840000001</v>
      </c>
      <c r="F12" s="630">
        <v>120742.9618</v>
      </c>
      <c r="G12" s="630"/>
      <c r="H12" s="630"/>
      <c r="I12" s="676">
        <f t="shared" si="0"/>
        <v>6106012.1307999995</v>
      </c>
    </row>
    <row r="13" spans="1:9">
      <c r="A13" s="454">
        <v>7</v>
      </c>
      <c r="B13" s="458" t="s">
        <v>571</v>
      </c>
      <c r="C13" s="675">
        <v>426116.07040000003</v>
      </c>
      <c r="D13" s="675">
        <v>5215944.2879999997</v>
      </c>
      <c r="E13" s="630">
        <v>127834.81600000001</v>
      </c>
      <c r="F13" s="630">
        <v>103818.7308</v>
      </c>
      <c r="G13" s="630"/>
      <c r="H13" s="630"/>
      <c r="I13" s="676">
        <f t="shared" si="0"/>
        <v>5410406.8115999997</v>
      </c>
    </row>
    <row r="14" spans="1:9">
      <c r="A14" s="454">
        <v>8</v>
      </c>
      <c r="B14" s="458" t="s">
        <v>572</v>
      </c>
      <c r="C14" s="675">
        <v>353249.6225</v>
      </c>
      <c r="D14" s="675">
        <v>6415650.7131000003</v>
      </c>
      <c r="E14" s="630">
        <v>604979.63439999998</v>
      </c>
      <c r="F14" s="630">
        <v>28214.468000000001</v>
      </c>
      <c r="G14" s="630"/>
      <c r="H14" s="630"/>
      <c r="I14" s="676">
        <f t="shared" si="0"/>
        <v>6135706.2331999997</v>
      </c>
    </row>
    <row r="15" spans="1:9">
      <c r="A15" s="454">
        <v>9</v>
      </c>
      <c r="B15" s="458" t="s">
        <v>573</v>
      </c>
      <c r="C15" s="675">
        <v>0</v>
      </c>
      <c r="D15" s="675">
        <v>0</v>
      </c>
      <c r="E15" s="630">
        <v>0</v>
      </c>
      <c r="F15" s="630">
        <v>0</v>
      </c>
      <c r="G15" s="630"/>
      <c r="H15" s="630"/>
      <c r="I15" s="676">
        <f t="shared" si="0"/>
        <v>0</v>
      </c>
    </row>
    <row r="16" spans="1:9">
      <c r="A16" s="454">
        <v>10</v>
      </c>
      <c r="B16" s="458" t="s">
        <v>574</v>
      </c>
      <c r="C16" s="675">
        <v>166073.7972</v>
      </c>
      <c r="D16" s="675">
        <v>305240.91039999999</v>
      </c>
      <c r="E16" s="630">
        <v>83036.8986</v>
      </c>
      <c r="F16" s="630">
        <v>6067.8509999999997</v>
      </c>
      <c r="G16" s="630"/>
      <c r="H16" s="630"/>
      <c r="I16" s="676">
        <f t="shared" si="0"/>
        <v>382209.95799999993</v>
      </c>
    </row>
    <row r="17" spans="1:10">
      <c r="A17" s="454">
        <v>11</v>
      </c>
      <c r="B17" s="458" t="s">
        <v>575</v>
      </c>
      <c r="C17" s="675">
        <v>0</v>
      </c>
      <c r="D17" s="675">
        <v>5748653.5431000004</v>
      </c>
      <c r="E17" s="630">
        <v>0</v>
      </c>
      <c r="F17" s="630">
        <v>114313.27</v>
      </c>
      <c r="G17" s="630"/>
      <c r="H17" s="630"/>
      <c r="I17" s="676">
        <f t="shared" si="0"/>
        <v>5634340.2731000008</v>
      </c>
    </row>
    <row r="18" spans="1:10">
      <c r="A18" s="454">
        <v>12</v>
      </c>
      <c r="B18" s="458" t="s">
        <v>576</v>
      </c>
      <c r="C18" s="675">
        <v>396552.98359999998</v>
      </c>
      <c r="D18" s="675">
        <v>30192196.854400001</v>
      </c>
      <c r="E18" s="630">
        <v>285445.25550000003</v>
      </c>
      <c r="F18" s="630">
        <v>567144.29559999995</v>
      </c>
      <c r="G18" s="630"/>
      <c r="H18" s="630"/>
      <c r="I18" s="676">
        <f t="shared" si="0"/>
        <v>29736160.286900003</v>
      </c>
    </row>
    <row r="19" spans="1:10">
      <c r="A19" s="454">
        <v>13</v>
      </c>
      <c r="B19" s="458" t="s">
        <v>577</v>
      </c>
      <c r="C19" s="675">
        <v>0</v>
      </c>
      <c r="D19" s="675">
        <v>3362726.1595999999</v>
      </c>
      <c r="E19" s="630">
        <v>0</v>
      </c>
      <c r="F19" s="630">
        <v>67124.779899999994</v>
      </c>
      <c r="G19" s="630"/>
      <c r="H19" s="630"/>
      <c r="I19" s="676">
        <f t="shared" si="0"/>
        <v>3295601.3796999999</v>
      </c>
    </row>
    <row r="20" spans="1:10">
      <c r="A20" s="454">
        <v>14</v>
      </c>
      <c r="B20" s="458" t="s">
        <v>578</v>
      </c>
      <c r="C20" s="675">
        <v>5079050.8935000002</v>
      </c>
      <c r="D20" s="675">
        <v>199268.39619999999</v>
      </c>
      <c r="E20" s="630">
        <v>1524183.6625000001</v>
      </c>
      <c r="F20" s="630">
        <v>3901.8161</v>
      </c>
      <c r="G20" s="630"/>
      <c r="H20" s="630"/>
      <c r="I20" s="676">
        <f t="shared" si="0"/>
        <v>3750233.8111000005</v>
      </c>
    </row>
    <row r="21" spans="1:10">
      <c r="A21" s="454">
        <v>15</v>
      </c>
      <c r="B21" s="458" t="s">
        <v>579</v>
      </c>
      <c r="C21" s="675">
        <v>26965.52</v>
      </c>
      <c r="D21" s="675">
        <v>84571.73</v>
      </c>
      <c r="E21" s="630">
        <v>8649.14</v>
      </c>
      <c r="F21" s="630">
        <v>1574.31</v>
      </c>
      <c r="G21" s="630"/>
      <c r="H21" s="630">
        <v>27586.8845</v>
      </c>
      <c r="I21" s="676">
        <f t="shared" si="0"/>
        <v>101313.8</v>
      </c>
    </row>
    <row r="22" spans="1:10">
      <c r="A22" s="454">
        <v>16</v>
      </c>
      <c r="B22" s="458" t="s">
        <v>580</v>
      </c>
      <c r="C22" s="675">
        <v>0</v>
      </c>
      <c r="D22" s="675">
        <v>0</v>
      </c>
      <c r="E22" s="630">
        <v>0</v>
      </c>
      <c r="F22" s="630">
        <v>0</v>
      </c>
      <c r="G22" s="630"/>
      <c r="H22" s="630"/>
      <c r="I22" s="676">
        <f t="shared" si="0"/>
        <v>0</v>
      </c>
    </row>
    <row r="23" spans="1:10">
      <c r="A23" s="454">
        <v>17</v>
      </c>
      <c r="B23" s="458" t="s">
        <v>701</v>
      </c>
      <c r="C23" s="675">
        <v>0</v>
      </c>
      <c r="D23" s="675">
        <v>1602239.8799000001</v>
      </c>
      <c r="E23" s="630">
        <v>0</v>
      </c>
      <c r="F23" s="630">
        <v>31913.228299999999</v>
      </c>
      <c r="G23" s="630"/>
      <c r="H23" s="630"/>
      <c r="I23" s="676">
        <f t="shared" si="0"/>
        <v>1570326.6516</v>
      </c>
    </row>
    <row r="24" spans="1:10">
      <c r="A24" s="454">
        <v>18</v>
      </c>
      <c r="B24" s="458" t="s">
        <v>581</v>
      </c>
      <c r="C24" s="675">
        <v>0</v>
      </c>
      <c r="D24" s="675">
        <v>50265.52</v>
      </c>
      <c r="E24" s="630">
        <v>0</v>
      </c>
      <c r="F24" s="630">
        <v>1003.29</v>
      </c>
      <c r="G24" s="630"/>
      <c r="H24" s="630"/>
      <c r="I24" s="676">
        <f t="shared" si="0"/>
        <v>49262.229999999996</v>
      </c>
    </row>
    <row r="25" spans="1:10">
      <c r="A25" s="454">
        <v>19</v>
      </c>
      <c r="B25" s="458" t="s">
        <v>582</v>
      </c>
      <c r="C25" s="675">
        <v>0</v>
      </c>
      <c r="D25" s="675">
        <v>0</v>
      </c>
      <c r="E25" s="630">
        <v>0</v>
      </c>
      <c r="F25" s="630">
        <v>0</v>
      </c>
      <c r="G25" s="630"/>
      <c r="H25" s="630"/>
      <c r="I25" s="676">
        <f t="shared" si="0"/>
        <v>0</v>
      </c>
    </row>
    <row r="26" spans="1:10">
      <c r="A26" s="454">
        <v>20</v>
      </c>
      <c r="B26" s="458" t="s">
        <v>700</v>
      </c>
      <c r="C26" s="675">
        <v>0</v>
      </c>
      <c r="D26" s="675">
        <v>190539.58730000001</v>
      </c>
      <c r="E26" s="630">
        <v>0</v>
      </c>
      <c r="F26" s="630">
        <v>3778.8636000000001</v>
      </c>
      <c r="G26" s="630"/>
      <c r="H26" s="630"/>
      <c r="I26" s="676">
        <f t="shared" si="0"/>
        <v>186760.7237</v>
      </c>
      <c r="J26" s="460"/>
    </row>
    <row r="27" spans="1:10">
      <c r="A27" s="454">
        <v>21</v>
      </c>
      <c r="B27" s="458" t="s">
        <v>583</v>
      </c>
      <c r="C27" s="675">
        <v>22191.279999999999</v>
      </c>
      <c r="D27" s="675">
        <v>17831.427299999999</v>
      </c>
      <c r="E27" s="630">
        <v>6657.38</v>
      </c>
      <c r="F27" s="630">
        <v>355.75940000000003</v>
      </c>
      <c r="G27" s="630"/>
      <c r="H27" s="630"/>
      <c r="I27" s="676">
        <f t="shared" si="0"/>
        <v>33009.567899999995</v>
      </c>
      <c r="J27" s="460"/>
    </row>
    <row r="28" spans="1:10">
      <c r="A28" s="454">
        <v>22</v>
      </c>
      <c r="B28" s="458" t="s">
        <v>584</v>
      </c>
      <c r="C28" s="675">
        <v>51254.83</v>
      </c>
      <c r="D28" s="675">
        <v>5387.6867000000002</v>
      </c>
      <c r="E28" s="630">
        <v>51254.83</v>
      </c>
      <c r="F28" s="630">
        <v>103.0262</v>
      </c>
      <c r="G28" s="630"/>
      <c r="H28" s="630"/>
      <c r="I28" s="676">
        <f t="shared" si="0"/>
        <v>5284.6604999999981</v>
      </c>
      <c r="J28" s="460"/>
    </row>
    <row r="29" spans="1:10">
      <c r="A29" s="454">
        <v>23</v>
      </c>
      <c r="B29" s="458" t="s">
        <v>585</v>
      </c>
      <c r="C29" s="675">
        <v>1029070.8865</v>
      </c>
      <c r="D29" s="675">
        <v>6912104.4954000004</v>
      </c>
      <c r="E29" s="630">
        <v>312637.10279999999</v>
      </c>
      <c r="F29" s="630">
        <v>132829.37849999999</v>
      </c>
      <c r="G29" s="630"/>
      <c r="H29" s="630"/>
      <c r="I29" s="676">
        <f t="shared" si="0"/>
        <v>7495708.9006000012</v>
      </c>
      <c r="J29" s="460"/>
    </row>
    <row r="30" spans="1:10">
      <c r="A30" s="454">
        <v>24</v>
      </c>
      <c r="B30" s="458" t="s">
        <v>699</v>
      </c>
      <c r="C30" s="675">
        <v>0</v>
      </c>
      <c r="D30" s="675">
        <v>0</v>
      </c>
      <c r="E30" s="630">
        <v>0</v>
      </c>
      <c r="F30" s="630">
        <v>0</v>
      </c>
      <c r="G30" s="630"/>
      <c r="H30" s="630"/>
      <c r="I30" s="676">
        <f t="shared" si="0"/>
        <v>0</v>
      </c>
      <c r="J30" s="460"/>
    </row>
    <row r="31" spans="1:10">
      <c r="A31" s="454">
        <v>25</v>
      </c>
      <c r="B31" s="458" t="s">
        <v>586</v>
      </c>
      <c r="C31" s="675">
        <v>568014.00399999996</v>
      </c>
      <c r="D31" s="675">
        <v>6784873.4083000002</v>
      </c>
      <c r="E31" s="630">
        <v>227289.02420000001</v>
      </c>
      <c r="F31" s="630">
        <v>133488.9149</v>
      </c>
      <c r="G31" s="630"/>
      <c r="H31" s="630"/>
      <c r="I31" s="676">
        <f t="shared" si="0"/>
        <v>6992109.4731999999</v>
      </c>
      <c r="J31" s="460"/>
    </row>
    <row r="32" spans="1:10">
      <c r="A32" s="454">
        <v>26</v>
      </c>
      <c r="B32" s="458" t="s">
        <v>696</v>
      </c>
      <c r="C32" s="675"/>
      <c r="D32" s="675"/>
      <c r="E32" s="630"/>
      <c r="F32" s="630"/>
      <c r="G32" s="630"/>
      <c r="H32" s="630"/>
      <c r="I32" s="676">
        <f t="shared" si="0"/>
        <v>0</v>
      </c>
      <c r="J32" s="460"/>
    </row>
    <row r="33" spans="1:10">
      <c r="A33" s="454">
        <v>27</v>
      </c>
      <c r="B33" s="454" t="s">
        <v>587</v>
      </c>
      <c r="C33" s="675">
        <v>57000</v>
      </c>
      <c r="D33" s="675">
        <v>13367456.0448</v>
      </c>
      <c r="E33" s="630">
        <v>28500</v>
      </c>
      <c r="F33" s="630"/>
      <c r="G33" s="630"/>
      <c r="H33" s="630"/>
      <c r="I33" s="676">
        <f t="shared" si="0"/>
        <v>13395956.0448</v>
      </c>
      <c r="J33" s="460"/>
    </row>
    <row r="34" spans="1:10">
      <c r="A34" s="454">
        <v>28</v>
      </c>
      <c r="B34" s="459" t="s">
        <v>109</v>
      </c>
      <c r="C34" s="677">
        <f>SUM(C7:C33)</f>
        <v>8864750.2699999996</v>
      </c>
      <c r="D34" s="677">
        <f t="shared" ref="D34:H34" si="1">SUM(D7:D33)</f>
        <v>145409422.47350001</v>
      </c>
      <c r="E34" s="632">
        <f t="shared" si="1"/>
        <v>3701468.5432000002</v>
      </c>
      <c r="F34" s="632">
        <f t="shared" si="1"/>
        <v>1599076.0541000001</v>
      </c>
      <c r="G34" s="632">
        <f t="shared" si="1"/>
        <v>0</v>
      </c>
      <c r="H34" s="632">
        <f t="shared" si="1"/>
        <v>27586.8845</v>
      </c>
      <c r="I34" s="676">
        <f>C34+D34-E34-F34-G34</f>
        <v>148973628.14620003</v>
      </c>
      <c r="J34" s="460"/>
    </row>
    <row r="35" spans="1:10">
      <c r="A35" s="460"/>
      <c r="B35" s="460"/>
      <c r="C35" s="460"/>
      <c r="D35" s="460"/>
      <c r="E35" s="460"/>
      <c r="F35" s="460"/>
      <c r="G35" s="460"/>
      <c r="H35" s="460"/>
      <c r="I35" s="460"/>
      <c r="J35" s="460"/>
    </row>
    <row r="36" spans="1:10">
      <c r="A36" s="460"/>
      <c r="B36" s="493"/>
      <c r="C36" s="460"/>
      <c r="D36" s="460"/>
      <c r="E36" s="460"/>
      <c r="F36" s="460"/>
      <c r="G36" s="460"/>
      <c r="H36" s="460"/>
      <c r="I36" s="460"/>
      <c r="J36" s="460"/>
    </row>
    <row r="37" spans="1:10">
      <c r="A37" s="460"/>
      <c r="B37" s="460"/>
      <c r="C37" s="460"/>
      <c r="D37" s="460"/>
      <c r="E37" s="460"/>
      <c r="F37" s="460"/>
      <c r="G37" s="460"/>
      <c r="H37" s="460"/>
      <c r="I37" s="460"/>
      <c r="J37" s="460"/>
    </row>
    <row r="38" spans="1:10">
      <c r="A38" s="460"/>
      <c r="B38" s="460"/>
      <c r="C38" s="460"/>
      <c r="D38" s="460"/>
      <c r="E38" s="460"/>
      <c r="F38" s="460"/>
      <c r="G38" s="460"/>
      <c r="H38" s="460"/>
      <c r="I38" s="460"/>
      <c r="J38" s="460"/>
    </row>
    <row r="39" spans="1:10">
      <c r="A39" s="460"/>
      <c r="B39" s="460"/>
      <c r="C39" s="460"/>
      <c r="D39" s="460"/>
      <c r="E39" s="460"/>
      <c r="F39" s="460"/>
      <c r="G39" s="460"/>
      <c r="H39" s="460"/>
      <c r="I39" s="460"/>
      <c r="J39" s="460"/>
    </row>
    <row r="40" spans="1:10">
      <c r="A40" s="460"/>
      <c r="B40" s="460"/>
      <c r="C40" s="460"/>
      <c r="D40" s="460"/>
      <c r="E40" s="460"/>
      <c r="F40" s="460"/>
      <c r="G40" s="460"/>
      <c r="H40" s="460"/>
      <c r="I40" s="460"/>
      <c r="J40" s="460"/>
    </row>
    <row r="41" spans="1:10">
      <c r="A41" s="460"/>
      <c r="B41" s="460"/>
      <c r="C41" s="460"/>
      <c r="D41" s="460"/>
      <c r="E41" s="460"/>
      <c r="F41" s="460"/>
      <c r="G41" s="460"/>
      <c r="H41" s="460"/>
      <c r="I41" s="460"/>
      <c r="J41" s="460"/>
    </row>
    <row r="42" spans="1:10">
      <c r="A42" s="494"/>
      <c r="B42" s="494"/>
      <c r="C42" s="460"/>
      <c r="D42" s="460"/>
      <c r="E42" s="460"/>
      <c r="F42" s="460"/>
      <c r="G42" s="460"/>
      <c r="H42" s="460"/>
      <c r="I42" s="460"/>
      <c r="J42" s="460"/>
    </row>
    <row r="43" spans="1:10">
      <c r="A43" s="494"/>
      <c r="B43" s="494"/>
      <c r="C43" s="460"/>
      <c r="D43" s="460"/>
      <c r="E43" s="460"/>
      <c r="F43" s="460"/>
      <c r="G43" s="460"/>
      <c r="H43" s="460"/>
      <c r="I43" s="460"/>
      <c r="J43" s="460"/>
    </row>
    <row r="44" spans="1:10">
      <c r="A44" s="460"/>
      <c r="B44" s="460"/>
      <c r="C44" s="460"/>
      <c r="D44" s="460"/>
      <c r="E44" s="460"/>
      <c r="F44" s="460"/>
      <c r="G44" s="460"/>
      <c r="H44" s="460"/>
      <c r="I44" s="460"/>
      <c r="J44" s="460"/>
    </row>
    <row r="45" spans="1:10">
      <c r="A45" s="460"/>
      <c r="B45" s="460"/>
      <c r="C45" s="460"/>
      <c r="D45" s="460"/>
      <c r="E45" s="460"/>
      <c r="F45" s="460"/>
      <c r="G45" s="460"/>
      <c r="H45" s="460"/>
      <c r="I45" s="460"/>
      <c r="J45" s="460"/>
    </row>
    <row r="46" spans="1:10">
      <c r="A46" s="460"/>
      <c r="B46" s="460"/>
      <c r="C46" s="460"/>
      <c r="D46" s="460"/>
      <c r="E46" s="460"/>
      <c r="F46" s="460"/>
      <c r="G46" s="460"/>
      <c r="H46" s="460"/>
      <c r="I46" s="460"/>
      <c r="J46" s="460"/>
    </row>
    <row r="47" spans="1:10">
      <c r="A47" s="460"/>
      <c r="B47" s="460"/>
      <c r="C47" s="460"/>
      <c r="D47" s="460"/>
      <c r="E47" s="460"/>
      <c r="F47" s="460"/>
      <c r="G47" s="460"/>
      <c r="H47" s="460"/>
      <c r="I47" s="460"/>
      <c r="J47" s="460"/>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C6" sqref="C6:C19"/>
    </sheetView>
  </sheetViews>
  <sheetFormatPr defaultColWidth="9.140625" defaultRowHeight="12.75"/>
  <cols>
    <col min="1" max="1" width="11.85546875" style="457" bestFit="1" customWidth="1"/>
    <col min="2" max="2" width="108" style="457" bestFit="1" customWidth="1"/>
    <col min="3" max="4" width="35.5703125" style="457" customWidth="1"/>
    <col min="5" max="16384" width="9.140625" style="457"/>
  </cols>
  <sheetData>
    <row r="1" spans="1:4" ht="13.5">
      <c r="A1" s="448" t="s">
        <v>31</v>
      </c>
      <c r="B1" s="3" t="str">
        <f>'Info '!C2</f>
        <v>JSC Ziraat Bank Georgia</v>
      </c>
    </row>
    <row r="2" spans="1:4" ht="13.5">
      <c r="A2" s="449" t="s">
        <v>32</v>
      </c>
      <c r="B2" s="484">
        <f>'1. key ratios '!B2</f>
        <v>44561</v>
      </c>
    </row>
    <row r="3" spans="1:4">
      <c r="A3" s="450" t="s">
        <v>588</v>
      </c>
    </row>
    <row r="5" spans="1:4" ht="25.5">
      <c r="A5" s="746" t="s">
        <v>589</v>
      </c>
      <c r="B5" s="746"/>
      <c r="C5" s="481" t="s">
        <v>590</v>
      </c>
      <c r="D5" s="481" t="s">
        <v>591</v>
      </c>
    </row>
    <row r="6" spans="1:4">
      <c r="A6" s="461">
        <v>1</v>
      </c>
      <c r="B6" s="462" t="s">
        <v>592</v>
      </c>
      <c r="C6" s="634">
        <v>4864178.3337000003</v>
      </c>
      <c r="D6" s="454"/>
    </row>
    <row r="7" spans="1:4">
      <c r="A7" s="463">
        <v>2</v>
      </c>
      <c r="B7" s="462" t="s">
        <v>593</v>
      </c>
      <c r="C7" s="634">
        <v>2194882.8155</v>
      </c>
      <c r="D7" s="454">
        <f>SUM(D8:D11)</f>
        <v>0</v>
      </c>
    </row>
    <row r="8" spans="1:4">
      <c r="A8" s="464">
        <v>2.1</v>
      </c>
      <c r="B8" s="465" t="s">
        <v>704</v>
      </c>
      <c r="C8" s="634">
        <v>1022725.8854</v>
      </c>
      <c r="D8" s="454"/>
    </row>
    <row r="9" spans="1:4">
      <c r="A9" s="464">
        <v>2.2000000000000002</v>
      </c>
      <c r="B9" s="465" t="s">
        <v>702</v>
      </c>
      <c r="C9" s="634">
        <v>1172156.9301</v>
      </c>
      <c r="D9" s="454"/>
    </row>
    <row r="10" spans="1:4">
      <c r="A10" s="464">
        <v>2.2999999999999998</v>
      </c>
      <c r="B10" s="465" t="s">
        <v>594</v>
      </c>
      <c r="C10" s="634">
        <v>0</v>
      </c>
      <c r="D10" s="454"/>
    </row>
    <row r="11" spans="1:4">
      <c r="A11" s="464">
        <v>2.4</v>
      </c>
      <c r="B11" s="465" t="s">
        <v>595</v>
      </c>
      <c r="C11" s="634">
        <v>0</v>
      </c>
      <c r="D11" s="454"/>
    </row>
    <row r="12" spans="1:4">
      <c r="A12" s="461">
        <v>3</v>
      </c>
      <c r="B12" s="462" t="s">
        <v>596</v>
      </c>
      <c r="C12" s="634">
        <v>1787016.6502999999</v>
      </c>
      <c r="D12" s="454">
        <f>SUM(D13:D18)</f>
        <v>0</v>
      </c>
    </row>
    <row r="13" spans="1:4">
      <c r="A13" s="464">
        <v>3.1</v>
      </c>
      <c r="B13" s="465" t="s">
        <v>597</v>
      </c>
      <c r="C13" s="634">
        <v>27586.8845</v>
      </c>
      <c r="D13" s="454"/>
    </row>
    <row r="14" spans="1:4">
      <c r="A14" s="464">
        <v>3.2</v>
      </c>
      <c r="B14" s="465" t="s">
        <v>598</v>
      </c>
      <c r="C14" s="634">
        <v>330841.22590000002</v>
      </c>
      <c r="D14" s="454"/>
    </row>
    <row r="15" spans="1:4">
      <c r="A15" s="464">
        <v>3.3</v>
      </c>
      <c r="B15" s="465" t="s">
        <v>693</v>
      </c>
      <c r="C15" s="634">
        <v>533532.81039999996</v>
      </c>
      <c r="D15" s="454"/>
    </row>
    <row r="16" spans="1:4">
      <c r="A16" s="464">
        <v>3.4</v>
      </c>
      <c r="B16" s="465" t="s">
        <v>703</v>
      </c>
      <c r="C16" s="634">
        <v>874890.53650000005</v>
      </c>
      <c r="D16" s="454"/>
    </row>
    <row r="17" spans="1:4">
      <c r="A17" s="463">
        <v>3.5</v>
      </c>
      <c r="B17" s="465" t="s">
        <v>599</v>
      </c>
      <c r="C17" s="634">
        <v>20165.193000000014</v>
      </c>
      <c r="D17" s="454"/>
    </row>
    <row r="18" spans="1:4">
      <c r="A18" s="464">
        <v>3.6</v>
      </c>
      <c r="B18" s="465" t="s">
        <v>600</v>
      </c>
      <c r="C18" s="634"/>
      <c r="D18" s="454"/>
    </row>
    <row r="19" spans="1:4">
      <c r="A19" s="466">
        <v>4</v>
      </c>
      <c r="B19" s="462" t="s">
        <v>601</v>
      </c>
      <c r="C19" s="680">
        <v>5272044.4989</v>
      </c>
      <c r="D19" s="459">
        <f>D6+D7-D12</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C7" sqref="C7:C19"/>
    </sheetView>
  </sheetViews>
  <sheetFormatPr defaultColWidth="9.140625" defaultRowHeight="12.75"/>
  <cols>
    <col min="1" max="1" width="11.85546875" style="457" bestFit="1" customWidth="1"/>
    <col min="2" max="2" width="124.7109375" style="457" customWidth="1"/>
    <col min="3" max="3" width="31.5703125" style="457" customWidth="1"/>
    <col min="4" max="4" width="39.140625" style="457" customWidth="1"/>
    <col min="5" max="16384" width="9.140625" style="457"/>
  </cols>
  <sheetData>
    <row r="1" spans="1:4" ht="13.5">
      <c r="A1" s="448" t="s">
        <v>31</v>
      </c>
      <c r="B1" s="3" t="str">
        <f>'Info '!C2</f>
        <v>JSC Ziraat Bank Georgia</v>
      </c>
    </row>
    <row r="2" spans="1:4" ht="13.5">
      <c r="A2" s="449" t="s">
        <v>32</v>
      </c>
      <c r="B2" s="484">
        <f>'1. key ratios '!B2</f>
        <v>44561</v>
      </c>
    </row>
    <row r="3" spans="1:4">
      <c r="A3" s="450" t="s">
        <v>602</v>
      </c>
    </row>
    <row r="4" spans="1:4">
      <c r="A4" s="450"/>
    </row>
    <row r="5" spans="1:4" ht="15" customHeight="1">
      <c r="A5" s="747" t="s">
        <v>705</v>
      </c>
      <c r="B5" s="748"/>
      <c r="C5" s="737" t="s">
        <v>603</v>
      </c>
      <c r="D5" s="751" t="s">
        <v>604</v>
      </c>
    </row>
    <row r="6" spans="1:4">
      <c r="A6" s="749"/>
      <c r="B6" s="750"/>
      <c r="C6" s="740"/>
      <c r="D6" s="751"/>
    </row>
    <row r="7" spans="1:4">
      <c r="A7" s="459">
        <v>1</v>
      </c>
      <c r="B7" s="459" t="s">
        <v>592</v>
      </c>
      <c r="C7" s="634">
        <v>5725399.5898000002</v>
      </c>
      <c r="D7" s="507"/>
    </row>
    <row r="8" spans="1:4">
      <c r="A8" s="454">
        <v>2</v>
      </c>
      <c r="B8" s="454" t="s">
        <v>605</v>
      </c>
      <c r="C8" s="454">
        <v>6484474.9828000003</v>
      </c>
      <c r="D8" s="507"/>
    </row>
    <row r="9" spans="1:4">
      <c r="A9" s="454">
        <v>3</v>
      </c>
      <c r="B9" s="467" t="s">
        <v>606</v>
      </c>
      <c r="C9" s="454">
        <v>230830.1476</v>
      </c>
      <c r="D9" s="507"/>
    </row>
    <row r="10" spans="1:4">
      <c r="A10" s="454">
        <v>4</v>
      </c>
      <c r="B10" s="454" t="s">
        <v>607</v>
      </c>
      <c r="C10" s="454">
        <v>3632954.0589000001</v>
      </c>
      <c r="D10" s="507"/>
    </row>
    <row r="11" spans="1:4">
      <c r="A11" s="454">
        <v>5</v>
      </c>
      <c r="B11" s="468" t="s">
        <v>608</v>
      </c>
      <c r="C11" s="454">
        <v>1877769.5956999999</v>
      </c>
      <c r="D11" s="507"/>
    </row>
    <row r="12" spans="1:4">
      <c r="A12" s="454">
        <v>6</v>
      </c>
      <c r="B12" s="468" t="s">
        <v>609</v>
      </c>
      <c r="C12" s="454">
        <v>0</v>
      </c>
      <c r="D12" s="507"/>
    </row>
    <row r="13" spans="1:4">
      <c r="A13" s="454">
        <v>7</v>
      </c>
      <c r="B13" s="468" t="s">
        <v>610</v>
      </c>
      <c r="C13" s="454">
        <v>1449070.9752</v>
      </c>
      <c r="D13" s="507"/>
    </row>
    <row r="14" spans="1:4">
      <c r="A14" s="454">
        <v>8</v>
      </c>
      <c r="B14" s="468" t="s">
        <v>611</v>
      </c>
      <c r="C14" s="454"/>
      <c r="D14" s="454"/>
    </row>
    <row r="15" spans="1:4">
      <c r="A15" s="454">
        <v>9</v>
      </c>
      <c r="B15" s="468" t="s">
        <v>612</v>
      </c>
      <c r="C15" s="454"/>
      <c r="D15" s="454"/>
    </row>
    <row r="16" spans="1:4">
      <c r="A16" s="454">
        <v>10</v>
      </c>
      <c r="B16" s="468" t="s">
        <v>613</v>
      </c>
      <c r="C16" s="454">
        <v>27586.8845</v>
      </c>
      <c r="D16" s="507"/>
    </row>
    <row r="17" spans="1:4">
      <c r="A17" s="454">
        <v>11</v>
      </c>
      <c r="B17" s="468" t="s">
        <v>614</v>
      </c>
      <c r="C17" s="454"/>
      <c r="D17" s="454"/>
    </row>
    <row r="18" spans="1:4">
      <c r="A18" s="454">
        <v>12</v>
      </c>
      <c r="B18" s="465" t="s">
        <v>710</v>
      </c>
      <c r="C18" s="454">
        <v>278526.60350000003</v>
      </c>
      <c r="D18" s="507"/>
    </row>
    <row r="19" spans="1:4">
      <c r="A19" s="459">
        <v>13</v>
      </c>
      <c r="B19" s="495" t="s">
        <v>601</v>
      </c>
      <c r="C19" s="459">
        <v>8807750.6612999998</v>
      </c>
      <c r="D19" s="508"/>
    </row>
    <row r="22" spans="1:4">
      <c r="B22" s="448"/>
    </row>
    <row r="23" spans="1:4">
      <c r="B23" s="449"/>
    </row>
    <row r="24" spans="1:4">
      <c r="B24" s="450"/>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tabSelected="1" topLeftCell="B4" workbookViewId="0">
      <selection activeCell="E19" sqref="E19"/>
    </sheetView>
  </sheetViews>
  <sheetFormatPr defaultColWidth="9.140625" defaultRowHeight="12.75"/>
  <cols>
    <col min="1" max="1" width="11.85546875" style="457" bestFit="1" customWidth="1"/>
    <col min="2" max="2" width="80.7109375" style="457" customWidth="1"/>
    <col min="3" max="3" width="15.5703125" style="457" customWidth="1"/>
    <col min="4" max="5" width="22.28515625" style="457" customWidth="1"/>
    <col min="6" max="6" width="23.42578125" style="457" customWidth="1"/>
    <col min="7" max="14" width="22.28515625" style="457" customWidth="1"/>
    <col min="15" max="15" width="23.28515625" style="457" bestFit="1" customWidth="1"/>
    <col min="16" max="16" width="21.7109375" style="457" bestFit="1" customWidth="1"/>
    <col min="17" max="19" width="19" style="457" bestFit="1" customWidth="1"/>
    <col min="20" max="20" width="16.140625" style="457" customWidth="1"/>
    <col min="21" max="21" width="21" style="457" customWidth="1"/>
    <col min="22" max="22" width="20" style="457" customWidth="1"/>
    <col min="23" max="16384" width="9.140625" style="457"/>
  </cols>
  <sheetData>
    <row r="1" spans="1:22" ht="13.5">
      <c r="A1" s="448" t="s">
        <v>31</v>
      </c>
      <c r="B1" s="3" t="str">
        <f>'Info '!C2</f>
        <v>JSC Ziraat Bank Georgia</v>
      </c>
    </row>
    <row r="2" spans="1:22" ht="13.5">
      <c r="A2" s="449" t="s">
        <v>32</v>
      </c>
      <c r="B2" s="484">
        <f>'1. key ratios '!B2</f>
        <v>44561</v>
      </c>
      <c r="C2" s="487"/>
    </row>
    <row r="3" spans="1:22">
      <c r="A3" s="450" t="s">
        <v>615</v>
      </c>
    </row>
    <row r="5" spans="1:22" ht="15" customHeight="1">
      <c r="A5" s="737" t="s">
        <v>540</v>
      </c>
      <c r="B5" s="739"/>
      <c r="C5" s="754" t="s">
        <v>616</v>
      </c>
      <c r="D5" s="755"/>
      <c r="E5" s="755"/>
      <c r="F5" s="755"/>
      <c r="G5" s="755"/>
      <c r="H5" s="755"/>
      <c r="I5" s="755"/>
      <c r="J5" s="755"/>
      <c r="K5" s="755"/>
      <c r="L5" s="755"/>
      <c r="M5" s="755"/>
      <c r="N5" s="755"/>
      <c r="O5" s="755"/>
      <c r="P5" s="755"/>
      <c r="Q5" s="755"/>
      <c r="R5" s="755"/>
      <c r="S5" s="755"/>
      <c r="T5" s="755"/>
      <c r="U5" s="756"/>
      <c r="V5" s="496"/>
    </row>
    <row r="6" spans="1:22">
      <c r="A6" s="752"/>
      <c r="B6" s="753"/>
      <c r="C6" s="757" t="s">
        <v>109</v>
      </c>
      <c r="D6" s="759" t="s">
        <v>617</v>
      </c>
      <c r="E6" s="759"/>
      <c r="F6" s="744"/>
      <c r="G6" s="760" t="s">
        <v>618</v>
      </c>
      <c r="H6" s="761"/>
      <c r="I6" s="761"/>
      <c r="J6" s="761"/>
      <c r="K6" s="762"/>
      <c r="L6" s="483"/>
      <c r="M6" s="763" t="s">
        <v>619</v>
      </c>
      <c r="N6" s="763"/>
      <c r="O6" s="744"/>
      <c r="P6" s="744"/>
      <c r="Q6" s="744"/>
      <c r="R6" s="744"/>
      <c r="S6" s="744"/>
      <c r="T6" s="744"/>
      <c r="U6" s="744"/>
      <c r="V6" s="483"/>
    </row>
    <row r="7" spans="1:22" ht="25.5">
      <c r="A7" s="740"/>
      <c r="B7" s="742"/>
      <c r="C7" s="758"/>
      <c r="D7" s="497"/>
      <c r="E7" s="489" t="s">
        <v>620</v>
      </c>
      <c r="F7" s="489" t="s">
        <v>621</v>
      </c>
      <c r="G7" s="487"/>
      <c r="H7" s="489" t="s">
        <v>620</v>
      </c>
      <c r="I7" s="489" t="s">
        <v>622</v>
      </c>
      <c r="J7" s="489" t="s">
        <v>623</v>
      </c>
      <c r="K7" s="489" t="s">
        <v>624</v>
      </c>
      <c r="L7" s="482"/>
      <c r="M7" s="477" t="s">
        <v>625</v>
      </c>
      <c r="N7" s="489" t="s">
        <v>623</v>
      </c>
      <c r="O7" s="489" t="s">
        <v>626</v>
      </c>
      <c r="P7" s="489" t="s">
        <v>627</v>
      </c>
      <c r="Q7" s="489" t="s">
        <v>628</v>
      </c>
      <c r="R7" s="489" t="s">
        <v>629</v>
      </c>
      <c r="S7" s="489" t="s">
        <v>630</v>
      </c>
      <c r="T7" s="498" t="s">
        <v>631</v>
      </c>
      <c r="U7" s="489" t="s">
        <v>632</v>
      </c>
      <c r="V7" s="496"/>
    </row>
    <row r="8" spans="1:22">
      <c r="A8" s="499">
        <v>1</v>
      </c>
      <c r="B8" s="459" t="s">
        <v>633</v>
      </c>
      <c r="C8" s="632">
        <f>SUM(C9:C14)</f>
        <v>97379543.766099989</v>
      </c>
      <c r="D8" s="632">
        <f t="shared" ref="D8:U8" si="0">SUM(D9:D14)</f>
        <v>79953802.067299992</v>
      </c>
      <c r="E8" s="632">
        <f t="shared" si="0"/>
        <v>198733.68900000001</v>
      </c>
      <c r="F8" s="632">
        <f t="shared" si="0"/>
        <v>0</v>
      </c>
      <c r="G8" s="632">
        <f t="shared" si="0"/>
        <v>8617991.4287999999</v>
      </c>
      <c r="H8" s="632">
        <f t="shared" si="0"/>
        <v>0</v>
      </c>
      <c r="I8" s="632">
        <f t="shared" si="0"/>
        <v>11000</v>
      </c>
      <c r="J8" s="632">
        <f t="shared" si="0"/>
        <v>421730.02</v>
      </c>
      <c r="K8" s="632">
        <f t="shared" si="0"/>
        <v>0</v>
      </c>
      <c r="L8" s="632">
        <f t="shared" si="0"/>
        <v>8807750.2699999996</v>
      </c>
      <c r="M8" s="632">
        <f t="shared" si="0"/>
        <v>188556.15719999999</v>
      </c>
      <c r="N8" s="632">
        <f t="shared" si="0"/>
        <v>0</v>
      </c>
      <c r="O8" s="632">
        <f t="shared" si="0"/>
        <v>5066418.12</v>
      </c>
      <c r="P8" s="632">
        <f t="shared" si="0"/>
        <v>495842.5894</v>
      </c>
      <c r="Q8" s="632">
        <f t="shared" si="0"/>
        <v>0</v>
      </c>
      <c r="R8" s="632">
        <f t="shared" si="0"/>
        <v>0</v>
      </c>
      <c r="S8" s="632">
        <f t="shared" si="0"/>
        <v>0</v>
      </c>
      <c r="T8" s="632">
        <f t="shared" si="0"/>
        <v>0</v>
      </c>
      <c r="U8" s="632">
        <f t="shared" si="0"/>
        <v>51760.56</v>
      </c>
      <c r="V8" s="460"/>
    </row>
    <row r="9" spans="1:22">
      <c r="A9" s="454">
        <v>1.1000000000000001</v>
      </c>
      <c r="B9" s="479" t="s">
        <v>634</v>
      </c>
      <c r="C9" s="678"/>
      <c r="D9" s="630"/>
      <c r="E9" s="630"/>
      <c r="F9" s="630"/>
      <c r="G9" s="630"/>
      <c r="H9" s="630"/>
      <c r="I9" s="630"/>
      <c r="J9" s="630"/>
      <c r="K9" s="630"/>
      <c r="L9" s="630"/>
      <c r="M9" s="630"/>
      <c r="N9" s="630"/>
      <c r="O9" s="630"/>
      <c r="P9" s="630"/>
      <c r="Q9" s="630"/>
      <c r="R9" s="630"/>
      <c r="S9" s="630"/>
      <c r="T9" s="630"/>
      <c r="U9" s="630"/>
      <c r="V9" s="460"/>
    </row>
    <row r="10" spans="1:22">
      <c r="A10" s="454">
        <v>1.2</v>
      </c>
      <c r="B10" s="479" t="s">
        <v>635</v>
      </c>
      <c r="C10" s="678"/>
      <c r="D10" s="630"/>
      <c r="E10" s="630"/>
      <c r="F10" s="630"/>
      <c r="G10" s="630"/>
      <c r="H10" s="630"/>
      <c r="I10" s="630"/>
      <c r="J10" s="630"/>
      <c r="K10" s="630"/>
      <c r="L10" s="630"/>
      <c r="M10" s="630"/>
      <c r="N10" s="630"/>
      <c r="O10" s="630"/>
      <c r="P10" s="630"/>
      <c r="Q10" s="630"/>
      <c r="R10" s="630"/>
      <c r="S10" s="630"/>
      <c r="T10" s="630"/>
      <c r="U10" s="630"/>
      <c r="V10" s="460"/>
    </row>
    <row r="11" spans="1:22">
      <c r="A11" s="454">
        <v>1.3</v>
      </c>
      <c r="B11" s="479" t="s">
        <v>636</v>
      </c>
      <c r="C11" s="678">
        <v>5000000</v>
      </c>
      <c r="D11" s="630">
        <v>5000000</v>
      </c>
      <c r="E11" s="630">
        <v>0</v>
      </c>
      <c r="F11" s="630">
        <v>0</v>
      </c>
      <c r="G11" s="630">
        <v>0</v>
      </c>
      <c r="H11" s="630">
        <v>0</v>
      </c>
      <c r="I11" s="630">
        <v>0</v>
      </c>
      <c r="J11" s="630">
        <v>0</v>
      </c>
      <c r="K11" s="630">
        <v>0</v>
      </c>
      <c r="L11" s="630">
        <v>0</v>
      </c>
      <c r="M11" s="630">
        <v>0</v>
      </c>
      <c r="N11" s="630">
        <v>0</v>
      </c>
      <c r="O11" s="630">
        <v>0</v>
      </c>
      <c r="P11" s="630">
        <v>0</v>
      </c>
      <c r="Q11" s="630">
        <v>0</v>
      </c>
      <c r="R11" s="630">
        <v>0</v>
      </c>
      <c r="S11" s="630">
        <v>0</v>
      </c>
      <c r="T11" s="630">
        <v>0</v>
      </c>
      <c r="U11" s="630">
        <v>0</v>
      </c>
      <c r="V11" s="460"/>
    </row>
    <row r="12" spans="1:22">
      <c r="A12" s="454">
        <v>1.4</v>
      </c>
      <c r="B12" s="479" t="s">
        <v>637</v>
      </c>
      <c r="C12" s="678"/>
      <c r="D12" s="630"/>
      <c r="E12" s="630"/>
      <c r="F12" s="630"/>
      <c r="G12" s="630"/>
      <c r="H12" s="630"/>
      <c r="I12" s="630"/>
      <c r="J12" s="630"/>
      <c r="K12" s="630"/>
      <c r="L12" s="630"/>
      <c r="M12" s="630"/>
      <c r="N12" s="630"/>
      <c r="O12" s="630"/>
      <c r="P12" s="630"/>
      <c r="Q12" s="630"/>
      <c r="R12" s="630"/>
      <c r="S12" s="630"/>
      <c r="T12" s="630"/>
      <c r="U12" s="630"/>
      <c r="V12" s="460"/>
    </row>
    <row r="13" spans="1:22">
      <c r="A13" s="454">
        <v>1.5</v>
      </c>
      <c r="B13" s="479" t="s">
        <v>638</v>
      </c>
      <c r="C13" s="678">
        <v>74946673.679499999</v>
      </c>
      <c r="D13" s="630">
        <v>62456273.656499997</v>
      </c>
      <c r="E13" s="630">
        <v>160000</v>
      </c>
      <c r="F13" s="630">
        <v>0</v>
      </c>
      <c r="G13" s="630">
        <v>6070651.0800000001</v>
      </c>
      <c r="H13" s="630">
        <v>0</v>
      </c>
      <c r="I13" s="630">
        <v>0</v>
      </c>
      <c r="J13" s="630">
        <v>0</v>
      </c>
      <c r="K13" s="630">
        <v>0</v>
      </c>
      <c r="L13" s="630">
        <v>6419748.943</v>
      </c>
      <c r="M13" s="630">
        <v>188265.0772</v>
      </c>
      <c r="N13" s="630">
        <v>0</v>
      </c>
      <c r="O13" s="630">
        <v>5066418.12</v>
      </c>
      <c r="P13" s="630">
        <v>250633.01120000001</v>
      </c>
      <c r="Q13" s="630">
        <v>0</v>
      </c>
      <c r="R13" s="630">
        <v>0</v>
      </c>
      <c r="S13" s="630">
        <v>0</v>
      </c>
      <c r="T13" s="630">
        <v>0</v>
      </c>
      <c r="U13" s="630">
        <v>0</v>
      </c>
      <c r="V13" s="460"/>
    </row>
    <row r="14" spans="1:22">
      <c r="A14" s="454">
        <v>1.6</v>
      </c>
      <c r="B14" s="479" t="s">
        <v>639</v>
      </c>
      <c r="C14" s="678">
        <v>17432870.086599998</v>
      </c>
      <c r="D14" s="630">
        <v>12497528.410800001</v>
      </c>
      <c r="E14" s="630">
        <v>38733.688999999998</v>
      </c>
      <c r="F14" s="630">
        <v>0</v>
      </c>
      <c r="G14" s="630">
        <v>2547340.3487999998</v>
      </c>
      <c r="H14" s="630">
        <v>0</v>
      </c>
      <c r="I14" s="630">
        <v>11000</v>
      </c>
      <c r="J14" s="630">
        <v>421730.02</v>
      </c>
      <c r="K14" s="630">
        <v>0</v>
      </c>
      <c r="L14" s="630">
        <v>2388001.327</v>
      </c>
      <c r="M14" s="630">
        <v>291.08</v>
      </c>
      <c r="N14" s="630">
        <v>0</v>
      </c>
      <c r="O14" s="630">
        <v>0</v>
      </c>
      <c r="P14" s="630">
        <v>245209.57819999999</v>
      </c>
      <c r="Q14" s="630">
        <v>0</v>
      </c>
      <c r="R14" s="630">
        <v>0</v>
      </c>
      <c r="S14" s="630">
        <v>0</v>
      </c>
      <c r="T14" s="630">
        <v>0</v>
      </c>
      <c r="U14" s="630">
        <v>51760.56</v>
      </c>
      <c r="V14" s="460"/>
    </row>
    <row r="15" spans="1:22">
      <c r="A15" s="499">
        <v>2</v>
      </c>
      <c r="B15" s="459" t="s">
        <v>640</v>
      </c>
      <c r="C15" s="632">
        <f>SUM(C16:C21)</f>
        <v>1952431</v>
      </c>
      <c r="D15" s="632">
        <f>SUM(D16:D21)</f>
        <v>1952431</v>
      </c>
      <c r="E15" s="630"/>
      <c r="F15" s="630"/>
      <c r="G15" s="630"/>
      <c r="H15" s="630"/>
      <c r="I15" s="630"/>
      <c r="J15" s="630"/>
      <c r="K15" s="630"/>
      <c r="L15" s="630"/>
      <c r="M15" s="630"/>
      <c r="N15" s="630"/>
      <c r="O15" s="630"/>
      <c r="P15" s="630"/>
      <c r="Q15" s="630"/>
      <c r="R15" s="630"/>
      <c r="S15" s="630"/>
      <c r="T15" s="630"/>
      <c r="U15" s="630"/>
      <c r="V15" s="460"/>
    </row>
    <row r="16" spans="1:22">
      <c r="A16" s="454">
        <v>2.1</v>
      </c>
      <c r="B16" s="479" t="s">
        <v>634</v>
      </c>
      <c r="C16" s="678"/>
      <c r="D16" s="630"/>
      <c r="E16" s="630"/>
      <c r="F16" s="630"/>
      <c r="G16" s="630"/>
      <c r="H16" s="630"/>
      <c r="I16" s="630"/>
      <c r="J16" s="630"/>
      <c r="K16" s="630"/>
      <c r="L16" s="630"/>
      <c r="M16" s="630"/>
      <c r="N16" s="630"/>
      <c r="O16" s="630"/>
      <c r="P16" s="630"/>
      <c r="Q16" s="630"/>
      <c r="R16" s="630"/>
      <c r="S16" s="630"/>
      <c r="T16" s="630"/>
      <c r="U16" s="630"/>
      <c r="V16" s="460"/>
    </row>
    <row r="17" spans="1:22">
      <c r="A17" s="454">
        <v>2.2000000000000002</v>
      </c>
      <c r="B17" s="479" t="s">
        <v>635</v>
      </c>
      <c r="C17" s="678">
        <v>1952431</v>
      </c>
      <c r="D17" s="630">
        <v>1952431</v>
      </c>
      <c r="E17" s="630"/>
      <c r="F17" s="630"/>
      <c r="G17" s="630"/>
      <c r="H17" s="630"/>
      <c r="I17" s="630"/>
      <c r="J17" s="630"/>
      <c r="K17" s="630"/>
      <c r="L17" s="630"/>
      <c r="M17" s="630"/>
      <c r="N17" s="630"/>
      <c r="O17" s="630"/>
      <c r="P17" s="630"/>
      <c r="Q17" s="630"/>
      <c r="R17" s="630"/>
      <c r="S17" s="630"/>
      <c r="T17" s="630"/>
      <c r="U17" s="630"/>
      <c r="V17" s="460"/>
    </row>
    <row r="18" spans="1:22">
      <c r="A18" s="454">
        <v>2.2999999999999998</v>
      </c>
      <c r="B18" s="479" t="s">
        <v>636</v>
      </c>
      <c r="C18" s="678"/>
      <c r="D18" s="630"/>
      <c r="E18" s="630"/>
      <c r="F18" s="630"/>
      <c r="G18" s="630"/>
      <c r="H18" s="630"/>
      <c r="I18" s="630"/>
      <c r="J18" s="630"/>
      <c r="K18" s="630"/>
      <c r="L18" s="630"/>
      <c r="M18" s="630"/>
      <c r="N18" s="630"/>
      <c r="O18" s="630"/>
      <c r="P18" s="630"/>
      <c r="Q18" s="630"/>
      <c r="R18" s="630"/>
      <c r="S18" s="630"/>
      <c r="T18" s="630"/>
      <c r="U18" s="630"/>
      <c r="V18" s="460"/>
    </row>
    <row r="19" spans="1:22">
      <c r="A19" s="454">
        <v>2.4</v>
      </c>
      <c r="B19" s="479" t="s">
        <v>637</v>
      </c>
      <c r="C19" s="678"/>
      <c r="D19" s="630"/>
      <c r="E19" s="630"/>
      <c r="F19" s="630"/>
      <c r="G19" s="630"/>
      <c r="H19" s="630"/>
      <c r="I19" s="630"/>
      <c r="J19" s="630"/>
      <c r="K19" s="630"/>
      <c r="L19" s="630"/>
      <c r="M19" s="630"/>
      <c r="N19" s="630"/>
      <c r="O19" s="630"/>
      <c r="P19" s="630"/>
      <c r="Q19" s="630"/>
      <c r="R19" s="630"/>
      <c r="S19" s="630"/>
      <c r="T19" s="630"/>
      <c r="U19" s="630"/>
      <c r="V19" s="460"/>
    </row>
    <row r="20" spans="1:22">
      <c r="A20" s="454">
        <v>2.5</v>
      </c>
      <c r="B20" s="479" t="s">
        <v>638</v>
      </c>
      <c r="C20" s="678"/>
      <c r="D20" s="630"/>
      <c r="E20" s="630"/>
      <c r="F20" s="630"/>
      <c r="G20" s="630"/>
      <c r="H20" s="630"/>
      <c r="I20" s="630"/>
      <c r="J20" s="630"/>
      <c r="K20" s="630"/>
      <c r="L20" s="630"/>
      <c r="M20" s="630"/>
      <c r="N20" s="630"/>
      <c r="O20" s="630"/>
      <c r="P20" s="630"/>
      <c r="Q20" s="630"/>
      <c r="R20" s="630"/>
      <c r="S20" s="630"/>
      <c r="T20" s="630"/>
      <c r="U20" s="630"/>
      <c r="V20" s="460"/>
    </row>
    <row r="21" spans="1:22">
      <c r="A21" s="454">
        <v>2.6</v>
      </c>
      <c r="B21" s="479" t="s">
        <v>639</v>
      </c>
      <c r="C21" s="678"/>
      <c r="D21" s="630"/>
      <c r="E21" s="630"/>
      <c r="F21" s="630"/>
      <c r="G21" s="630"/>
      <c r="H21" s="630"/>
      <c r="I21" s="630"/>
      <c r="J21" s="630"/>
      <c r="K21" s="630"/>
      <c r="L21" s="630"/>
      <c r="M21" s="630"/>
      <c r="N21" s="630"/>
      <c r="O21" s="630"/>
      <c r="P21" s="630"/>
      <c r="Q21" s="630"/>
      <c r="R21" s="630"/>
      <c r="S21" s="630"/>
      <c r="T21" s="630"/>
      <c r="U21" s="630"/>
      <c r="V21" s="460"/>
    </row>
    <row r="22" spans="1:22">
      <c r="A22" s="499">
        <v>3</v>
      </c>
      <c r="B22" s="459" t="s">
        <v>695</v>
      </c>
      <c r="C22" s="632">
        <f>SUM(C23:C28)</f>
        <v>33694733.082900003</v>
      </c>
      <c r="D22" s="795">
        <f>SUM(D23:D28)</f>
        <v>23753485.595100001</v>
      </c>
      <c r="E22" s="679"/>
      <c r="F22" s="679"/>
      <c r="G22" s="795">
        <f>SUM(G23:G28)</f>
        <v>347760</v>
      </c>
      <c r="H22" s="679"/>
      <c r="I22" s="679"/>
      <c r="J22" s="679"/>
      <c r="K22" s="679"/>
      <c r="L22" s="630"/>
      <c r="M22" s="679"/>
      <c r="N22" s="679"/>
      <c r="O22" s="679"/>
      <c r="P22" s="679"/>
      <c r="Q22" s="679"/>
      <c r="R22" s="679"/>
      <c r="S22" s="679"/>
      <c r="T22" s="679"/>
      <c r="U22" s="630"/>
      <c r="V22" s="460"/>
    </row>
    <row r="23" spans="1:22">
      <c r="A23" s="454">
        <v>3.1</v>
      </c>
      <c r="B23" s="479" t="s">
        <v>634</v>
      </c>
      <c r="C23" s="678"/>
      <c r="D23" s="630"/>
      <c r="E23" s="679"/>
      <c r="F23" s="679"/>
      <c r="G23" s="630"/>
      <c r="H23" s="679"/>
      <c r="I23" s="679"/>
      <c r="J23" s="679"/>
      <c r="K23" s="679"/>
      <c r="L23" s="630"/>
      <c r="M23" s="679"/>
      <c r="N23" s="679"/>
      <c r="O23" s="679"/>
      <c r="P23" s="679"/>
      <c r="Q23" s="679"/>
      <c r="R23" s="679"/>
      <c r="S23" s="679"/>
      <c r="T23" s="679"/>
      <c r="U23" s="630"/>
      <c r="V23" s="460"/>
    </row>
    <row r="24" spans="1:22">
      <c r="A24" s="454">
        <v>3.2</v>
      </c>
      <c r="B24" s="479" t="s">
        <v>635</v>
      </c>
      <c r="C24" s="678"/>
      <c r="D24" s="630"/>
      <c r="E24" s="679"/>
      <c r="F24" s="679"/>
      <c r="G24" s="630"/>
      <c r="H24" s="679"/>
      <c r="I24" s="679"/>
      <c r="J24" s="679"/>
      <c r="K24" s="679"/>
      <c r="L24" s="630"/>
      <c r="M24" s="679"/>
      <c r="N24" s="679"/>
      <c r="O24" s="679"/>
      <c r="P24" s="679"/>
      <c r="Q24" s="679"/>
      <c r="R24" s="679"/>
      <c r="S24" s="679"/>
      <c r="T24" s="679"/>
      <c r="U24" s="630"/>
      <c r="V24" s="460"/>
    </row>
    <row r="25" spans="1:22">
      <c r="A25" s="454">
        <v>3.3</v>
      </c>
      <c r="B25" s="479" t="s">
        <v>636</v>
      </c>
      <c r="C25" s="678">
        <v>18608949.0306</v>
      </c>
      <c r="D25" s="630">
        <v>18570949.0306</v>
      </c>
      <c r="E25" s="679"/>
      <c r="F25" s="679"/>
      <c r="G25" s="630">
        <v>38000</v>
      </c>
      <c r="H25" s="679"/>
      <c r="I25" s="679"/>
      <c r="J25" s="679"/>
      <c r="K25" s="679"/>
      <c r="L25" s="630"/>
      <c r="M25" s="679"/>
      <c r="N25" s="679"/>
      <c r="O25" s="679"/>
      <c r="P25" s="679"/>
      <c r="Q25" s="679"/>
      <c r="R25" s="679"/>
      <c r="S25" s="679"/>
      <c r="T25" s="679"/>
      <c r="U25" s="630"/>
      <c r="V25" s="460"/>
    </row>
    <row r="26" spans="1:22">
      <c r="A26" s="454">
        <v>3.4</v>
      </c>
      <c r="B26" s="479" t="s">
        <v>637</v>
      </c>
      <c r="C26" s="678"/>
      <c r="D26" s="630"/>
      <c r="E26" s="679"/>
      <c r="F26" s="679"/>
      <c r="G26" s="630"/>
      <c r="H26" s="679"/>
      <c r="I26" s="679"/>
      <c r="J26" s="679"/>
      <c r="K26" s="679"/>
      <c r="L26" s="630"/>
      <c r="M26" s="679"/>
      <c r="N26" s="679"/>
      <c r="O26" s="679"/>
      <c r="P26" s="679"/>
      <c r="Q26" s="679"/>
      <c r="R26" s="679"/>
      <c r="S26" s="679"/>
      <c r="T26" s="679"/>
      <c r="U26" s="630"/>
      <c r="V26" s="460"/>
    </row>
    <row r="27" spans="1:22">
      <c r="A27" s="454">
        <v>3.5</v>
      </c>
      <c r="B27" s="479" t="s">
        <v>638</v>
      </c>
      <c r="C27" s="678">
        <f>5492296.5645+8836161.3844</f>
        <v>14328457.948900001</v>
      </c>
      <c r="D27" s="630">
        <f>5182536.5645</f>
        <v>5182536.5645000003</v>
      </c>
      <c r="E27" s="679"/>
      <c r="F27" s="679"/>
      <c r="G27" s="630">
        <v>309760</v>
      </c>
      <c r="H27" s="679"/>
      <c r="I27" s="679"/>
      <c r="J27" s="679"/>
      <c r="K27" s="679"/>
      <c r="L27" s="630"/>
      <c r="M27" s="679"/>
      <c r="N27" s="679"/>
      <c r="O27" s="679"/>
      <c r="P27" s="679"/>
      <c r="Q27" s="679"/>
      <c r="R27" s="679"/>
      <c r="S27" s="679"/>
      <c r="T27" s="679"/>
      <c r="U27" s="630"/>
      <c r="V27" s="460"/>
    </row>
    <row r="28" spans="1:22">
      <c r="A28" s="454">
        <v>3.6</v>
      </c>
      <c r="B28" s="479" t="s">
        <v>639</v>
      </c>
      <c r="C28" s="678">
        <v>757326.10340000002</v>
      </c>
      <c r="D28" s="630"/>
      <c r="E28" s="679"/>
      <c r="F28" s="679"/>
      <c r="G28" s="630"/>
      <c r="H28" s="679"/>
      <c r="I28" s="679"/>
      <c r="J28" s="679"/>
      <c r="K28" s="679"/>
      <c r="L28" s="630"/>
      <c r="M28" s="679"/>
      <c r="N28" s="679"/>
      <c r="O28" s="679"/>
      <c r="P28" s="679"/>
      <c r="Q28" s="679"/>
      <c r="R28" s="679"/>
      <c r="S28" s="679"/>
      <c r="T28" s="679"/>
      <c r="U28" s="630"/>
      <c r="V28" s="460"/>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C8" sqref="C8:T22"/>
    </sheetView>
  </sheetViews>
  <sheetFormatPr defaultColWidth="9.140625" defaultRowHeight="12.75"/>
  <cols>
    <col min="1" max="1" width="11.85546875" style="457" bestFit="1" customWidth="1"/>
    <col min="2" max="2" width="90.28515625" style="457" bestFit="1" customWidth="1"/>
    <col min="3" max="3" width="19.5703125" style="457" customWidth="1"/>
    <col min="4" max="4" width="21.140625" style="457" customWidth="1"/>
    <col min="5" max="5" width="17.140625" style="457" customWidth="1"/>
    <col min="6" max="6" width="22.28515625" style="457" customWidth="1"/>
    <col min="7" max="7" width="19.28515625" style="457" customWidth="1"/>
    <col min="8" max="8" width="17.140625" style="457" customWidth="1"/>
    <col min="9" max="14" width="22.28515625" style="457" customWidth="1"/>
    <col min="15" max="15" width="23" style="457" customWidth="1"/>
    <col min="16" max="16" width="21.7109375" style="457" bestFit="1" customWidth="1"/>
    <col min="17" max="19" width="19" style="457" bestFit="1" customWidth="1"/>
    <col min="20" max="20" width="14.7109375" style="457" customWidth="1"/>
    <col min="21" max="21" width="20" style="457" customWidth="1"/>
    <col min="22" max="16384" width="9.140625" style="457"/>
  </cols>
  <sheetData>
    <row r="1" spans="1:21" ht="13.5">
      <c r="A1" s="448" t="s">
        <v>31</v>
      </c>
      <c r="B1" s="3" t="str">
        <f>'Info '!C2</f>
        <v>JSC Ziraat Bank Georgia</v>
      </c>
    </row>
    <row r="2" spans="1:21" ht="13.5">
      <c r="A2" s="449" t="s">
        <v>32</v>
      </c>
      <c r="B2" s="484">
        <f>'1. key ratios '!B2</f>
        <v>44561</v>
      </c>
      <c r="C2" s="484"/>
    </row>
    <row r="3" spans="1:21">
      <c r="A3" s="450" t="s">
        <v>642</v>
      </c>
    </row>
    <row r="5" spans="1:21" ht="13.5" customHeight="1">
      <c r="A5" s="764" t="s">
        <v>643</v>
      </c>
      <c r="B5" s="765"/>
      <c r="C5" s="773" t="s">
        <v>644</v>
      </c>
      <c r="D5" s="774"/>
      <c r="E5" s="774"/>
      <c r="F5" s="774"/>
      <c r="G5" s="774"/>
      <c r="H5" s="774"/>
      <c r="I5" s="774"/>
      <c r="J5" s="774"/>
      <c r="K5" s="774"/>
      <c r="L5" s="774"/>
      <c r="M5" s="774"/>
      <c r="N5" s="774"/>
      <c r="O5" s="774"/>
      <c r="P5" s="774"/>
      <c r="Q5" s="774"/>
      <c r="R5" s="774"/>
      <c r="S5" s="774"/>
      <c r="T5" s="775"/>
      <c r="U5" s="496"/>
    </row>
    <row r="6" spans="1:21">
      <c r="A6" s="766"/>
      <c r="B6" s="767"/>
      <c r="C6" s="757" t="s">
        <v>109</v>
      </c>
      <c r="D6" s="770" t="s">
        <v>645</v>
      </c>
      <c r="E6" s="770"/>
      <c r="F6" s="771"/>
      <c r="G6" s="772" t="s">
        <v>646</v>
      </c>
      <c r="H6" s="770"/>
      <c r="I6" s="770"/>
      <c r="J6" s="770"/>
      <c r="K6" s="771"/>
      <c r="L6" s="760" t="s">
        <v>647</v>
      </c>
      <c r="M6" s="761"/>
      <c r="N6" s="761"/>
      <c r="O6" s="761"/>
      <c r="P6" s="761"/>
      <c r="Q6" s="761"/>
      <c r="R6" s="761"/>
      <c r="S6" s="761"/>
      <c r="T6" s="762"/>
      <c r="U6" s="483"/>
    </row>
    <row r="7" spans="1:21">
      <c r="A7" s="768"/>
      <c r="B7" s="769"/>
      <c r="C7" s="758"/>
      <c r="E7" s="477" t="s">
        <v>620</v>
      </c>
      <c r="F7" s="489" t="s">
        <v>621</v>
      </c>
      <c r="H7" s="477" t="s">
        <v>620</v>
      </c>
      <c r="I7" s="489" t="s">
        <v>622</v>
      </c>
      <c r="J7" s="489" t="s">
        <v>623</v>
      </c>
      <c r="K7" s="489" t="s">
        <v>624</v>
      </c>
      <c r="L7" s="500"/>
      <c r="M7" s="477" t="s">
        <v>625</v>
      </c>
      <c r="N7" s="489" t="s">
        <v>623</v>
      </c>
      <c r="O7" s="489" t="s">
        <v>626</v>
      </c>
      <c r="P7" s="489" t="s">
        <v>627</v>
      </c>
      <c r="Q7" s="489" t="s">
        <v>628</v>
      </c>
      <c r="R7" s="489" t="s">
        <v>629</v>
      </c>
      <c r="S7" s="489" t="s">
        <v>630</v>
      </c>
      <c r="T7" s="498" t="s">
        <v>631</v>
      </c>
      <c r="U7" s="496"/>
    </row>
    <row r="8" spans="1:21">
      <c r="A8" s="500">
        <v>1</v>
      </c>
      <c r="B8" s="495" t="s">
        <v>633</v>
      </c>
      <c r="C8" s="633">
        <v>97379543.766100004</v>
      </c>
      <c r="D8" s="634">
        <v>79953802.067300007</v>
      </c>
      <c r="E8" s="634">
        <v>198733.68900000001</v>
      </c>
      <c r="F8" s="634">
        <v>0</v>
      </c>
      <c r="G8" s="634">
        <v>8617991.4287999999</v>
      </c>
      <c r="H8" s="634">
        <v>0</v>
      </c>
      <c r="I8" s="634">
        <v>11000</v>
      </c>
      <c r="J8" s="634">
        <v>421730.02</v>
      </c>
      <c r="K8" s="634">
        <v>0</v>
      </c>
      <c r="L8" s="634">
        <v>8807750.2699999996</v>
      </c>
      <c r="M8" s="634">
        <v>188556.15719999999</v>
      </c>
      <c r="N8" s="634">
        <v>0</v>
      </c>
      <c r="O8" s="634">
        <v>5066418.12</v>
      </c>
      <c r="P8" s="634">
        <v>495842.5894</v>
      </c>
      <c r="Q8" s="634">
        <v>0</v>
      </c>
      <c r="R8" s="634">
        <v>0</v>
      </c>
      <c r="S8" s="634">
        <v>0</v>
      </c>
      <c r="T8" s="634">
        <v>0</v>
      </c>
      <c r="U8" s="460"/>
    </row>
    <row r="9" spans="1:21">
      <c r="A9" s="479">
        <v>1.1000000000000001</v>
      </c>
      <c r="B9" s="479" t="s">
        <v>648</v>
      </c>
      <c r="C9" s="635">
        <v>93639010.139500007</v>
      </c>
      <c r="D9" s="634">
        <v>76233893.240700006</v>
      </c>
      <c r="E9" s="634">
        <v>198733.68900000001</v>
      </c>
      <c r="F9" s="634">
        <v>0</v>
      </c>
      <c r="G9" s="634">
        <v>8597872.3587999996</v>
      </c>
      <c r="H9" s="634">
        <v>0</v>
      </c>
      <c r="I9" s="634">
        <v>0</v>
      </c>
      <c r="J9" s="634">
        <v>421730.02</v>
      </c>
      <c r="K9" s="634">
        <v>0</v>
      </c>
      <c r="L9" s="634">
        <v>8807244.5399999991</v>
      </c>
      <c r="M9" s="634">
        <v>188265.0772</v>
      </c>
      <c r="N9" s="634">
        <v>0</v>
      </c>
      <c r="O9" s="634">
        <v>5066418.12</v>
      </c>
      <c r="P9" s="634">
        <v>495842.5894</v>
      </c>
      <c r="Q9" s="634">
        <v>0</v>
      </c>
      <c r="R9" s="634">
        <v>0</v>
      </c>
      <c r="S9" s="634">
        <v>0</v>
      </c>
      <c r="T9" s="634">
        <v>0</v>
      </c>
      <c r="U9" s="460"/>
    </row>
    <row r="10" spans="1:21">
      <c r="A10" s="501" t="s">
        <v>15</v>
      </c>
      <c r="B10" s="501" t="s">
        <v>649</v>
      </c>
      <c r="C10" s="636">
        <v>88639010.139500007</v>
      </c>
      <c r="D10" s="634">
        <v>71233893.240700006</v>
      </c>
      <c r="E10" s="634">
        <v>198733.68900000001</v>
      </c>
      <c r="F10" s="634">
        <v>0</v>
      </c>
      <c r="G10" s="634">
        <v>8597872.3587999996</v>
      </c>
      <c r="H10" s="634">
        <v>0</v>
      </c>
      <c r="I10" s="634">
        <v>0</v>
      </c>
      <c r="J10" s="634">
        <v>421730.02</v>
      </c>
      <c r="K10" s="634">
        <v>0</v>
      </c>
      <c r="L10" s="634">
        <v>8807244.5399999991</v>
      </c>
      <c r="M10" s="634">
        <v>188265.0772</v>
      </c>
      <c r="N10" s="634">
        <v>0</v>
      </c>
      <c r="O10" s="634">
        <v>5066418.12</v>
      </c>
      <c r="P10" s="634">
        <v>495842.5894</v>
      </c>
      <c r="Q10" s="634">
        <v>0</v>
      </c>
      <c r="R10" s="634">
        <v>0</v>
      </c>
      <c r="S10" s="634">
        <v>0</v>
      </c>
      <c r="T10" s="634">
        <v>0</v>
      </c>
      <c r="U10" s="460"/>
    </row>
    <row r="11" spans="1:21">
      <c r="A11" s="469" t="s">
        <v>650</v>
      </c>
      <c r="B11" s="469" t="s">
        <v>651</v>
      </c>
      <c r="C11" s="637">
        <v>41646291.069300003</v>
      </c>
      <c r="D11" s="634">
        <v>33861008.576399997</v>
      </c>
      <c r="E11" s="634">
        <v>198733.68900000001</v>
      </c>
      <c r="F11" s="634">
        <v>0</v>
      </c>
      <c r="G11" s="634">
        <v>628186.65249999997</v>
      </c>
      <c r="H11" s="634">
        <v>0</v>
      </c>
      <c r="I11" s="634">
        <v>0</v>
      </c>
      <c r="J11" s="634">
        <v>0</v>
      </c>
      <c r="K11" s="634">
        <v>0</v>
      </c>
      <c r="L11" s="634">
        <v>7157095.8404000001</v>
      </c>
      <c r="M11" s="634">
        <v>166073.7972</v>
      </c>
      <c r="N11" s="634">
        <v>0</v>
      </c>
      <c r="O11" s="634">
        <v>5066418.12</v>
      </c>
      <c r="P11" s="634">
        <v>300162.82980000001</v>
      </c>
      <c r="Q11" s="634">
        <v>0</v>
      </c>
      <c r="R11" s="634">
        <v>0</v>
      </c>
      <c r="S11" s="634">
        <v>0</v>
      </c>
      <c r="T11" s="634">
        <v>0</v>
      </c>
      <c r="U11" s="460"/>
    </row>
    <row r="12" spans="1:21">
      <c r="A12" s="469" t="s">
        <v>652</v>
      </c>
      <c r="B12" s="469" t="s">
        <v>653</v>
      </c>
      <c r="C12" s="637">
        <v>27522477.163699999</v>
      </c>
      <c r="D12" s="634">
        <v>18741401.415600002</v>
      </c>
      <c r="E12" s="634">
        <v>0</v>
      </c>
      <c r="F12" s="634">
        <v>0</v>
      </c>
      <c r="G12" s="634">
        <v>7406813.4914999995</v>
      </c>
      <c r="H12" s="634">
        <v>0</v>
      </c>
      <c r="I12" s="634">
        <v>0</v>
      </c>
      <c r="J12" s="634">
        <v>421730.02</v>
      </c>
      <c r="K12" s="634">
        <v>0</v>
      </c>
      <c r="L12" s="634">
        <v>1374262.2566</v>
      </c>
      <c r="M12" s="634">
        <v>22191.279999999999</v>
      </c>
      <c r="N12" s="634">
        <v>0</v>
      </c>
      <c r="O12" s="634">
        <v>0</v>
      </c>
      <c r="P12" s="634">
        <v>64346.197</v>
      </c>
      <c r="Q12" s="634">
        <v>0</v>
      </c>
      <c r="R12" s="634">
        <v>0</v>
      </c>
      <c r="S12" s="634">
        <v>0</v>
      </c>
      <c r="T12" s="634">
        <v>0</v>
      </c>
      <c r="U12" s="460"/>
    </row>
    <row r="13" spans="1:21">
      <c r="A13" s="469" t="s">
        <v>654</v>
      </c>
      <c r="B13" s="469" t="s">
        <v>655</v>
      </c>
      <c r="C13" s="637">
        <v>15081438.442500001</v>
      </c>
      <c r="D13" s="634">
        <v>14825343.835899999</v>
      </c>
      <c r="E13" s="634">
        <v>0</v>
      </c>
      <c r="F13" s="634">
        <v>0</v>
      </c>
      <c r="G13" s="634">
        <v>0</v>
      </c>
      <c r="H13" s="634">
        <v>0</v>
      </c>
      <c r="I13" s="634">
        <v>0</v>
      </c>
      <c r="J13" s="634">
        <v>0</v>
      </c>
      <c r="K13" s="634">
        <v>0</v>
      </c>
      <c r="L13" s="634">
        <v>256094.6066</v>
      </c>
      <c r="M13" s="634">
        <v>0</v>
      </c>
      <c r="N13" s="634">
        <v>0</v>
      </c>
      <c r="O13" s="634">
        <v>0</v>
      </c>
      <c r="P13" s="634">
        <v>111541.7262</v>
      </c>
      <c r="Q13" s="634">
        <v>0</v>
      </c>
      <c r="R13" s="634">
        <v>0</v>
      </c>
      <c r="S13" s="634">
        <v>0</v>
      </c>
      <c r="T13" s="634">
        <v>0</v>
      </c>
      <c r="U13" s="460"/>
    </row>
    <row r="14" spans="1:21">
      <c r="A14" s="469" t="s">
        <v>656</v>
      </c>
      <c r="B14" s="469" t="s">
        <v>657</v>
      </c>
      <c r="C14" s="637">
        <v>4388803.4639999997</v>
      </c>
      <c r="D14" s="634">
        <v>3806139.4128</v>
      </c>
      <c r="E14" s="634">
        <v>0</v>
      </c>
      <c r="F14" s="634">
        <v>0</v>
      </c>
      <c r="G14" s="634">
        <v>562872.21479999996</v>
      </c>
      <c r="H14" s="634">
        <v>0</v>
      </c>
      <c r="I14" s="634">
        <v>0</v>
      </c>
      <c r="J14" s="634">
        <v>0</v>
      </c>
      <c r="K14" s="634">
        <v>0</v>
      </c>
      <c r="L14" s="634">
        <v>19791.8364</v>
      </c>
      <c r="M14" s="634">
        <v>0</v>
      </c>
      <c r="N14" s="634">
        <v>0</v>
      </c>
      <c r="O14" s="634">
        <v>0</v>
      </c>
      <c r="P14" s="634">
        <v>19791.8364</v>
      </c>
      <c r="Q14" s="634">
        <v>0</v>
      </c>
      <c r="R14" s="634">
        <v>0</v>
      </c>
      <c r="S14" s="634">
        <v>0</v>
      </c>
      <c r="T14" s="634">
        <v>0</v>
      </c>
      <c r="U14" s="460"/>
    </row>
    <row r="15" spans="1:21">
      <c r="A15" s="470">
        <v>1.2</v>
      </c>
      <c r="B15" s="470" t="s">
        <v>658</v>
      </c>
      <c r="C15" s="635">
        <v>5195128.8185000001</v>
      </c>
      <c r="D15" s="634">
        <v>1524677.9153</v>
      </c>
      <c r="E15" s="634">
        <v>3974.6671999999999</v>
      </c>
      <c r="F15" s="634">
        <v>0</v>
      </c>
      <c r="G15" s="634">
        <v>859787.23730000004</v>
      </c>
      <c r="H15" s="634">
        <v>0</v>
      </c>
      <c r="I15" s="634">
        <v>0</v>
      </c>
      <c r="J15" s="634">
        <v>42173</v>
      </c>
      <c r="K15" s="634">
        <v>0</v>
      </c>
      <c r="L15" s="634">
        <v>2810663.6658999999</v>
      </c>
      <c r="M15" s="634">
        <v>89694.278600000005</v>
      </c>
      <c r="N15" s="634">
        <v>0</v>
      </c>
      <c r="O15" s="634">
        <v>1519925.44</v>
      </c>
      <c r="P15" s="634">
        <v>247921.37220000001</v>
      </c>
      <c r="Q15" s="634">
        <v>0</v>
      </c>
      <c r="R15" s="634">
        <v>0</v>
      </c>
      <c r="S15" s="634">
        <v>0</v>
      </c>
      <c r="T15" s="634">
        <v>0</v>
      </c>
      <c r="U15" s="460"/>
    </row>
    <row r="16" spans="1:21">
      <c r="A16" s="502">
        <v>1.3</v>
      </c>
      <c r="B16" s="470" t="s">
        <v>706</v>
      </c>
      <c r="C16" s="634"/>
      <c r="D16" s="634"/>
      <c r="E16" s="634"/>
      <c r="F16" s="634"/>
      <c r="G16" s="634"/>
      <c r="H16" s="634"/>
      <c r="I16" s="634"/>
      <c r="J16" s="634"/>
      <c r="K16" s="634"/>
      <c r="L16" s="634"/>
      <c r="M16" s="634"/>
      <c r="N16" s="634"/>
      <c r="O16" s="634"/>
      <c r="P16" s="634"/>
      <c r="Q16" s="634"/>
      <c r="R16" s="634"/>
      <c r="S16" s="634"/>
      <c r="T16" s="634"/>
      <c r="U16" s="460"/>
    </row>
    <row r="17" spans="1:21">
      <c r="A17" s="473" t="s">
        <v>659</v>
      </c>
      <c r="B17" s="471" t="s">
        <v>660</v>
      </c>
      <c r="C17" s="638">
        <v>93006267.151299998</v>
      </c>
      <c r="D17" s="634">
        <v>75601150.252499998</v>
      </c>
      <c r="E17" s="634">
        <v>198733.68900000001</v>
      </c>
      <c r="F17" s="634">
        <v>0</v>
      </c>
      <c r="G17" s="634">
        <v>8597872.3587999996</v>
      </c>
      <c r="H17" s="634">
        <v>0</v>
      </c>
      <c r="I17" s="634">
        <v>0</v>
      </c>
      <c r="J17" s="634">
        <v>421730.02</v>
      </c>
      <c r="K17" s="634">
        <v>0</v>
      </c>
      <c r="L17" s="634">
        <v>8807244.5399999991</v>
      </c>
      <c r="M17" s="634">
        <v>188265.0772</v>
      </c>
      <c r="N17" s="634">
        <v>0</v>
      </c>
      <c r="O17" s="634">
        <v>5066418.12</v>
      </c>
      <c r="P17" s="634">
        <v>495842.5894</v>
      </c>
      <c r="Q17" s="634">
        <v>0</v>
      </c>
      <c r="R17" s="634">
        <v>0</v>
      </c>
      <c r="S17" s="634">
        <v>0</v>
      </c>
      <c r="T17" s="634">
        <v>0</v>
      </c>
      <c r="U17" s="460"/>
    </row>
    <row r="18" spans="1:21">
      <c r="A18" s="472" t="s">
        <v>661</v>
      </c>
      <c r="B18" s="472" t="s">
        <v>662</v>
      </c>
      <c r="C18" s="639">
        <v>88006267.151299998</v>
      </c>
      <c r="D18" s="634">
        <v>70601150.252499998</v>
      </c>
      <c r="E18" s="634">
        <v>198733.68900000001</v>
      </c>
      <c r="F18" s="634">
        <v>0</v>
      </c>
      <c r="G18" s="634">
        <v>8597872.3587999996</v>
      </c>
      <c r="H18" s="634">
        <v>0</v>
      </c>
      <c r="I18" s="634">
        <v>0</v>
      </c>
      <c r="J18" s="634">
        <v>421730.02</v>
      </c>
      <c r="K18" s="634">
        <v>0</v>
      </c>
      <c r="L18" s="634">
        <v>8807244.5399999991</v>
      </c>
      <c r="M18" s="634">
        <v>188265.0772</v>
      </c>
      <c r="N18" s="634">
        <v>0</v>
      </c>
      <c r="O18" s="634">
        <v>5066418.12</v>
      </c>
      <c r="P18" s="634">
        <v>495842.5894</v>
      </c>
      <c r="Q18" s="634">
        <v>0</v>
      </c>
      <c r="R18" s="634">
        <v>0</v>
      </c>
      <c r="S18" s="634">
        <v>0</v>
      </c>
      <c r="T18" s="634">
        <v>0</v>
      </c>
      <c r="U18" s="460"/>
    </row>
    <row r="19" spans="1:21">
      <c r="A19" s="473" t="s">
        <v>663</v>
      </c>
      <c r="B19" s="473" t="s">
        <v>664</v>
      </c>
      <c r="C19" s="640">
        <v>121341268.5211</v>
      </c>
      <c r="D19" s="634">
        <v>84235330.572099999</v>
      </c>
      <c r="E19" s="634">
        <v>480557.11099999998</v>
      </c>
      <c r="F19" s="634">
        <v>0</v>
      </c>
      <c r="G19" s="634">
        <v>4431144.9874999998</v>
      </c>
      <c r="H19" s="634">
        <v>0</v>
      </c>
      <c r="I19" s="634">
        <v>0</v>
      </c>
      <c r="J19" s="634">
        <v>179589.98</v>
      </c>
      <c r="K19" s="634">
        <v>0</v>
      </c>
      <c r="L19" s="634">
        <v>27545151.403099999</v>
      </c>
      <c r="M19" s="634">
        <v>1746709.3228</v>
      </c>
      <c r="N19" s="634">
        <v>0</v>
      </c>
      <c r="O19" s="634">
        <v>18433581.879999999</v>
      </c>
      <c r="P19" s="634">
        <v>749392.6102</v>
      </c>
      <c r="Q19" s="634">
        <v>0</v>
      </c>
      <c r="R19" s="634">
        <v>0</v>
      </c>
      <c r="S19" s="634">
        <v>0</v>
      </c>
      <c r="T19" s="634">
        <v>0</v>
      </c>
      <c r="U19" s="460"/>
    </row>
    <row r="20" spans="1:21">
      <c r="A20" s="472" t="s">
        <v>665</v>
      </c>
      <c r="B20" s="472" t="s">
        <v>662</v>
      </c>
      <c r="C20" s="639">
        <v>118982868.5211</v>
      </c>
      <c r="D20" s="634">
        <v>81876930.572099999</v>
      </c>
      <c r="E20" s="634">
        <v>480557.11099999998</v>
      </c>
      <c r="F20" s="634">
        <v>0</v>
      </c>
      <c r="G20" s="634">
        <v>4431144.9874999998</v>
      </c>
      <c r="H20" s="634">
        <v>0</v>
      </c>
      <c r="I20" s="634">
        <v>0</v>
      </c>
      <c r="J20" s="634">
        <v>179589.98</v>
      </c>
      <c r="K20" s="634">
        <v>0</v>
      </c>
      <c r="L20" s="634">
        <v>27545151.403099999</v>
      </c>
      <c r="M20" s="634">
        <v>1746709.3228</v>
      </c>
      <c r="N20" s="634">
        <v>0</v>
      </c>
      <c r="O20" s="634">
        <v>18433581.879999999</v>
      </c>
      <c r="P20" s="634">
        <v>749392.6102</v>
      </c>
      <c r="Q20" s="634">
        <v>0</v>
      </c>
      <c r="R20" s="634">
        <v>0</v>
      </c>
      <c r="S20" s="634">
        <v>0</v>
      </c>
      <c r="T20" s="634">
        <v>0</v>
      </c>
      <c r="U20" s="460"/>
    </row>
    <row r="21" spans="1:21">
      <c r="A21" s="474">
        <v>1.4</v>
      </c>
      <c r="B21" s="475" t="s">
        <v>666</v>
      </c>
      <c r="C21" s="641"/>
      <c r="D21" s="634"/>
      <c r="E21" s="634"/>
      <c r="F21" s="634"/>
      <c r="G21" s="634"/>
      <c r="H21" s="634"/>
      <c r="I21" s="634"/>
      <c r="J21" s="634"/>
      <c r="K21" s="634"/>
      <c r="L21" s="634"/>
      <c r="M21" s="634"/>
      <c r="N21" s="634"/>
      <c r="O21" s="634"/>
      <c r="P21" s="634"/>
      <c r="Q21" s="634"/>
      <c r="R21" s="634"/>
      <c r="S21" s="634"/>
      <c r="T21" s="634"/>
      <c r="U21" s="460"/>
    </row>
    <row r="22" spans="1:21">
      <c r="A22" s="474">
        <v>1.5</v>
      </c>
      <c r="B22" s="475" t="s">
        <v>667</v>
      </c>
      <c r="C22" s="641">
        <v>5000000</v>
      </c>
      <c r="D22" s="634">
        <v>5000000</v>
      </c>
      <c r="E22" s="634">
        <v>0</v>
      </c>
      <c r="F22" s="634">
        <v>0</v>
      </c>
      <c r="G22" s="634">
        <v>0</v>
      </c>
      <c r="H22" s="634">
        <v>0</v>
      </c>
      <c r="I22" s="634">
        <v>0</v>
      </c>
      <c r="J22" s="634">
        <v>0</v>
      </c>
      <c r="K22" s="634">
        <v>0</v>
      </c>
      <c r="L22" s="634">
        <v>0</v>
      </c>
      <c r="M22" s="634">
        <v>0</v>
      </c>
      <c r="N22" s="634">
        <v>0</v>
      </c>
      <c r="O22" s="634">
        <v>0</v>
      </c>
      <c r="P22" s="634">
        <v>0</v>
      </c>
      <c r="Q22" s="634">
        <v>0</v>
      </c>
      <c r="R22" s="634">
        <v>0</v>
      </c>
      <c r="S22" s="634">
        <v>0</v>
      </c>
      <c r="T22" s="634">
        <v>0</v>
      </c>
      <c r="U22" s="460"/>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topLeftCell="C10" workbookViewId="0">
      <selection activeCell="B2" sqref="B2"/>
    </sheetView>
  </sheetViews>
  <sheetFormatPr defaultColWidth="9.140625" defaultRowHeight="12.75"/>
  <cols>
    <col min="1" max="1" width="11.85546875" style="457" bestFit="1" customWidth="1"/>
    <col min="2" max="2" width="93.42578125" style="457" customWidth="1"/>
    <col min="3" max="3" width="14.5703125" style="457" customWidth="1"/>
    <col min="4" max="4" width="12" style="457" bestFit="1" customWidth="1"/>
    <col min="5" max="5" width="11.42578125" style="457" customWidth="1"/>
    <col min="6" max="7" width="11.42578125" style="503" customWidth="1"/>
    <col min="8" max="9" width="11.42578125" style="457" customWidth="1"/>
    <col min="10" max="14" width="11.42578125" style="503" customWidth="1"/>
    <col min="15" max="15" width="18.85546875" style="457" bestFit="1" customWidth="1"/>
    <col min="16" max="16384" width="9.140625" style="457"/>
  </cols>
  <sheetData>
    <row r="1" spans="1:15" ht="13.5">
      <c r="A1" s="448" t="s">
        <v>31</v>
      </c>
      <c r="B1" s="3" t="str">
        <f>'Info '!C2</f>
        <v>JSC Ziraat Bank Georgia</v>
      </c>
      <c r="F1" s="457"/>
      <c r="G1" s="457"/>
      <c r="J1" s="457"/>
      <c r="K1" s="457"/>
      <c r="L1" s="457"/>
      <c r="M1" s="457"/>
      <c r="N1" s="457"/>
    </row>
    <row r="2" spans="1:15" ht="13.5">
      <c r="A2" s="449" t="s">
        <v>32</v>
      </c>
      <c r="B2" s="484">
        <f>'1. key ratios '!B2</f>
        <v>44561</v>
      </c>
      <c r="F2" s="457"/>
      <c r="G2" s="457"/>
      <c r="J2" s="457"/>
      <c r="K2" s="457"/>
      <c r="L2" s="457"/>
      <c r="M2" s="457"/>
      <c r="N2" s="457"/>
    </row>
    <row r="3" spans="1:15">
      <c r="A3" s="450" t="s">
        <v>668</v>
      </c>
      <c r="F3" s="457"/>
      <c r="G3" s="457"/>
      <c r="J3" s="457"/>
      <c r="K3" s="457"/>
      <c r="L3" s="457"/>
      <c r="M3" s="457"/>
      <c r="N3" s="457"/>
    </row>
    <row r="4" spans="1:15">
      <c r="F4" s="457"/>
      <c r="G4" s="457"/>
      <c r="J4" s="457"/>
      <c r="K4" s="457"/>
      <c r="L4" s="457"/>
      <c r="M4" s="457"/>
      <c r="N4" s="457"/>
    </row>
    <row r="5" spans="1:15" ht="46.5" customHeight="1">
      <c r="A5" s="731" t="s">
        <v>694</v>
      </c>
      <c r="B5" s="732"/>
      <c r="C5" s="776" t="s">
        <v>669</v>
      </c>
      <c r="D5" s="777"/>
      <c r="E5" s="777"/>
      <c r="F5" s="777"/>
      <c r="G5" s="777"/>
      <c r="H5" s="778"/>
      <c r="I5" s="776" t="s">
        <v>670</v>
      </c>
      <c r="J5" s="779"/>
      <c r="K5" s="779"/>
      <c r="L5" s="779"/>
      <c r="M5" s="779"/>
      <c r="N5" s="780"/>
      <c r="O5" s="781" t="s">
        <v>671</v>
      </c>
    </row>
    <row r="6" spans="1:15" ht="75" customHeight="1">
      <c r="A6" s="735"/>
      <c r="B6" s="736"/>
      <c r="C6" s="476"/>
      <c r="D6" s="477" t="s">
        <v>672</v>
      </c>
      <c r="E6" s="477" t="s">
        <v>673</v>
      </c>
      <c r="F6" s="477" t="s">
        <v>674</v>
      </c>
      <c r="G6" s="477" t="s">
        <v>675</v>
      </c>
      <c r="H6" s="477" t="s">
        <v>676</v>
      </c>
      <c r="I6" s="482"/>
      <c r="J6" s="477" t="s">
        <v>672</v>
      </c>
      <c r="K6" s="477" t="s">
        <v>673</v>
      </c>
      <c r="L6" s="477" t="s">
        <v>674</v>
      </c>
      <c r="M6" s="477" t="s">
        <v>675</v>
      </c>
      <c r="N6" s="477" t="s">
        <v>676</v>
      </c>
      <c r="O6" s="782"/>
    </row>
    <row r="7" spans="1:15">
      <c r="A7" s="454">
        <v>1</v>
      </c>
      <c r="B7" s="458" t="s">
        <v>697</v>
      </c>
      <c r="C7" s="642">
        <v>1264779.7289</v>
      </c>
      <c r="D7" s="634">
        <v>1213954.9188999999</v>
      </c>
      <c r="E7" s="634">
        <v>11000</v>
      </c>
      <c r="F7" s="643">
        <v>38682.04</v>
      </c>
      <c r="G7" s="643">
        <v>1142.77</v>
      </c>
      <c r="H7" s="634">
        <v>0</v>
      </c>
      <c r="I7" s="634">
        <v>37555.097099999999</v>
      </c>
      <c r="J7" s="643">
        <v>24279.097099999999</v>
      </c>
      <c r="K7" s="643">
        <v>1100</v>
      </c>
      <c r="L7" s="643">
        <v>11604.61</v>
      </c>
      <c r="M7" s="643">
        <v>571.39</v>
      </c>
      <c r="N7" s="643">
        <v>0</v>
      </c>
      <c r="O7" s="634"/>
    </row>
    <row r="8" spans="1:15">
      <c r="A8" s="454">
        <v>2</v>
      </c>
      <c r="B8" s="458" t="s">
        <v>567</v>
      </c>
      <c r="C8" s="642">
        <v>811857.0588</v>
      </c>
      <c r="D8" s="634">
        <v>811857.0588</v>
      </c>
      <c r="E8" s="634">
        <v>0</v>
      </c>
      <c r="F8" s="643">
        <v>0</v>
      </c>
      <c r="G8" s="643">
        <v>0</v>
      </c>
      <c r="H8" s="634">
        <v>0</v>
      </c>
      <c r="I8" s="634">
        <v>16237.1569</v>
      </c>
      <c r="J8" s="643">
        <v>16237.1569</v>
      </c>
      <c r="K8" s="643">
        <v>0</v>
      </c>
      <c r="L8" s="643">
        <v>0</v>
      </c>
      <c r="M8" s="643">
        <v>0</v>
      </c>
      <c r="N8" s="643">
        <v>0</v>
      </c>
      <c r="O8" s="634"/>
    </row>
    <row r="9" spans="1:15">
      <c r="A9" s="454">
        <v>3</v>
      </c>
      <c r="B9" s="458" t="s">
        <v>568</v>
      </c>
      <c r="C9" s="642"/>
      <c r="D9" s="634"/>
      <c r="E9" s="634"/>
      <c r="F9" s="644"/>
      <c r="G9" s="644"/>
      <c r="H9" s="634"/>
      <c r="I9" s="634"/>
      <c r="J9" s="644"/>
      <c r="K9" s="644"/>
      <c r="L9" s="644"/>
      <c r="M9" s="644"/>
      <c r="N9" s="644"/>
      <c r="O9" s="634"/>
    </row>
    <row r="10" spans="1:15">
      <c r="A10" s="454">
        <v>4</v>
      </c>
      <c r="B10" s="458" t="s">
        <v>698</v>
      </c>
      <c r="C10" s="642">
        <v>8614316.0147999991</v>
      </c>
      <c r="D10" s="634">
        <v>8614316.0147999991</v>
      </c>
      <c r="E10" s="634">
        <v>0</v>
      </c>
      <c r="F10" s="644">
        <v>0</v>
      </c>
      <c r="G10" s="644">
        <v>0</v>
      </c>
      <c r="H10" s="634">
        <v>0</v>
      </c>
      <c r="I10" s="634">
        <v>172286.30600000001</v>
      </c>
      <c r="J10" s="644">
        <v>172286.30600000001</v>
      </c>
      <c r="K10" s="644">
        <v>0</v>
      </c>
      <c r="L10" s="644">
        <v>0</v>
      </c>
      <c r="M10" s="644">
        <v>0</v>
      </c>
      <c r="N10" s="644">
        <v>0</v>
      </c>
      <c r="O10" s="634"/>
    </row>
    <row r="11" spans="1:15">
      <c r="A11" s="454">
        <v>5</v>
      </c>
      <c r="B11" s="458" t="s">
        <v>569</v>
      </c>
      <c r="C11" s="642">
        <v>5705430.0011</v>
      </c>
      <c r="D11" s="634">
        <v>3494927.13</v>
      </c>
      <c r="E11" s="634">
        <v>1811750.31</v>
      </c>
      <c r="F11" s="644">
        <v>398752.56109999999</v>
      </c>
      <c r="G11" s="644">
        <v>0</v>
      </c>
      <c r="H11" s="634">
        <v>0</v>
      </c>
      <c r="I11" s="634">
        <v>370699.37079999998</v>
      </c>
      <c r="J11" s="644">
        <v>69898.55</v>
      </c>
      <c r="K11" s="644">
        <v>181175.04000000001</v>
      </c>
      <c r="L11" s="644">
        <v>119625.78079999999</v>
      </c>
      <c r="M11" s="644">
        <v>0</v>
      </c>
      <c r="N11" s="644">
        <v>0</v>
      </c>
      <c r="O11" s="634"/>
    </row>
    <row r="12" spans="1:15">
      <c r="A12" s="454">
        <v>6</v>
      </c>
      <c r="B12" s="458" t="s">
        <v>570</v>
      </c>
      <c r="C12" s="642">
        <v>6303854.7478999998</v>
      </c>
      <c r="D12" s="634">
        <v>6037147.5367000001</v>
      </c>
      <c r="E12" s="634">
        <v>16074.2</v>
      </c>
      <c r="F12" s="644">
        <v>0</v>
      </c>
      <c r="G12" s="644">
        <v>250633.01120000001</v>
      </c>
      <c r="H12" s="634">
        <v>0</v>
      </c>
      <c r="I12" s="634">
        <v>247666.94020000001</v>
      </c>
      <c r="J12" s="644">
        <v>120742.9618</v>
      </c>
      <c r="K12" s="644">
        <v>1607.4108000000001</v>
      </c>
      <c r="L12" s="644">
        <v>0</v>
      </c>
      <c r="M12" s="644">
        <v>125316.56759999999</v>
      </c>
      <c r="N12" s="644">
        <v>0</v>
      </c>
      <c r="O12" s="634"/>
    </row>
    <row r="13" spans="1:15">
      <c r="A13" s="454">
        <v>7</v>
      </c>
      <c r="B13" s="458" t="s">
        <v>571</v>
      </c>
      <c r="C13" s="642">
        <v>5617051.7629000004</v>
      </c>
      <c r="D13" s="634">
        <v>5190935.6924999999</v>
      </c>
      <c r="E13" s="634">
        <v>0</v>
      </c>
      <c r="F13" s="644">
        <v>426116.07040000003</v>
      </c>
      <c r="G13" s="644">
        <v>0</v>
      </c>
      <c r="H13" s="634">
        <v>0</v>
      </c>
      <c r="I13" s="634">
        <v>231653.54680000001</v>
      </c>
      <c r="J13" s="644">
        <v>103818.7308</v>
      </c>
      <c r="K13" s="644">
        <v>0</v>
      </c>
      <c r="L13" s="644">
        <v>127834.81600000001</v>
      </c>
      <c r="M13" s="644">
        <v>0</v>
      </c>
      <c r="N13" s="644">
        <v>0</v>
      </c>
      <c r="O13" s="634"/>
    </row>
    <row r="14" spans="1:15">
      <c r="A14" s="454">
        <v>8</v>
      </c>
      <c r="B14" s="458" t="s">
        <v>572</v>
      </c>
      <c r="C14" s="642">
        <v>6754020.9325000001</v>
      </c>
      <c r="D14" s="634">
        <v>1410723.77</v>
      </c>
      <c r="E14" s="634">
        <v>4990047.54</v>
      </c>
      <c r="F14" s="644">
        <v>353249.6225</v>
      </c>
      <c r="G14" s="644">
        <v>0</v>
      </c>
      <c r="H14" s="634">
        <v>0</v>
      </c>
      <c r="I14" s="634">
        <v>633194.10239999997</v>
      </c>
      <c r="J14" s="644">
        <v>28214.468000000001</v>
      </c>
      <c r="K14" s="644">
        <v>499004.76</v>
      </c>
      <c r="L14" s="644">
        <v>105974.8744</v>
      </c>
      <c r="M14" s="644">
        <v>0</v>
      </c>
      <c r="N14" s="644">
        <v>0</v>
      </c>
      <c r="O14" s="634"/>
    </row>
    <row r="15" spans="1:15">
      <c r="A15" s="454">
        <v>9</v>
      </c>
      <c r="B15" s="458" t="s">
        <v>573</v>
      </c>
      <c r="C15" s="642"/>
      <c r="D15" s="634"/>
      <c r="E15" s="634"/>
      <c r="F15" s="644"/>
      <c r="G15" s="644"/>
      <c r="H15" s="634"/>
      <c r="I15" s="634"/>
      <c r="J15" s="644"/>
      <c r="K15" s="644"/>
      <c r="L15" s="644"/>
      <c r="M15" s="644"/>
      <c r="N15" s="644"/>
      <c r="O15" s="634"/>
    </row>
    <row r="16" spans="1:15">
      <c r="A16" s="454">
        <v>10</v>
      </c>
      <c r="B16" s="458" t="s">
        <v>574</v>
      </c>
      <c r="C16" s="642">
        <v>469466.03779999999</v>
      </c>
      <c r="D16" s="634">
        <v>303392.24060000002</v>
      </c>
      <c r="E16" s="634">
        <v>0</v>
      </c>
      <c r="F16" s="644">
        <v>0</v>
      </c>
      <c r="G16" s="644">
        <v>166073.7972</v>
      </c>
      <c r="H16" s="634">
        <v>0</v>
      </c>
      <c r="I16" s="634">
        <v>89104.749599999996</v>
      </c>
      <c r="J16" s="644">
        <v>6067.8509999999997</v>
      </c>
      <c r="K16" s="644">
        <v>0</v>
      </c>
      <c r="L16" s="644">
        <v>0</v>
      </c>
      <c r="M16" s="644">
        <v>83036.8986</v>
      </c>
      <c r="N16" s="644">
        <v>0</v>
      </c>
      <c r="O16" s="634"/>
    </row>
    <row r="17" spans="1:15">
      <c r="A17" s="454">
        <v>11</v>
      </c>
      <c r="B17" s="458" t="s">
        <v>575</v>
      </c>
      <c r="C17" s="642">
        <v>5715663.4900000002</v>
      </c>
      <c r="D17" s="634">
        <v>5715663.4900000002</v>
      </c>
      <c r="E17" s="634">
        <v>0</v>
      </c>
      <c r="F17" s="644">
        <v>0</v>
      </c>
      <c r="G17" s="644">
        <v>0</v>
      </c>
      <c r="H17" s="634">
        <v>0</v>
      </c>
      <c r="I17" s="634">
        <v>114313.27</v>
      </c>
      <c r="J17" s="644">
        <v>114313.27</v>
      </c>
      <c r="K17" s="644">
        <v>0</v>
      </c>
      <c r="L17" s="644">
        <v>0</v>
      </c>
      <c r="M17" s="644">
        <v>0</v>
      </c>
      <c r="N17" s="644">
        <v>0</v>
      </c>
      <c r="O17" s="634"/>
    </row>
    <row r="18" spans="1:15">
      <c r="A18" s="454">
        <v>12</v>
      </c>
      <c r="B18" s="458" t="s">
        <v>576</v>
      </c>
      <c r="C18" s="642">
        <v>30418562.0898</v>
      </c>
      <c r="D18" s="634">
        <v>28357215.519900002</v>
      </c>
      <c r="E18" s="634">
        <v>1664793.5863000001</v>
      </c>
      <c r="F18" s="644">
        <v>396552.98359999998</v>
      </c>
      <c r="G18" s="644">
        <v>0</v>
      </c>
      <c r="H18" s="634">
        <v>0</v>
      </c>
      <c r="I18" s="634">
        <v>852589.55110000004</v>
      </c>
      <c r="J18" s="644">
        <v>567144.29559999995</v>
      </c>
      <c r="K18" s="644">
        <v>166479.3688</v>
      </c>
      <c r="L18" s="644">
        <v>118965.8867</v>
      </c>
      <c r="M18" s="644">
        <v>0</v>
      </c>
      <c r="N18" s="644">
        <v>0</v>
      </c>
      <c r="O18" s="634"/>
    </row>
    <row r="19" spans="1:15">
      <c r="A19" s="454">
        <v>13</v>
      </c>
      <c r="B19" s="458" t="s">
        <v>577</v>
      </c>
      <c r="C19" s="642">
        <v>3356238.2889999999</v>
      </c>
      <c r="D19" s="634">
        <v>3356238.2889999999</v>
      </c>
      <c r="E19" s="634">
        <v>0</v>
      </c>
      <c r="F19" s="644">
        <v>0</v>
      </c>
      <c r="G19" s="644">
        <v>0</v>
      </c>
      <c r="H19" s="634">
        <v>0</v>
      </c>
      <c r="I19" s="634">
        <v>67124.779899999994</v>
      </c>
      <c r="J19" s="644">
        <v>67124.779899999994</v>
      </c>
      <c r="K19" s="644">
        <v>0</v>
      </c>
      <c r="L19" s="644">
        <v>0</v>
      </c>
      <c r="M19" s="644">
        <v>0</v>
      </c>
      <c r="N19" s="644">
        <v>0</v>
      </c>
      <c r="O19" s="634"/>
    </row>
    <row r="20" spans="1:15">
      <c r="A20" s="454">
        <v>14</v>
      </c>
      <c r="B20" s="458" t="s">
        <v>578</v>
      </c>
      <c r="C20" s="642">
        <v>5277323.2999</v>
      </c>
      <c r="D20" s="634">
        <v>195091.1764</v>
      </c>
      <c r="E20" s="634">
        <v>3181.23</v>
      </c>
      <c r="F20" s="644">
        <v>5078836.2434999999</v>
      </c>
      <c r="G20" s="644">
        <v>0</v>
      </c>
      <c r="H20" s="634">
        <v>214.65</v>
      </c>
      <c r="I20" s="634">
        <v>1528085.4786</v>
      </c>
      <c r="J20" s="644">
        <v>3901.8161</v>
      </c>
      <c r="K20" s="644">
        <v>318.12</v>
      </c>
      <c r="L20" s="644">
        <v>1523650.8925000001</v>
      </c>
      <c r="M20" s="644">
        <v>0</v>
      </c>
      <c r="N20" s="644">
        <v>214.65</v>
      </c>
      <c r="O20" s="634"/>
    </row>
    <row r="21" spans="1:15">
      <c r="A21" s="454">
        <v>15</v>
      </c>
      <c r="B21" s="458" t="s">
        <v>579</v>
      </c>
      <c r="C21" s="642">
        <v>111276.26</v>
      </c>
      <c r="D21" s="634">
        <v>78715.95</v>
      </c>
      <c r="E21" s="634">
        <v>5594.79</v>
      </c>
      <c r="F21" s="644">
        <v>26965.52</v>
      </c>
      <c r="G21" s="644">
        <v>0</v>
      </c>
      <c r="H21" s="634">
        <v>0</v>
      </c>
      <c r="I21" s="634">
        <v>10223.450000000001</v>
      </c>
      <c r="J21" s="644">
        <v>1574.31</v>
      </c>
      <c r="K21" s="644">
        <v>559.48</v>
      </c>
      <c r="L21" s="644">
        <v>8089.66</v>
      </c>
      <c r="M21" s="644">
        <v>0</v>
      </c>
      <c r="N21" s="644">
        <v>0</v>
      </c>
      <c r="O21" s="634"/>
    </row>
    <row r="22" spans="1:15">
      <c r="A22" s="454">
        <v>16</v>
      </c>
      <c r="B22" s="458" t="s">
        <v>580</v>
      </c>
      <c r="C22" s="642"/>
      <c r="D22" s="634"/>
      <c r="E22" s="634"/>
      <c r="F22" s="644"/>
      <c r="G22" s="644"/>
      <c r="H22" s="634"/>
      <c r="I22" s="634"/>
      <c r="J22" s="644"/>
      <c r="K22" s="644"/>
      <c r="L22" s="644"/>
      <c r="M22" s="644"/>
      <c r="N22" s="644"/>
      <c r="O22" s="634"/>
    </row>
    <row r="23" spans="1:15">
      <c r="A23" s="454">
        <v>17</v>
      </c>
      <c r="B23" s="458" t="s">
        <v>701</v>
      </c>
      <c r="C23" s="642">
        <v>1595661.5843</v>
      </c>
      <c r="D23" s="634">
        <v>1595661.5843</v>
      </c>
      <c r="E23" s="634">
        <v>0</v>
      </c>
      <c r="F23" s="644">
        <v>0</v>
      </c>
      <c r="G23" s="644">
        <v>0</v>
      </c>
      <c r="H23" s="634">
        <v>0</v>
      </c>
      <c r="I23" s="634">
        <v>31913.228299999999</v>
      </c>
      <c r="J23" s="644">
        <v>31913.228299999999</v>
      </c>
      <c r="K23" s="644">
        <v>0</v>
      </c>
      <c r="L23" s="644">
        <v>0</v>
      </c>
      <c r="M23" s="644">
        <v>0</v>
      </c>
      <c r="N23" s="644">
        <v>0</v>
      </c>
      <c r="O23" s="634"/>
    </row>
    <row r="24" spans="1:15">
      <c r="A24" s="454">
        <v>18</v>
      </c>
      <c r="B24" s="458" t="s">
        <v>581</v>
      </c>
      <c r="C24" s="642">
        <v>50164.51</v>
      </c>
      <c r="D24" s="634">
        <v>50164.51</v>
      </c>
      <c r="E24" s="634">
        <v>0</v>
      </c>
      <c r="F24" s="644">
        <v>0</v>
      </c>
      <c r="G24" s="644">
        <v>0</v>
      </c>
      <c r="H24" s="634">
        <v>0</v>
      </c>
      <c r="I24" s="634">
        <v>1003.29</v>
      </c>
      <c r="J24" s="644">
        <v>1003.29</v>
      </c>
      <c r="K24" s="644">
        <v>0</v>
      </c>
      <c r="L24" s="644">
        <v>0</v>
      </c>
      <c r="M24" s="644">
        <v>0</v>
      </c>
      <c r="N24" s="644">
        <v>0</v>
      </c>
      <c r="O24" s="634"/>
    </row>
    <row r="25" spans="1:15">
      <c r="A25" s="454">
        <v>19</v>
      </c>
      <c r="B25" s="458" t="s">
        <v>582</v>
      </c>
      <c r="C25" s="642"/>
      <c r="D25" s="634"/>
      <c r="E25" s="634"/>
      <c r="F25" s="644"/>
      <c r="G25" s="644"/>
      <c r="H25" s="634"/>
      <c r="I25" s="634"/>
      <c r="J25" s="644"/>
      <c r="K25" s="644"/>
      <c r="L25" s="644"/>
      <c r="M25" s="644"/>
      <c r="N25" s="644"/>
      <c r="O25" s="634"/>
    </row>
    <row r="26" spans="1:15">
      <c r="A26" s="454">
        <v>20</v>
      </c>
      <c r="B26" s="458" t="s">
        <v>700</v>
      </c>
      <c r="C26" s="642">
        <v>188942.28810000001</v>
      </c>
      <c r="D26" s="634">
        <v>188942.28810000001</v>
      </c>
      <c r="E26" s="634">
        <v>0</v>
      </c>
      <c r="F26" s="644">
        <v>0</v>
      </c>
      <c r="G26" s="644">
        <v>0</v>
      </c>
      <c r="H26" s="634">
        <v>0</v>
      </c>
      <c r="I26" s="634">
        <v>3778.8636000000001</v>
      </c>
      <c r="J26" s="644">
        <v>3778.8636000000001</v>
      </c>
      <c r="K26" s="644">
        <v>0</v>
      </c>
      <c r="L26" s="644">
        <v>0</v>
      </c>
      <c r="M26" s="644">
        <v>0</v>
      </c>
      <c r="N26" s="644">
        <v>0</v>
      </c>
      <c r="O26" s="634"/>
    </row>
    <row r="27" spans="1:15">
      <c r="A27" s="454">
        <v>21</v>
      </c>
      <c r="B27" s="458" t="s">
        <v>583</v>
      </c>
      <c r="C27" s="642">
        <v>39979.774599999997</v>
      </c>
      <c r="D27" s="634">
        <v>17788.494600000002</v>
      </c>
      <c r="E27" s="634">
        <v>0</v>
      </c>
      <c r="F27" s="644">
        <v>22191.279999999999</v>
      </c>
      <c r="G27" s="644">
        <v>0</v>
      </c>
      <c r="H27" s="634">
        <v>0</v>
      </c>
      <c r="I27" s="634">
        <v>7013.1394</v>
      </c>
      <c r="J27" s="644">
        <v>355.75940000000003</v>
      </c>
      <c r="K27" s="644">
        <v>0</v>
      </c>
      <c r="L27" s="644">
        <v>6657.38</v>
      </c>
      <c r="M27" s="644">
        <v>0</v>
      </c>
      <c r="N27" s="644">
        <v>0</v>
      </c>
      <c r="O27" s="634"/>
    </row>
    <row r="28" spans="1:15">
      <c r="A28" s="454">
        <v>22</v>
      </c>
      <c r="B28" s="458" t="s">
        <v>584</v>
      </c>
      <c r="C28" s="642">
        <v>56405.5193</v>
      </c>
      <c r="D28" s="634">
        <v>5150.6893</v>
      </c>
      <c r="E28" s="634">
        <v>0</v>
      </c>
      <c r="F28" s="644">
        <v>0</v>
      </c>
      <c r="G28" s="644">
        <v>0</v>
      </c>
      <c r="H28" s="634">
        <v>51254.83</v>
      </c>
      <c r="I28" s="634">
        <v>51357.856200000002</v>
      </c>
      <c r="J28" s="644">
        <v>103.0262</v>
      </c>
      <c r="K28" s="644">
        <v>0</v>
      </c>
      <c r="L28" s="644">
        <v>0</v>
      </c>
      <c r="M28" s="644">
        <v>0</v>
      </c>
      <c r="N28" s="644">
        <v>51254.83</v>
      </c>
      <c r="O28" s="634"/>
    </row>
    <row r="29" spans="1:15">
      <c r="A29" s="454">
        <v>23</v>
      </c>
      <c r="B29" s="458" t="s">
        <v>585</v>
      </c>
      <c r="C29" s="642">
        <v>7709698.8547</v>
      </c>
      <c r="D29" s="634">
        <v>6641469.5768999998</v>
      </c>
      <c r="E29" s="634">
        <v>39158.391300000003</v>
      </c>
      <c r="F29" s="644">
        <v>1029070.8865</v>
      </c>
      <c r="G29" s="644">
        <v>0</v>
      </c>
      <c r="H29" s="634">
        <v>0</v>
      </c>
      <c r="I29" s="634">
        <v>445466.48129999998</v>
      </c>
      <c r="J29" s="644">
        <v>132829.37849999999</v>
      </c>
      <c r="K29" s="644">
        <v>3915.8287</v>
      </c>
      <c r="L29" s="644">
        <v>308721.27409999998</v>
      </c>
      <c r="M29" s="644">
        <v>0</v>
      </c>
      <c r="N29" s="644">
        <v>0</v>
      </c>
      <c r="O29" s="634"/>
    </row>
    <row r="30" spans="1:15">
      <c r="A30" s="454">
        <v>24</v>
      </c>
      <c r="B30" s="458" t="s">
        <v>699</v>
      </c>
      <c r="C30" s="642"/>
      <c r="D30" s="634"/>
      <c r="E30" s="634"/>
      <c r="F30" s="644"/>
      <c r="G30" s="644"/>
      <c r="H30" s="634"/>
      <c r="I30" s="634"/>
      <c r="J30" s="644"/>
      <c r="K30" s="644"/>
      <c r="L30" s="644"/>
      <c r="M30" s="644"/>
      <c r="N30" s="644"/>
      <c r="O30" s="634"/>
    </row>
    <row r="31" spans="1:15">
      <c r="A31" s="454">
        <v>25</v>
      </c>
      <c r="B31" s="458" t="s">
        <v>586</v>
      </c>
      <c r="C31" s="642">
        <v>7318851.5217000004</v>
      </c>
      <c r="D31" s="634">
        <v>6674446.1365</v>
      </c>
      <c r="E31" s="634">
        <v>76391.381200000003</v>
      </c>
      <c r="F31" s="644">
        <v>322513.34580000001</v>
      </c>
      <c r="G31" s="644">
        <v>245209.57819999999</v>
      </c>
      <c r="H31" s="634">
        <v>291.08</v>
      </c>
      <c r="I31" s="634">
        <v>360777.93910000002</v>
      </c>
      <c r="J31" s="644">
        <v>133488.9149</v>
      </c>
      <c r="K31" s="644">
        <v>7639.1390000000001</v>
      </c>
      <c r="L31" s="644">
        <v>96754.000599999999</v>
      </c>
      <c r="M31" s="644">
        <v>122604.8046</v>
      </c>
      <c r="N31" s="644">
        <v>291.08</v>
      </c>
      <c r="O31" s="634"/>
    </row>
    <row r="32" spans="1:15">
      <c r="A32" s="454">
        <v>26</v>
      </c>
      <c r="B32" s="458" t="s">
        <v>696</v>
      </c>
      <c r="C32" s="642"/>
      <c r="D32" s="634"/>
      <c r="E32" s="634"/>
      <c r="F32" s="644"/>
      <c r="G32" s="644"/>
      <c r="H32" s="634"/>
      <c r="I32" s="634"/>
      <c r="J32" s="644"/>
      <c r="K32" s="644"/>
      <c r="L32" s="644"/>
      <c r="M32" s="644"/>
      <c r="N32" s="644"/>
      <c r="O32" s="634"/>
    </row>
    <row r="33" spans="1:15">
      <c r="A33" s="454">
        <v>27</v>
      </c>
      <c r="B33" s="478" t="s">
        <v>109</v>
      </c>
      <c r="C33" s="645">
        <v>97379543.766100004</v>
      </c>
      <c r="D33" s="634">
        <v>79953802.067299992</v>
      </c>
      <c r="E33" s="634">
        <v>8617991.4287999999</v>
      </c>
      <c r="F33" s="644">
        <v>8092930.5533999996</v>
      </c>
      <c r="G33" s="644">
        <v>663059.15659999999</v>
      </c>
      <c r="H33" s="634">
        <v>51760.560000000005</v>
      </c>
      <c r="I33" s="634">
        <v>5272044.5973000005</v>
      </c>
      <c r="J33" s="644">
        <v>1599076.0541000001</v>
      </c>
      <c r="K33" s="644">
        <v>861799.14729999995</v>
      </c>
      <c r="L33" s="644">
        <v>2427879.1750999996</v>
      </c>
      <c r="M33" s="644">
        <v>331529.66079999995</v>
      </c>
      <c r="N33" s="644">
        <v>51760.560000000005</v>
      </c>
      <c r="O33" s="634"/>
    </row>
    <row r="34" spans="1:15">
      <c r="A34" s="460"/>
      <c r="B34" s="460"/>
      <c r="C34" s="460"/>
      <c r="D34" s="460"/>
      <c r="E34" s="460"/>
      <c r="H34" s="460"/>
      <c r="I34" s="460"/>
      <c r="O34" s="460"/>
    </row>
    <row r="35" spans="1:15">
      <c r="A35" s="460"/>
      <c r="B35" s="493"/>
      <c r="C35" s="493"/>
      <c r="D35" s="460"/>
      <c r="E35" s="460"/>
      <c r="H35" s="460"/>
      <c r="I35" s="460"/>
      <c r="O35" s="460"/>
    </row>
    <row r="36" spans="1:15">
      <c r="A36" s="460"/>
      <c r="B36" s="460"/>
      <c r="C36" s="460"/>
      <c r="D36" s="460"/>
      <c r="E36" s="460"/>
      <c r="H36" s="460"/>
      <c r="I36" s="460"/>
      <c r="O36" s="460"/>
    </row>
    <row r="37" spans="1:15">
      <c r="A37" s="460"/>
      <c r="B37" s="460"/>
      <c r="C37" s="460"/>
      <c r="D37" s="460"/>
      <c r="E37" s="460"/>
      <c r="H37" s="460"/>
      <c r="I37" s="460"/>
      <c r="O37" s="460"/>
    </row>
    <row r="38" spans="1:15">
      <c r="A38" s="460"/>
      <c r="B38" s="460"/>
      <c r="C38" s="460"/>
      <c r="D38" s="460"/>
      <c r="E38" s="460"/>
      <c r="H38" s="460"/>
      <c r="I38" s="460"/>
      <c r="O38" s="460"/>
    </row>
    <row r="39" spans="1:15">
      <c r="A39" s="460"/>
      <c r="B39" s="460"/>
      <c r="C39" s="460"/>
      <c r="D39" s="460"/>
      <c r="E39" s="460"/>
      <c r="H39" s="460"/>
      <c r="I39" s="460"/>
      <c r="O39" s="460"/>
    </row>
    <row r="40" spans="1:15">
      <c r="A40" s="460"/>
      <c r="B40" s="460"/>
      <c r="C40" s="460"/>
      <c r="D40" s="460"/>
      <c r="E40" s="460"/>
      <c r="H40" s="460"/>
      <c r="I40" s="460"/>
      <c r="O40" s="460"/>
    </row>
    <row r="41" spans="1:15">
      <c r="A41" s="494"/>
      <c r="B41" s="494"/>
      <c r="C41" s="494"/>
      <c r="D41" s="460"/>
      <c r="E41" s="460"/>
      <c r="H41" s="460"/>
      <c r="I41" s="460"/>
      <c r="O41" s="460"/>
    </row>
    <row r="42" spans="1:15">
      <c r="A42" s="494"/>
      <c r="B42" s="494"/>
      <c r="C42" s="494"/>
      <c r="D42" s="460"/>
      <c r="E42" s="460"/>
      <c r="H42" s="460"/>
      <c r="I42" s="460"/>
      <c r="O42" s="460"/>
    </row>
    <row r="43" spans="1:15">
      <c r="A43" s="460"/>
      <c r="B43" s="460"/>
      <c r="C43" s="460"/>
      <c r="D43" s="460"/>
      <c r="E43" s="460"/>
      <c r="H43" s="460"/>
      <c r="I43" s="460"/>
      <c r="O43" s="460"/>
    </row>
    <row r="44" spans="1:15">
      <c r="A44" s="460"/>
      <c r="B44" s="460"/>
      <c r="C44" s="460"/>
      <c r="D44" s="460"/>
      <c r="E44" s="460"/>
      <c r="H44" s="460"/>
      <c r="I44" s="460"/>
      <c r="O44" s="460"/>
    </row>
    <row r="45" spans="1:15">
      <c r="A45" s="460"/>
      <c r="B45" s="460"/>
      <c r="C45" s="460"/>
      <c r="D45" s="460"/>
      <c r="E45" s="460"/>
      <c r="H45" s="460"/>
      <c r="I45" s="460"/>
      <c r="O45" s="460"/>
    </row>
    <row r="46" spans="1:15">
      <c r="A46" s="460"/>
      <c r="B46" s="460"/>
      <c r="C46" s="460"/>
      <c r="D46" s="460"/>
      <c r="E46" s="460"/>
      <c r="H46" s="460"/>
      <c r="I46" s="460"/>
      <c r="O46" s="460"/>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C6" sqref="C6:K11"/>
    </sheetView>
  </sheetViews>
  <sheetFormatPr defaultColWidth="8.7109375" defaultRowHeight="12"/>
  <cols>
    <col min="1" max="1" width="11.85546875" style="504" bestFit="1" customWidth="1"/>
    <col min="2" max="2" width="80.140625" style="504" customWidth="1"/>
    <col min="3" max="3" width="17.140625" style="504" bestFit="1" customWidth="1"/>
    <col min="4" max="4" width="22.42578125" style="504" bestFit="1" customWidth="1"/>
    <col min="5" max="5" width="22.28515625" style="504" bestFit="1" customWidth="1"/>
    <col min="6" max="6" width="20.140625" style="504" bestFit="1" customWidth="1"/>
    <col min="7" max="7" width="20.85546875" style="504" bestFit="1" customWidth="1"/>
    <col min="8" max="8" width="23.42578125" style="504" bestFit="1" customWidth="1"/>
    <col min="9" max="9" width="22.140625" style="504" customWidth="1"/>
    <col min="10" max="10" width="19.140625" style="504" bestFit="1" customWidth="1"/>
    <col min="11" max="11" width="17.85546875" style="504" bestFit="1" customWidth="1"/>
    <col min="12" max="16384" width="8.7109375" style="504"/>
  </cols>
  <sheetData>
    <row r="1" spans="1:11" s="457" customFormat="1" ht="13.5">
      <c r="A1" s="448" t="s">
        <v>31</v>
      </c>
      <c r="B1" s="3" t="str">
        <f>'Info '!C2</f>
        <v>JSC Ziraat Bank Georgia</v>
      </c>
    </row>
    <row r="2" spans="1:11" s="457" customFormat="1" ht="13.5">
      <c r="A2" s="449" t="s">
        <v>32</v>
      </c>
      <c r="B2" s="484">
        <f>'1. key ratios '!B2</f>
        <v>44561</v>
      </c>
    </row>
    <row r="3" spans="1:11" s="457" customFormat="1" ht="12.75">
      <c r="A3" s="450" t="s">
        <v>677</v>
      </c>
    </row>
    <row r="4" spans="1:11">
      <c r="C4" s="505" t="s">
        <v>0</v>
      </c>
      <c r="D4" s="505" t="s">
        <v>1</v>
      </c>
      <c r="E4" s="505" t="s">
        <v>2</v>
      </c>
      <c r="F4" s="505" t="s">
        <v>3</v>
      </c>
      <c r="G4" s="505" t="s">
        <v>4</v>
      </c>
      <c r="H4" s="505" t="s">
        <v>5</v>
      </c>
      <c r="I4" s="505" t="s">
        <v>8</v>
      </c>
      <c r="J4" s="505" t="s">
        <v>9</v>
      </c>
      <c r="K4" s="505" t="s">
        <v>10</v>
      </c>
    </row>
    <row r="5" spans="1:11" ht="105" customHeight="1">
      <c r="A5" s="783" t="s">
        <v>678</v>
      </c>
      <c r="B5" s="784"/>
      <c r="C5" s="481" t="s">
        <v>679</v>
      </c>
      <c r="D5" s="481" t="s">
        <v>680</v>
      </c>
      <c r="E5" s="481" t="s">
        <v>681</v>
      </c>
      <c r="F5" s="506" t="s">
        <v>682</v>
      </c>
      <c r="G5" s="481" t="s">
        <v>683</v>
      </c>
      <c r="H5" s="481" t="s">
        <v>684</v>
      </c>
      <c r="I5" s="481" t="s">
        <v>685</v>
      </c>
      <c r="J5" s="481" t="s">
        <v>686</v>
      </c>
      <c r="K5" s="481" t="s">
        <v>687</v>
      </c>
    </row>
    <row r="6" spans="1:11" ht="12.75">
      <c r="A6" s="454">
        <v>1</v>
      </c>
      <c r="B6" s="454" t="s">
        <v>633</v>
      </c>
      <c r="C6" s="454">
        <v>151569.19219999999</v>
      </c>
      <c r="D6" s="454"/>
      <c r="E6" s="454">
        <v>5000000</v>
      </c>
      <c r="F6" s="454"/>
      <c r="G6" s="454">
        <v>88006267.151299998</v>
      </c>
      <c r="H6" s="454"/>
      <c r="I6" s="454"/>
      <c r="J6" s="454">
        <v>3445221.4006999983</v>
      </c>
      <c r="K6" s="454">
        <v>776486.02190000191</v>
      </c>
    </row>
    <row r="7" spans="1:11" ht="12.75">
      <c r="A7" s="454">
        <v>2</v>
      </c>
      <c r="B7" s="454" t="s">
        <v>688</v>
      </c>
      <c r="C7" s="454"/>
      <c r="D7" s="454"/>
      <c r="E7" s="454"/>
      <c r="F7" s="454"/>
      <c r="G7" s="454"/>
      <c r="H7" s="454"/>
      <c r="I7" s="454"/>
      <c r="J7" s="454"/>
      <c r="K7" s="454"/>
    </row>
    <row r="8" spans="1:11" ht="12.75">
      <c r="A8" s="454">
        <v>3</v>
      </c>
      <c r="B8" s="454" t="s">
        <v>641</v>
      </c>
      <c r="C8" s="454">
        <v>1785251.6442</v>
      </c>
      <c r="D8" s="454"/>
      <c r="E8" s="454">
        <v>18542788.0306</v>
      </c>
      <c r="F8" s="454"/>
      <c r="G8" s="454">
        <v>13247102.4013</v>
      </c>
      <c r="H8" s="454"/>
      <c r="I8" s="454"/>
      <c r="J8" s="454">
        <v>45090.006800000003</v>
      </c>
      <c r="K8" s="454">
        <v>74501</v>
      </c>
    </row>
    <row r="9" spans="1:11" ht="12.75">
      <c r="A9" s="454">
        <v>4</v>
      </c>
      <c r="B9" s="479" t="s">
        <v>689</v>
      </c>
      <c r="C9" s="454"/>
      <c r="D9" s="454"/>
      <c r="E9" s="454"/>
      <c r="F9" s="454"/>
      <c r="G9" s="454">
        <v>8807244.5399999991</v>
      </c>
      <c r="H9" s="454"/>
      <c r="I9" s="454"/>
      <c r="J9" s="454">
        <v>214.65</v>
      </c>
      <c r="K9" s="454">
        <v>291.08</v>
      </c>
    </row>
    <row r="10" spans="1:11" ht="12.75">
      <c r="A10" s="454">
        <v>5</v>
      </c>
      <c r="B10" s="479" t="s">
        <v>690</v>
      </c>
      <c r="C10" s="454"/>
      <c r="D10" s="454"/>
      <c r="E10" s="454"/>
      <c r="F10" s="454"/>
      <c r="G10" s="454"/>
      <c r="H10" s="454"/>
      <c r="I10" s="454"/>
      <c r="J10" s="454"/>
      <c r="K10" s="454"/>
    </row>
    <row r="11" spans="1:11" ht="12.75">
      <c r="A11" s="454">
        <v>6</v>
      </c>
      <c r="B11" s="479" t="s">
        <v>691</v>
      </c>
      <c r="C11" s="454"/>
      <c r="D11" s="454"/>
      <c r="E11" s="454"/>
      <c r="F11" s="454"/>
      <c r="G11" s="454"/>
      <c r="H11" s="454"/>
      <c r="I11" s="454"/>
      <c r="J11" s="454"/>
      <c r="K11" s="454"/>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election activeCell="C10" sqref="C10"/>
    </sheetView>
  </sheetViews>
  <sheetFormatPr defaultRowHeight="15"/>
  <cols>
    <col min="1" max="1" width="10" bestFit="1" customWidth="1"/>
    <col min="2" max="2" width="71.7109375" customWidth="1"/>
    <col min="3" max="3" width="10.5703125" bestFit="1" customWidth="1"/>
    <col min="4" max="8" width="9.85546875" customWidth="1"/>
    <col min="9" max="9" width="10.5703125" bestFit="1" customWidth="1"/>
    <col min="10" max="14" width="11.85546875" customWidth="1"/>
    <col min="15" max="15" width="12.42578125" bestFit="1" customWidth="1"/>
    <col min="16" max="16" width="34.140625" bestFit="1" customWidth="1"/>
    <col min="17" max="17" width="34.140625" customWidth="1"/>
    <col min="18" max="18" width="33.5703125" bestFit="1" customWidth="1"/>
    <col min="19" max="19" width="36.5703125" bestFit="1" customWidth="1"/>
  </cols>
  <sheetData>
    <row r="1" spans="1:19">
      <c r="A1" s="448" t="s">
        <v>31</v>
      </c>
      <c r="B1" s="3" t="str">
        <f>'Info '!C2</f>
        <v>JSC Ziraat Bank Georgia</v>
      </c>
    </row>
    <row r="2" spans="1:19">
      <c r="A2" s="449" t="s">
        <v>32</v>
      </c>
      <c r="B2" s="484">
        <f>'1. key ratios '!B2</f>
        <v>44561</v>
      </c>
    </row>
    <row r="3" spans="1:19">
      <c r="A3" s="450" t="s">
        <v>717</v>
      </c>
      <c r="B3" s="457"/>
    </row>
    <row r="4" spans="1:19">
      <c r="A4" s="450"/>
      <c r="B4" s="457"/>
    </row>
    <row r="5" spans="1:19">
      <c r="A5" s="787" t="s">
        <v>718</v>
      </c>
      <c r="B5" s="787"/>
      <c r="C5" s="785" t="s">
        <v>737</v>
      </c>
      <c r="D5" s="785"/>
      <c r="E5" s="785"/>
      <c r="F5" s="785"/>
      <c r="G5" s="785"/>
      <c r="H5" s="785"/>
      <c r="I5" s="785" t="s">
        <v>739</v>
      </c>
      <c r="J5" s="785"/>
      <c r="K5" s="785"/>
      <c r="L5" s="785"/>
      <c r="M5" s="785"/>
      <c r="N5" s="786"/>
      <c r="O5" s="788" t="s">
        <v>719</v>
      </c>
      <c r="P5" s="788" t="s">
        <v>733</v>
      </c>
      <c r="Q5" s="788" t="s">
        <v>734</v>
      </c>
      <c r="R5" s="788" t="s">
        <v>738</v>
      </c>
      <c r="S5" s="788" t="s">
        <v>735</v>
      </c>
    </row>
    <row r="6" spans="1:19" ht="24" customHeight="1">
      <c r="A6" s="787"/>
      <c r="B6" s="787"/>
      <c r="C6" s="520"/>
      <c r="D6" s="519" t="s">
        <v>672</v>
      </c>
      <c r="E6" s="519" t="s">
        <v>673</v>
      </c>
      <c r="F6" s="519" t="s">
        <v>674</v>
      </c>
      <c r="G6" s="519" t="s">
        <v>675</v>
      </c>
      <c r="H6" s="519" t="s">
        <v>676</v>
      </c>
      <c r="I6" s="520"/>
      <c r="J6" s="519" t="s">
        <v>672</v>
      </c>
      <c r="K6" s="519" t="s">
        <v>673</v>
      </c>
      <c r="L6" s="519" t="s">
        <v>674</v>
      </c>
      <c r="M6" s="519" t="s">
        <v>675</v>
      </c>
      <c r="N6" s="523" t="s">
        <v>676</v>
      </c>
      <c r="O6" s="788"/>
      <c r="P6" s="788"/>
      <c r="Q6" s="788"/>
      <c r="R6" s="788"/>
      <c r="S6" s="788"/>
    </row>
    <row r="7" spans="1:19">
      <c r="A7" s="509">
        <v>1</v>
      </c>
      <c r="B7" s="514" t="s">
        <v>727</v>
      </c>
      <c r="C7" s="521"/>
      <c r="D7" s="521"/>
      <c r="E7" s="521"/>
      <c r="F7" s="521"/>
      <c r="G7" s="521"/>
      <c r="H7" s="521"/>
      <c r="I7" s="521"/>
      <c r="J7" s="521"/>
      <c r="K7" s="521"/>
      <c r="L7" s="521"/>
      <c r="M7" s="521"/>
      <c r="N7" s="521"/>
      <c r="O7" s="510"/>
      <c r="P7" s="510"/>
      <c r="Q7" s="510"/>
      <c r="R7" s="510"/>
      <c r="S7" s="510"/>
    </row>
    <row r="8" spans="1:19">
      <c r="A8" s="509">
        <v>2</v>
      </c>
      <c r="B8" s="515" t="s">
        <v>726</v>
      </c>
      <c r="C8" s="521">
        <v>3530639.0207000002</v>
      </c>
      <c r="D8" s="521">
        <v>3406356.4556</v>
      </c>
      <c r="E8" s="521">
        <v>52036.571299999996</v>
      </c>
      <c r="F8" s="521">
        <v>70597.493799999997</v>
      </c>
      <c r="G8" s="521">
        <v>1142.77</v>
      </c>
      <c r="H8" s="521">
        <v>505.73</v>
      </c>
      <c r="I8" s="521">
        <v>95587.161699999997</v>
      </c>
      <c r="J8" s="521">
        <v>68127.142800000001</v>
      </c>
      <c r="K8" s="521">
        <v>5203.6395000000002</v>
      </c>
      <c r="L8" s="521">
        <v>21179.259399999999</v>
      </c>
      <c r="M8" s="521">
        <v>571.39</v>
      </c>
      <c r="N8" s="521">
        <v>505.73</v>
      </c>
      <c r="O8" s="510">
        <v>104</v>
      </c>
      <c r="P8" s="510">
        <v>0.11711329444134998</v>
      </c>
      <c r="Q8" s="510">
        <v>0.13276531890505</v>
      </c>
      <c r="R8" s="510">
        <v>0.11540110000000001</v>
      </c>
      <c r="S8" s="510">
        <v>48.447161299999998</v>
      </c>
    </row>
    <row r="9" spans="1:19">
      <c r="A9" s="509">
        <v>3</v>
      </c>
      <c r="B9" s="515" t="s">
        <v>725</v>
      </c>
      <c r="C9" s="521"/>
      <c r="D9" s="521"/>
      <c r="E9" s="521"/>
      <c r="F9" s="521"/>
      <c r="G9" s="521"/>
      <c r="H9" s="521"/>
      <c r="I9" s="521"/>
      <c r="J9" s="521"/>
      <c r="K9" s="521"/>
      <c r="L9" s="521"/>
      <c r="M9" s="521"/>
      <c r="N9" s="521"/>
      <c r="O9" s="510"/>
      <c r="P9" s="510"/>
      <c r="Q9" s="510"/>
      <c r="R9" s="510"/>
      <c r="S9" s="510"/>
    </row>
    <row r="10" spans="1:19">
      <c r="A10" s="509">
        <v>4</v>
      </c>
      <c r="B10" s="515" t="s">
        <v>724</v>
      </c>
      <c r="C10" s="521"/>
      <c r="D10" s="521"/>
      <c r="E10" s="521"/>
      <c r="F10" s="521"/>
      <c r="G10" s="521"/>
      <c r="H10" s="521"/>
      <c r="I10" s="521"/>
      <c r="J10" s="521"/>
      <c r="K10" s="521"/>
      <c r="L10" s="521"/>
      <c r="M10" s="521"/>
      <c r="N10" s="521"/>
      <c r="O10" s="510"/>
      <c r="P10" s="510"/>
      <c r="Q10" s="510"/>
      <c r="R10" s="510"/>
      <c r="S10" s="510"/>
    </row>
    <row r="11" spans="1:19">
      <c r="A11" s="509">
        <v>5</v>
      </c>
      <c r="B11" s="515" t="s">
        <v>723</v>
      </c>
      <c r="C11" s="521"/>
      <c r="D11" s="521"/>
      <c r="E11" s="521"/>
      <c r="F11" s="521"/>
      <c r="G11" s="521"/>
      <c r="H11" s="521"/>
      <c r="I11" s="521"/>
      <c r="J11" s="521"/>
      <c r="K11" s="521"/>
      <c r="L11" s="521"/>
      <c r="M11" s="521"/>
      <c r="N11" s="521"/>
      <c r="O11" s="510"/>
      <c r="P11" s="510"/>
      <c r="Q11" s="510"/>
      <c r="R11" s="510"/>
      <c r="S11" s="510"/>
    </row>
    <row r="12" spans="1:19">
      <c r="A12" s="509">
        <v>6</v>
      </c>
      <c r="B12" s="515" t="s">
        <v>722</v>
      </c>
      <c r="C12" s="521"/>
      <c r="D12" s="521"/>
      <c r="E12" s="521"/>
      <c r="F12" s="521"/>
      <c r="G12" s="521"/>
      <c r="H12" s="521"/>
      <c r="I12" s="521"/>
      <c r="J12" s="521"/>
      <c r="K12" s="521"/>
      <c r="L12" s="521"/>
      <c r="M12" s="521"/>
      <c r="N12" s="521"/>
      <c r="O12" s="510"/>
      <c r="P12" s="510"/>
      <c r="Q12" s="510"/>
      <c r="R12" s="510"/>
      <c r="S12" s="510"/>
    </row>
    <row r="13" spans="1:19">
      <c r="A13" s="509">
        <v>7</v>
      </c>
      <c r="B13" s="515" t="s">
        <v>721</v>
      </c>
      <c r="C13" s="521">
        <v>6272701.6788999997</v>
      </c>
      <c r="D13" s="521">
        <v>4665579.0218000002</v>
      </c>
      <c r="E13" s="521">
        <v>219823.44750000001</v>
      </c>
      <c r="F13" s="521">
        <v>1090834.8014</v>
      </c>
      <c r="G13" s="521">
        <v>245209.57819999999</v>
      </c>
      <c r="H13" s="521">
        <v>51254.83</v>
      </c>
      <c r="I13" s="521">
        <v>616404.02309999999</v>
      </c>
      <c r="J13" s="521">
        <v>93311.597200000004</v>
      </c>
      <c r="K13" s="521">
        <v>21982.3478</v>
      </c>
      <c r="L13" s="521">
        <v>327250.44349999999</v>
      </c>
      <c r="M13" s="521">
        <v>122604.8046</v>
      </c>
      <c r="N13" s="521">
        <v>51254.83</v>
      </c>
      <c r="O13" s="510">
        <v>59</v>
      </c>
      <c r="P13" s="510">
        <v>0.13</v>
      </c>
      <c r="Q13" s="510">
        <v>0.13789999999999999</v>
      </c>
      <c r="R13" s="510">
        <v>9.1919899999999999E-2</v>
      </c>
      <c r="S13" s="510">
        <v>72.574518999999995</v>
      </c>
    </row>
    <row r="14" spans="1:19">
      <c r="A14" s="524">
        <v>7.1</v>
      </c>
      <c r="B14" s="516" t="s">
        <v>730</v>
      </c>
      <c r="C14" s="521">
        <v>5928368.6507000001</v>
      </c>
      <c r="D14" s="521">
        <v>4566455.5718</v>
      </c>
      <c r="E14" s="521">
        <v>219823.44750000001</v>
      </c>
      <c r="F14" s="521">
        <v>1090834.8014</v>
      </c>
      <c r="G14" s="521">
        <v>0</v>
      </c>
      <c r="H14" s="521">
        <v>51254.83</v>
      </c>
      <c r="I14" s="521">
        <v>491816.74850000005</v>
      </c>
      <c r="J14" s="521">
        <v>91329.127200000003</v>
      </c>
      <c r="K14" s="521">
        <v>21982.3478</v>
      </c>
      <c r="L14" s="521">
        <v>327250.44349999999</v>
      </c>
      <c r="M14" s="521">
        <v>0</v>
      </c>
      <c r="N14" s="521">
        <v>51254.83</v>
      </c>
      <c r="O14" s="510">
        <v>56</v>
      </c>
      <c r="P14" s="510"/>
      <c r="Q14" s="510"/>
      <c r="R14" s="510">
        <v>9.1574299999999997E-2</v>
      </c>
      <c r="S14" s="510">
        <v>72.505552499999993</v>
      </c>
    </row>
    <row r="15" spans="1:19">
      <c r="A15" s="524">
        <v>7.2</v>
      </c>
      <c r="B15" s="516" t="s">
        <v>732</v>
      </c>
      <c r="C15" s="521">
        <v>48958.94</v>
      </c>
      <c r="D15" s="521">
        <v>48958.94</v>
      </c>
      <c r="E15" s="521">
        <v>0</v>
      </c>
      <c r="F15" s="521">
        <v>0</v>
      </c>
      <c r="G15" s="521">
        <v>0</v>
      </c>
      <c r="H15" s="521">
        <v>0</v>
      </c>
      <c r="I15" s="521">
        <v>979.18</v>
      </c>
      <c r="J15" s="521">
        <v>979.18</v>
      </c>
      <c r="K15" s="521"/>
      <c r="L15" s="521"/>
      <c r="M15" s="521"/>
      <c r="N15" s="521"/>
      <c r="O15" s="510">
        <v>1</v>
      </c>
      <c r="P15" s="510"/>
      <c r="Q15" s="510"/>
      <c r="R15" s="510">
        <v>0.13500000000000001</v>
      </c>
      <c r="S15" s="510">
        <v>113.99474379999999</v>
      </c>
    </row>
    <row r="16" spans="1:19">
      <c r="A16" s="524">
        <v>7.3</v>
      </c>
      <c r="B16" s="516" t="s">
        <v>729</v>
      </c>
      <c r="C16" s="521">
        <v>295374.0882</v>
      </c>
      <c r="D16" s="521">
        <v>50164.51</v>
      </c>
      <c r="E16" s="521">
        <v>0</v>
      </c>
      <c r="F16" s="521">
        <v>0</v>
      </c>
      <c r="G16" s="521">
        <v>245209.57819999999</v>
      </c>
      <c r="H16" s="521">
        <v>0</v>
      </c>
      <c r="I16" s="521">
        <v>123608.0946</v>
      </c>
      <c r="J16" s="521">
        <v>1003.29</v>
      </c>
      <c r="K16" s="521"/>
      <c r="L16" s="521"/>
      <c r="M16" s="521">
        <v>122604.8046</v>
      </c>
      <c r="N16" s="521"/>
      <c r="O16" s="510">
        <v>2</v>
      </c>
      <c r="P16" s="510">
        <v>0.13</v>
      </c>
      <c r="Q16" s="510">
        <v>0.13789999999999999</v>
      </c>
      <c r="R16" s="510">
        <v>9.1717300000000002E-2</v>
      </c>
      <c r="S16" s="510">
        <v>67.093821800000001</v>
      </c>
    </row>
    <row r="17" spans="1:19">
      <c r="A17" s="509">
        <v>8</v>
      </c>
      <c r="B17" s="515" t="s">
        <v>728</v>
      </c>
      <c r="C17" s="521"/>
      <c r="D17" s="521"/>
      <c r="E17" s="521"/>
      <c r="F17" s="521"/>
      <c r="G17" s="521"/>
      <c r="H17" s="521"/>
      <c r="I17" s="521"/>
      <c r="J17" s="521"/>
      <c r="K17" s="521"/>
      <c r="L17" s="521"/>
      <c r="M17" s="521"/>
      <c r="N17" s="521"/>
      <c r="O17" s="510"/>
      <c r="P17" s="510"/>
      <c r="Q17" s="510"/>
      <c r="R17" s="510"/>
      <c r="S17" s="510"/>
    </row>
    <row r="18" spans="1:19">
      <c r="A18" s="511">
        <v>9</v>
      </c>
      <c r="B18" s="517" t="s">
        <v>720</v>
      </c>
      <c r="C18" s="522"/>
      <c r="D18" s="522"/>
      <c r="E18" s="522"/>
      <c r="F18" s="522"/>
      <c r="G18" s="522"/>
      <c r="H18" s="522"/>
      <c r="I18" s="522"/>
      <c r="J18" s="522"/>
      <c r="K18" s="522"/>
      <c r="L18" s="522"/>
      <c r="M18" s="522"/>
      <c r="N18" s="522"/>
      <c r="O18" s="512"/>
      <c r="P18" s="512"/>
      <c r="Q18" s="512"/>
      <c r="R18" s="512"/>
      <c r="S18" s="512"/>
    </row>
    <row r="19" spans="1:19">
      <c r="A19" s="513">
        <v>10</v>
      </c>
      <c r="B19" s="518" t="s">
        <v>731</v>
      </c>
      <c r="C19" s="521">
        <v>9803340.6995999999</v>
      </c>
      <c r="D19" s="521">
        <v>8071935.4774000002</v>
      </c>
      <c r="E19" s="521">
        <v>271860.01880000002</v>
      </c>
      <c r="F19" s="521">
        <v>1161432.2952000001</v>
      </c>
      <c r="G19" s="521">
        <v>246352.34819999998</v>
      </c>
      <c r="H19" s="521">
        <v>51760.560000000005</v>
      </c>
      <c r="I19" s="521">
        <v>711991.18479999993</v>
      </c>
      <c r="J19" s="521">
        <v>161438.74</v>
      </c>
      <c r="K19" s="521">
        <v>27185.987300000001</v>
      </c>
      <c r="L19" s="521">
        <v>348429.70289999997</v>
      </c>
      <c r="M19" s="521">
        <v>123176.1946</v>
      </c>
      <c r="N19" s="521">
        <v>51760.560000000005</v>
      </c>
      <c r="O19" s="510">
        <v>163</v>
      </c>
      <c r="P19" s="510">
        <v>0.11891726581098999</v>
      </c>
      <c r="Q19" s="510">
        <v>0.13348410755473</v>
      </c>
      <c r="R19" s="510">
        <v>0.1003766</v>
      </c>
      <c r="S19" s="510">
        <v>63.885153099999997</v>
      </c>
    </row>
    <row r="20" spans="1:19" ht="25.5">
      <c r="A20" s="524">
        <v>10.1</v>
      </c>
      <c r="B20" s="516" t="s">
        <v>736</v>
      </c>
      <c r="C20" s="521"/>
      <c r="D20" s="521"/>
      <c r="E20" s="521"/>
      <c r="F20" s="521"/>
      <c r="G20" s="521"/>
      <c r="H20" s="521"/>
      <c r="I20" s="521"/>
      <c r="J20" s="521"/>
      <c r="K20" s="521"/>
      <c r="L20" s="521"/>
      <c r="M20" s="521"/>
      <c r="N20" s="521"/>
      <c r="O20" s="510"/>
      <c r="P20" s="510"/>
      <c r="Q20" s="510"/>
      <c r="R20" s="510"/>
      <c r="S20" s="510"/>
    </row>
  </sheetData>
  <mergeCells count="8">
    <mergeCell ref="C5:H5"/>
    <mergeCell ref="I5:N5"/>
    <mergeCell ref="A5:B6"/>
    <mergeCell ref="S5:S6"/>
    <mergeCell ref="R5:R6"/>
    <mergeCell ref="Q5:Q6"/>
    <mergeCell ref="P5:P6"/>
    <mergeCell ref="O5:O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pane xSplit="1" ySplit="5" topLeftCell="B36" activePane="bottomRight" state="frozen"/>
      <selection activeCell="B9" sqref="B9"/>
      <selection pane="topRight" activeCell="B9" sqref="B9"/>
      <selection pane="bottomLeft" activeCell="B9" sqref="B9"/>
      <selection pane="bottomRight" activeCell="E38" sqref="E38"/>
    </sheetView>
  </sheetViews>
  <sheetFormatPr defaultColWidth="9.140625" defaultRowHeight="14.25"/>
  <cols>
    <col min="1" max="1" width="9.5703125" style="4" bestFit="1" customWidth="1"/>
    <col min="2" max="2" width="55.140625" style="4" bestFit="1" customWidth="1"/>
    <col min="3" max="3" width="11.7109375" style="4" customWidth="1"/>
    <col min="4" max="4" width="13.28515625" style="4" customWidth="1"/>
    <col min="5" max="5" width="14.5703125" style="4" customWidth="1"/>
    <col min="6" max="6" width="11.7109375" style="4" customWidth="1"/>
    <col min="7" max="7" width="13.7109375" style="4" customWidth="1"/>
    <col min="8" max="8" width="14.5703125" style="4" customWidth="1"/>
    <col min="9" max="16384" width="9.140625" style="5"/>
  </cols>
  <sheetData>
    <row r="1" spans="1:8">
      <c r="A1" s="2" t="s">
        <v>31</v>
      </c>
      <c r="B1" s="4" t="str">
        <f>'Info '!C2</f>
        <v>JSC Ziraat Bank Georgia</v>
      </c>
    </row>
    <row r="2" spans="1:8">
      <c r="A2" s="2" t="s">
        <v>32</v>
      </c>
      <c r="B2" s="410">
        <f>'1. key ratios '!B2</f>
        <v>44561</v>
      </c>
    </row>
    <row r="3" spans="1:8">
      <c r="A3" s="2"/>
    </row>
    <row r="4" spans="1:8" ht="15" thickBot="1">
      <c r="A4" s="17" t="s">
        <v>33</v>
      </c>
      <c r="B4" s="18" t="s">
        <v>34</v>
      </c>
      <c r="C4" s="17"/>
      <c r="D4" s="19"/>
      <c r="E4" s="19"/>
      <c r="F4" s="20"/>
      <c r="G4" s="20"/>
      <c r="H4" s="21" t="s">
        <v>74</v>
      </c>
    </row>
    <row r="5" spans="1:8">
      <c r="A5" s="22"/>
      <c r="B5" s="23"/>
      <c r="C5" s="683" t="s">
        <v>69</v>
      </c>
      <c r="D5" s="684"/>
      <c r="E5" s="685"/>
      <c r="F5" s="683" t="s">
        <v>73</v>
      </c>
      <c r="G5" s="684"/>
      <c r="H5" s="686"/>
    </row>
    <row r="6" spans="1:8">
      <c r="A6" s="24" t="s">
        <v>6</v>
      </c>
      <c r="B6" s="25" t="s">
        <v>35</v>
      </c>
      <c r="C6" s="26" t="s">
        <v>70</v>
      </c>
      <c r="D6" s="26" t="s">
        <v>71</v>
      </c>
      <c r="E6" s="26" t="s">
        <v>72</v>
      </c>
      <c r="F6" s="26" t="s">
        <v>70</v>
      </c>
      <c r="G6" s="26" t="s">
        <v>71</v>
      </c>
      <c r="H6" s="27" t="s">
        <v>72</v>
      </c>
    </row>
    <row r="7" spans="1:8" ht="15.75">
      <c r="A7" s="24">
        <v>1</v>
      </c>
      <c r="B7" s="28" t="s">
        <v>36</v>
      </c>
      <c r="C7" s="543">
        <v>1712328.63</v>
      </c>
      <c r="D7" s="543">
        <v>5042685.71</v>
      </c>
      <c r="E7" s="544">
        <v>6755014.3399999999</v>
      </c>
      <c r="F7" s="545">
        <v>1648260.87</v>
      </c>
      <c r="G7" s="546">
        <v>5643643.4823000003</v>
      </c>
      <c r="H7" s="547">
        <v>7291904.3523000004</v>
      </c>
    </row>
    <row r="8" spans="1:8" ht="15.75">
      <c r="A8" s="24">
        <v>2</v>
      </c>
      <c r="B8" s="28" t="s">
        <v>37</v>
      </c>
      <c r="C8" s="543">
        <v>6158477.8899999997</v>
      </c>
      <c r="D8" s="543">
        <v>31024699.800099999</v>
      </c>
      <c r="E8" s="544">
        <v>37183177.690099999</v>
      </c>
      <c r="F8" s="545">
        <v>16756127.550000001</v>
      </c>
      <c r="G8" s="546">
        <v>21085083.6655</v>
      </c>
      <c r="H8" s="547">
        <v>37841211.215499997</v>
      </c>
    </row>
    <row r="9" spans="1:8" ht="15.75">
      <c r="A9" s="24">
        <v>3</v>
      </c>
      <c r="B9" s="28" t="s">
        <v>38</v>
      </c>
      <c r="C9" s="543">
        <v>2520019.1</v>
      </c>
      <c r="D9" s="543">
        <v>1166957.0581</v>
      </c>
      <c r="E9" s="544">
        <v>3686976.1581000001</v>
      </c>
      <c r="F9" s="545">
        <v>22148.57</v>
      </c>
      <c r="G9" s="546">
        <v>4301042.0647999998</v>
      </c>
      <c r="H9" s="547">
        <v>4323190.6348000001</v>
      </c>
    </row>
    <row r="10" spans="1:8" ht="15.75">
      <c r="A10" s="24">
        <v>4</v>
      </c>
      <c r="B10" s="28" t="s">
        <v>39</v>
      </c>
      <c r="C10" s="543">
        <v>0</v>
      </c>
      <c r="D10" s="543">
        <v>0</v>
      </c>
      <c r="E10" s="544">
        <v>0</v>
      </c>
      <c r="F10" s="545">
        <v>0</v>
      </c>
      <c r="G10" s="546">
        <v>0</v>
      </c>
      <c r="H10" s="547">
        <v>0</v>
      </c>
    </row>
    <row r="11" spans="1:8" ht="15.75">
      <c r="A11" s="24">
        <v>5</v>
      </c>
      <c r="B11" s="28" t="s">
        <v>40</v>
      </c>
      <c r="C11" s="543">
        <v>1952431.4</v>
      </c>
      <c r="D11" s="543">
        <v>0</v>
      </c>
      <c r="E11" s="544">
        <v>1952431.4</v>
      </c>
      <c r="F11" s="545">
        <v>17766115.149999999</v>
      </c>
      <c r="G11" s="546">
        <v>0</v>
      </c>
      <c r="H11" s="547">
        <v>17766115.149999999</v>
      </c>
    </row>
    <row r="12" spans="1:8" ht="15.75">
      <c r="A12" s="24">
        <v>6.1</v>
      </c>
      <c r="B12" s="29" t="s">
        <v>41</v>
      </c>
      <c r="C12" s="543">
        <v>57483429.269999996</v>
      </c>
      <c r="D12" s="543">
        <v>39896114.496100001</v>
      </c>
      <c r="E12" s="544">
        <v>97379543.766099989</v>
      </c>
      <c r="F12" s="545">
        <v>37055587</v>
      </c>
      <c r="G12" s="546">
        <v>19667319.6043</v>
      </c>
      <c r="H12" s="547">
        <v>56722906.6043</v>
      </c>
    </row>
    <row r="13" spans="1:8" ht="15.75">
      <c r="A13" s="24">
        <v>6.2</v>
      </c>
      <c r="B13" s="29" t="s">
        <v>42</v>
      </c>
      <c r="C13" s="543">
        <v>-3397828.61</v>
      </c>
      <c r="D13" s="543">
        <v>-1874215.9872999999</v>
      </c>
      <c r="E13" s="544">
        <v>-5272044.5972999996</v>
      </c>
      <c r="F13" s="545">
        <v>-2038253.94</v>
      </c>
      <c r="G13" s="546">
        <v>-1980381.1362000001</v>
      </c>
      <c r="H13" s="547">
        <v>-4018635.0762</v>
      </c>
    </row>
    <row r="14" spans="1:8" ht="15.75">
      <c r="A14" s="24">
        <v>6</v>
      </c>
      <c r="B14" s="28" t="s">
        <v>43</v>
      </c>
      <c r="C14" s="544">
        <v>54085600.659999996</v>
      </c>
      <c r="D14" s="544">
        <v>38021898.5088</v>
      </c>
      <c r="E14" s="544">
        <v>92107499.168799996</v>
      </c>
      <c r="F14" s="544">
        <v>35017333.060000002</v>
      </c>
      <c r="G14" s="544">
        <v>17686938.4681</v>
      </c>
      <c r="H14" s="547">
        <v>52704271.528099999</v>
      </c>
    </row>
    <row r="15" spans="1:8" ht="15.75">
      <c r="A15" s="24">
        <v>7</v>
      </c>
      <c r="B15" s="28" t="s">
        <v>44</v>
      </c>
      <c r="C15" s="543">
        <v>500100.97</v>
      </c>
      <c r="D15" s="543">
        <v>147487.1244</v>
      </c>
      <c r="E15" s="544">
        <v>647588.09439999994</v>
      </c>
      <c r="F15" s="545">
        <v>1228938.03</v>
      </c>
      <c r="G15" s="546">
        <v>212897.18830000001</v>
      </c>
      <c r="H15" s="547">
        <v>1441835.2183000001</v>
      </c>
    </row>
    <row r="16" spans="1:8" ht="15.75">
      <c r="A16" s="24">
        <v>8</v>
      </c>
      <c r="B16" s="28" t="s">
        <v>199</v>
      </c>
      <c r="C16" s="543">
        <v>28500</v>
      </c>
      <c r="D16" s="543" t="s">
        <v>760</v>
      </c>
      <c r="E16" s="544">
        <v>28500</v>
      </c>
      <c r="F16" s="545">
        <v>68395</v>
      </c>
      <c r="G16" s="543" t="s">
        <v>760</v>
      </c>
      <c r="H16" s="547">
        <v>68395</v>
      </c>
    </row>
    <row r="17" spans="1:8" ht="15.75">
      <c r="A17" s="24">
        <v>9</v>
      </c>
      <c r="B17" s="28" t="s">
        <v>45</v>
      </c>
      <c r="C17" s="543">
        <v>0</v>
      </c>
      <c r="D17" s="543">
        <v>0</v>
      </c>
      <c r="E17" s="544">
        <v>0</v>
      </c>
      <c r="F17" s="545">
        <v>0</v>
      </c>
      <c r="G17" s="543">
        <v>0</v>
      </c>
      <c r="H17" s="547">
        <v>0</v>
      </c>
    </row>
    <row r="18" spans="1:8" ht="15.75">
      <c r="A18" s="24">
        <v>10</v>
      </c>
      <c r="B18" s="28" t="s">
        <v>46</v>
      </c>
      <c r="C18" s="543">
        <v>6106732.7999999998</v>
      </c>
      <c r="D18" s="543" t="s">
        <v>760</v>
      </c>
      <c r="E18" s="544">
        <v>6106732.7999999998</v>
      </c>
      <c r="F18" s="545">
        <v>6897629.6799999997</v>
      </c>
      <c r="G18" s="543" t="s">
        <v>760</v>
      </c>
      <c r="H18" s="547">
        <v>6897629.6799999997</v>
      </c>
    </row>
    <row r="19" spans="1:8" ht="15.75">
      <c r="A19" s="24">
        <v>11</v>
      </c>
      <c r="B19" s="28" t="s">
        <v>47</v>
      </c>
      <c r="C19" s="543">
        <v>262434.23</v>
      </c>
      <c r="D19" s="543">
        <v>243274.67480000001</v>
      </c>
      <c r="E19" s="544">
        <v>505708.90480000002</v>
      </c>
      <c r="F19" s="545">
        <v>401400.58999999997</v>
      </c>
      <c r="G19" s="546">
        <v>30323.712600000003</v>
      </c>
      <c r="H19" s="547">
        <v>431724.3026</v>
      </c>
    </row>
    <row r="20" spans="1:8" ht="15.75">
      <c r="A20" s="24">
        <v>12</v>
      </c>
      <c r="B20" s="31" t="s">
        <v>48</v>
      </c>
      <c r="C20" s="544">
        <v>73326625.679999992</v>
      </c>
      <c r="D20" s="544">
        <v>75647002.876199991</v>
      </c>
      <c r="E20" s="544">
        <v>148973628.55619997</v>
      </c>
      <c r="F20" s="544">
        <v>79806348.5</v>
      </c>
      <c r="G20" s="544">
        <v>48959928.581600003</v>
      </c>
      <c r="H20" s="547">
        <v>128766277.08160001</v>
      </c>
    </row>
    <row r="21" spans="1:8" ht="15.75">
      <c r="A21" s="24"/>
      <c r="B21" s="25" t="s">
        <v>49</v>
      </c>
      <c r="C21" s="548"/>
      <c r="D21" s="548"/>
      <c r="E21" s="548"/>
      <c r="F21" s="549"/>
      <c r="G21" s="550"/>
      <c r="H21" s="551"/>
    </row>
    <row r="22" spans="1:8" ht="15.75">
      <c r="A22" s="24">
        <v>13</v>
      </c>
      <c r="B22" s="28" t="s">
        <v>50</v>
      </c>
      <c r="C22" s="543">
        <v>0</v>
      </c>
      <c r="D22" s="543">
        <v>11616000</v>
      </c>
      <c r="E22" s="544">
        <v>11616000</v>
      </c>
      <c r="F22" s="545">
        <v>0</v>
      </c>
      <c r="G22" s="546">
        <v>2457450</v>
      </c>
      <c r="H22" s="547">
        <v>2457450</v>
      </c>
    </row>
    <row r="23" spans="1:8" ht="15.75">
      <c r="A23" s="24">
        <v>14</v>
      </c>
      <c r="B23" s="28" t="s">
        <v>51</v>
      </c>
      <c r="C23" s="543">
        <v>9453617.790000001</v>
      </c>
      <c r="D23" s="543">
        <v>38481466.790199995</v>
      </c>
      <c r="E23" s="544">
        <v>47935084.580199994</v>
      </c>
      <c r="F23" s="545">
        <v>15662327.469999999</v>
      </c>
      <c r="G23" s="546">
        <v>37168558.075900003</v>
      </c>
      <c r="H23" s="547">
        <v>52830885.545900002</v>
      </c>
    </row>
    <row r="24" spans="1:8" ht="15.75">
      <c r="A24" s="24">
        <v>15</v>
      </c>
      <c r="B24" s="28" t="s">
        <v>52</v>
      </c>
      <c r="C24" s="543">
        <v>698345.23</v>
      </c>
      <c r="D24" s="543">
        <v>6015277.2916000001</v>
      </c>
      <c r="E24" s="544">
        <v>6713622.5216000006</v>
      </c>
      <c r="F24" s="545">
        <v>2912660.57</v>
      </c>
      <c r="G24" s="546">
        <v>6977251.4422000004</v>
      </c>
      <c r="H24" s="547">
        <v>9889912.0121999998</v>
      </c>
    </row>
    <row r="25" spans="1:8" ht="15.75">
      <c r="A25" s="24">
        <v>16</v>
      </c>
      <c r="B25" s="28" t="s">
        <v>53</v>
      </c>
      <c r="C25" s="543">
        <v>616965</v>
      </c>
      <c r="D25" s="543">
        <v>18629517.577100001</v>
      </c>
      <c r="E25" s="544">
        <v>19246482.577100001</v>
      </c>
      <c r="F25" s="545">
        <v>671326.82000000007</v>
      </c>
      <c r="G25" s="546">
        <v>3690807.4859000002</v>
      </c>
      <c r="H25" s="547">
        <v>4362134.3059</v>
      </c>
    </row>
    <row r="26" spans="1:8" ht="15.75">
      <c r="A26" s="24">
        <v>17</v>
      </c>
      <c r="B26" s="28" t="s">
        <v>54</v>
      </c>
      <c r="C26" s="548">
        <v>0</v>
      </c>
      <c r="D26" s="548">
        <v>0</v>
      </c>
      <c r="E26" s="544">
        <v>0</v>
      </c>
      <c r="F26" s="549">
        <v>0</v>
      </c>
      <c r="G26" s="550">
        <v>0</v>
      </c>
      <c r="H26" s="547">
        <v>0</v>
      </c>
    </row>
    <row r="27" spans="1:8" ht="15.75">
      <c r="A27" s="24">
        <v>18</v>
      </c>
      <c r="B27" s="28" t="s">
        <v>55</v>
      </c>
      <c r="C27" s="543">
        <v>43408.07</v>
      </c>
      <c r="D27" s="543">
        <v>3024.1972999999998</v>
      </c>
      <c r="E27" s="544">
        <v>46432.2673</v>
      </c>
      <c r="F27" s="545">
        <v>0</v>
      </c>
      <c r="G27" s="546">
        <v>0</v>
      </c>
      <c r="H27" s="547">
        <v>0</v>
      </c>
    </row>
    <row r="28" spans="1:8" ht="15.75">
      <c r="A28" s="24">
        <v>19</v>
      </c>
      <c r="B28" s="28" t="s">
        <v>56</v>
      </c>
      <c r="C28" s="543">
        <v>37196.11</v>
      </c>
      <c r="D28" s="543">
        <v>101168.2932</v>
      </c>
      <c r="E28" s="544">
        <v>138364.4032</v>
      </c>
      <c r="F28" s="545">
        <v>41735.379999999997</v>
      </c>
      <c r="G28" s="546">
        <v>147795.78319999998</v>
      </c>
      <c r="H28" s="547">
        <v>189531.16319999998</v>
      </c>
    </row>
    <row r="29" spans="1:8" ht="15.75">
      <c r="A29" s="24">
        <v>20</v>
      </c>
      <c r="B29" s="28" t="s">
        <v>57</v>
      </c>
      <c r="C29" s="543">
        <v>1250958.6299999999</v>
      </c>
      <c r="D29" s="543">
        <v>2212780.5932</v>
      </c>
      <c r="E29" s="544">
        <v>3463739.2231999999</v>
      </c>
      <c r="F29" s="545">
        <v>1200931.81</v>
      </c>
      <c r="G29" s="546">
        <v>684473.22069999995</v>
      </c>
      <c r="H29" s="547">
        <v>1885405.0307</v>
      </c>
    </row>
    <row r="30" spans="1:8" ht="15.75">
      <c r="A30" s="24">
        <v>21</v>
      </c>
      <c r="B30" s="28" t="s">
        <v>58</v>
      </c>
      <c r="C30" s="543">
        <v>0</v>
      </c>
      <c r="D30" s="543">
        <v>0</v>
      </c>
      <c r="E30" s="544">
        <v>0</v>
      </c>
      <c r="F30" s="545">
        <v>0</v>
      </c>
      <c r="G30" s="546">
        <v>0</v>
      </c>
      <c r="H30" s="547">
        <v>0</v>
      </c>
    </row>
    <row r="31" spans="1:8" ht="15.75">
      <c r="A31" s="24">
        <v>22</v>
      </c>
      <c r="B31" s="31" t="s">
        <v>59</v>
      </c>
      <c r="C31" s="544">
        <v>12100490.830000002</v>
      </c>
      <c r="D31" s="544">
        <v>77059234.742599994</v>
      </c>
      <c r="E31" s="544">
        <v>89159725.572599992</v>
      </c>
      <c r="F31" s="544">
        <v>20488982.049999997</v>
      </c>
      <c r="G31" s="544">
        <v>51126336.007900007</v>
      </c>
      <c r="H31" s="547">
        <v>71615318.057900012</v>
      </c>
    </row>
    <row r="32" spans="1:8" ht="15.75">
      <c r="A32" s="24"/>
      <c r="B32" s="25" t="s">
        <v>60</v>
      </c>
      <c r="C32" s="548"/>
      <c r="D32" s="548"/>
      <c r="E32" s="543"/>
      <c r="F32" s="549"/>
      <c r="G32" s="550"/>
      <c r="H32" s="551"/>
    </row>
    <row r="33" spans="1:9" ht="15.75">
      <c r="A33" s="24">
        <v>23</v>
      </c>
      <c r="B33" s="28" t="s">
        <v>61</v>
      </c>
      <c r="C33" s="543">
        <v>50000000</v>
      </c>
      <c r="D33" s="548" t="s">
        <v>760</v>
      </c>
      <c r="E33" s="544">
        <v>50000000</v>
      </c>
      <c r="F33" s="545">
        <v>50000000</v>
      </c>
      <c r="G33" s="550" t="s">
        <v>760</v>
      </c>
      <c r="H33" s="547">
        <v>50000000</v>
      </c>
    </row>
    <row r="34" spans="1:9" ht="15.75">
      <c r="A34" s="24">
        <v>24</v>
      </c>
      <c r="B34" s="28" t="s">
        <v>62</v>
      </c>
      <c r="C34" s="543">
        <v>0</v>
      </c>
      <c r="D34" s="548" t="s">
        <v>760</v>
      </c>
      <c r="E34" s="544">
        <v>0</v>
      </c>
      <c r="F34" s="545">
        <v>0</v>
      </c>
      <c r="G34" s="550" t="s">
        <v>760</v>
      </c>
      <c r="H34" s="547">
        <v>0</v>
      </c>
    </row>
    <row r="35" spans="1:9" ht="15.75">
      <c r="A35" s="24">
        <v>25</v>
      </c>
      <c r="B35" s="30" t="s">
        <v>63</v>
      </c>
      <c r="C35" s="543">
        <v>0</v>
      </c>
      <c r="D35" s="548" t="s">
        <v>760</v>
      </c>
      <c r="E35" s="544">
        <v>0</v>
      </c>
      <c r="F35" s="545">
        <v>0</v>
      </c>
      <c r="G35" s="550" t="s">
        <v>760</v>
      </c>
      <c r="H35" s="547">
        <v>0</v>
      </c>
    </row>
    <row r="36" spans="1:9" ht="15.75">
      <c r="A36" s="24">
        <v>26</v>
      </c>
      <c r="B36" s="28" t="s">
        <v>64</v>
      </c>
      <c r="C36" s="543">
        <v>0</v>
      </c>
      <c r="D36" s="548" t="s">
        <v>760</v>
      </c>
      <c r="E36" s="544">
        <v>0</v>
      </c>
      <c r="F36" s="545">
        <v>0</v>
      </c>
      <c r="G36" s="550" t="s">
        <v>760</v>
      </c>
      <c r="H36" s="547">
        <v>0</v>
      </c>
    </row>
    <row r="37" spans="1:9" ht="15.75">
      <c r="A37" s="24">
        <v>27</v>
      </c>
      <c r="B37" s="28" t="s">
        <v>65</v>
      </c>
      <c r="C37" s="543">
        <v>0</v>
      </c>
      <c r="D37" s="548" t="s">
        <v>760</v>
      </c>
      <c r="E37" s="544">
        <v>0</v>
      </c>
      <c r="F37" s="545">
        <v>0</v>
      </c>
      <c r="G37" s="550" t="s">
        <v>760</v>
      </c>
      <c r="H37" s="547">
        <v>0</v>
      </c>
    </row>
    <row r="38" spans="1:9" ht="15.75">
      <c r="A38" s="24">
        <v>28</v>
      </c>
      <c r="B38" s="28" t="s">
        <v>66</v>
      </c>
      <c r="C38" s="543">
        <v>9813904.2623999976</v>
      </c>
      <c r="D38" s="548" t="s">
        <v>760</v>
      </c>
      <c r="E38" s="544">
        <v>9813904.2623999976</v>
      </c>
      <c r="F38" s="545">
        <v>7150959.3620000007</v>
      </c>
      <c r="G38" s="550" t="s">
        <v>760</v>
      </c>
      <c r="H38" s="547">
        <v>7150959.3620000007</v>
      </c>
    </row>
    <row r="39" spans="1:9" ht="15.75">
      <c r="A39" s="24">
        <v>29</v>
      </c>
      <c r="B39" s="28" t="s">
        <v>67</v>
      </c>
      <c r="C39" s="543">
        <v>0</v>
      </c>
      <c r="D39" s="548" t="s">
        <v>760</v>
      </c>
      <c r="E39" s="544">
        <v>0</v>
      </c>
      <c r="F39" s="545">
        <v>0</v>
      </c>
      <c r="G39" s="550" t="s">
        <v>760</v>
      </c>
      <c r="H39" s="547">
        <v>0</v>
      </c>
    </row>
    <row r="40" spans="1:9" ht="15.75">
      <c r="A40" s="24">
        <v>30</v>
      </c>
      <c r="B40" s="258" t="s">
        <v>266</v>
      </c>
      <c r="C40" s="543">
        <v>59813904.262400001</v>
      </c>
      <c r="D40" s="548" t="s">
        <v>760</v>
      </c>
      <c r="E40" s="544">
        <v>59813904.262400001</v>
      </c>
      <c r="F40" s="545">
        <v>57150959.362000003</v>
      </c>
      <c r="G40" s="550" t="s">
        <v>760</v>
      </c>
      <c r="H40" s="547">
        <v>57150959.362000003</v>
      </c>
    </row>
    <row r="41" spans="1:9" ht="16.5" thickBot="1">
      <c r="A41" s="32">
        <v>31</v>
      </c>
      <c r="B41" s="33" t="s">
        <v>68</v>
      </c>
      <c r="C41" s="552">
        <v>71914395.092399999</v>
      </c>
      <c r="D41" s="552">
        <v>77059234.742599994</v>
      </c>
      <c r="E41" s="552">
        <v>148973629.83499998</v>
      </c>
      <c r="F41" s="552">
        <v>77639941.412</v>
      </c>
      <c r="G41" s="552">
        <v>51126336.007900007</v>
      </c>
      <c r="H41" s="553">
        <v>128766277.4199</v>
      </c>
    </row>
    <row r="42" spans="1:9">
      <c r="C42" s="196"/>
      <c r="D42" s="196"/>
      <c r="E42" s="196"/>
      <c r="F42" s="196"/>
      <c r="G42" s="196"/>
      <c r="H42" s="196"/>
    </row>
    <row r="43" spans="1:9">
      <c r="B43" s="34"/>
      <c r="C43" s="196"/>
      <c r="D43" s="196"/>
      <c r="E43" s="196"/>
      <c r="F43" s="196"/>
      <c r="G43" s="196"/>
      <c r="H43" s="196"/>
      <c r="I43" s="196">
        <f t="shared" ref="I43" si="0">I42-I20</f>
        <v>0</v>
      </c>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pane xSplit="1" ySplit="6" topLeftCell="B64" activePane="bottomRight" state="frozen"/>
      <selection activeCell="B9" sqref="B9"/>
      <selection pane="topRight" activeCell="B9" sqref="B9"/>
      <selection pane="bottomLeft" activeCell="B9" sqref="B9"/>
      <selection pane="bottomRight" activeCell="C8" sqref="C8:H67"/>
    </sheetView>
  </sheetViews>
  <sheetFormatPr defaultColWidth="9.140625" defaultRowHeight="12.75"/>
  <cols>
    <col min="1" max="1" width="9.5703125" style="4" bestFit="1" customWidth="1"/>
    <col min="2" max="2" width="89.140625" style="4" customWidth="1"/>
    <col min="3" max="8" width="12.7109375" style="4" customWidth="1"/>
    <col min="9" max="9" width="8.85546875" style="4" customWidth="1"/>
    <col min="10" max="16384" width="9.140625" style="4"/>
  </cols>
  <sheetData>
    <row r="1" spans="1:8">
      <c r="A1" s="2" t="s">
        <v>31</v>
      </c>
      <c r="B1" s="3" t="str">
        <f>'Info '!C2</f>
        <v>JSC Ziraat Bank Georgia</v>
      </c>
      <c r="C1" s="3">
        <f>'Info '!D2</f>
        <v>0</v>
      </c>
    </row>
    <row r="2" spans="1:8">
      <c r="A2" s="2" t="s">
        <v>32</v>
      </c>
      <c r="B2" s="3"/>
      <c r="C2" s="410">
        <f>'1. key ratios '!$B$2</f>
        <v>44561</v>
      </c>
      <c r="D2" s="7"/>
      <c r="E2" s="7"/>
      <c r="F2" s="7"/>
      <c r="G2" s="7"/>
      <c r="H2" s="7"/>
    </row>
    <row r="3" spans="1:8">
      <c r="A3" s="2"/>
      <c r="B3" s="3"/>
      <c r="C3" s="6"/>
      <c r="D3" s="7"/>
      <c r="E3" s="7"/>
      <c r="F3" s="7"/>
      <c r="G3" s="7"/>
      <c r="H3" s="7"/>
    </row>
    <row r="4" spans="1:8" ht="13.5" thickBot="1">
      <c r="A4" s="36" t="s">
        <v>195</v>
      </c>
      <c r="B4" s="215" t="s">
        <v>23</v>
      </c>
      <c r="C4" s="17"/>
      <c r="D4" s="19"/>
      <c r="E4" s="19"/>
      <c r="F4" s="20"/>
      <c r="G4" s="20"/>
      <c r="H4" s="37" t="s">
        <v>74</v>
      </c>
    </row>
    <row r="5" spans="1:8">
      <c r="A5" s="38" t="s">
        <v>6</v>
      </c>
      <c r="B5" s="39"/>
      <c r="C5" s="683" t="s">
        <v>69</v>
      </c>
      <c r="D5" s="684"/>
      <c r="E5" s="685"/>
      <c r="F5" s="683" t="s">
        <v>73</v>
      </c>
      <c r="G5" s="684"/>
      <c r="H5" s="686"/>
    </row>
    <row r="6" spans="1:8">
      <c r="A6" s="40" t="s">
        <v>6</v>
      </c>
      <c r="B6" s="41"/>
      <c r="C6" s="42" t="s">
        <v>70</v>
      </c>
      <c r="D6" s="42" t="s">
        <v>71</v>
      </c>
      <c r="E6" s="42" t="s">
        <v>72</v>
      </c>
      <c r="F6" s="42" t="s">
        <v>70</v>
      </c>
      <c r="G6" s="42" t="s">
        <v>71</v>
      </c>
      <c r="H6" s="43" t="s">
        <v>72</v>
      </c>
    </row>
    <row r="7" spans="1:8">
      <c r="A7" s="44"/>
      <c r="B7" s="215" t="s">
        <v>194</v>
      </c>
      <c r="C7" s="45"/>
      <c r="D7" s="45"/>
      <c r="E7" s="45"/>
      <c r="F7" s="45"/>
      <c r="G7" s="45"/>
      <c r="H7" s="46"/>
    </row>
    <row r="8" spans="1:8" ht="15">
      <c r="A8" s="44">
        <v>1</v>
      </c>
      <c r="B8" s="47" t="s">
        <v>193</v>
      </c>
      <c r="C8" s="554">
        <v>937452.89</v>
      </c>
      <c r="D8" s="554">
        <v>-32097.03</v>
      </c>
      <c r="E8" s="544">
        <v>905355.86</v>
      </c>
      <c r="F8" s="554">
        <v>518280.17</v>
      </c>
      <c r="G8" s="554">
        <v>42944.66</v>
      </c>
      <c r="H8" s="555">
        <v>561224.82999999996</v>
      </c>
    </row>
    <row r="9" spans="1:8" ht="15">
      <c r="A9" s="44">
        <v>2</v>
      </c>
      <c r="B9" s="47" t="s">
        <v>192</v>
      </c>
      <c r="C9" s="556">
        <v>5214048.6399999997</v>
      </c>
      <c r="D9" s="556">
        <v>1578143.0299999998</v>
      </c>
      <c r="E9" s="544">
        <v>6792191.6699999999</v>
      </c>
      <c r="F9" s="556">
        <v>3616739.89</v>
      </c>
      <c r="G9" s="556">
        <v>1191483.7768000001</v>
      </c>
      <c r="H9" s="555">
        <v>4808223.6667999998</v>
      </c>
    </row>
    <row r="10" spans="1:8" ht="15">
      <c r="A10" s="44">
        <v>2.1</v>
      </c>
      <c r="B10" s="48" t="s">
        <v>191</v>
      </c>
      <c r="C10" s="554">
        <v>0</v>
      </c>
      <c r="D10" s="554">
        <v>0</v>
      </c>
      <c r="E10" s="544">
        <v>0</v>
      </c>
      <c r="F10" s="554">
        <v>0</v>
      </c>
      <c r="G10" s="554">
        <v>0</v>
      </c>
      <c r="H10" s="555">
        <v>0</v>
      </c>
    </row>
    <row r="11" spans="1:8" ht="15">
      <c r="A11" s="44">
        <v>2.2000000000000002</v>
      </c>
      <c r="B11" s="48" t="s">
        <v>190</v>
      </c>
      <c r="C11" s="554">
        <v>4093211.97</v>
      </c>
      <c r="D11" s="554">
        <v>488056.92</v>
      </c>
      <c r="E11" s="544">
        <v>4581268.8900000006</v>
      </c>
      <c r="F11" s="554">
        <v>3102435.92</v>
      </c>
      <c r="G11" s="554">
        <v>517982.43680000002</v>
      </c>
      <c r="H11" s="555">
        <v>3620418.3568000002</v>
      </c>
    </row>
    <row r="12" spans="1:8" ht="15">
      <c r="A12" s="44">
        <v>2.2999999999999998</v>
      </c>
      <c r="B12" s="48" t="s">
        <v>189</v>
      </c>
      <c r="C12" s="554">
        <v>0</v>
      </c>
      <c r="D12" s="554">
        <v>0</v>
      </c>
      <c r="E12" s="544">
        <v>0</v>
      </c>
      <c r="F12" s="554">
        <v>0</v>
      </c>
      <c r="G12" s="554">
        <v>0</v>
      </c>
      <c r="H12" s="555">
        <v>0</v>
      </c>
    </row>
    <row r="13" spans="1:8" ht="15">
      <c r="A13" s="44">
        <v>2.4</v>
      </c>
      <c r="B13" s="48" t="s">
        <v>188</v>
      </c>
      <c r="C13" s="554">
        <v>0</v>
      </c>
      <c r="D13" s="554">
        <v>0</v>
      </c>
      <c r="E13" s="544">
        <v>0</v>
      </c>
      <c r="F13" s="554">
        <v>0</v>
      </c>
      <c r="G13" s="554">
        <v>0</v>
      </c>
      <c r="H13" s="555">
        <v>0</v>
      </c>
    </row>
    <row r="14" spans="1:8" ht="15">
      <c r="A14" s="44">
        <v>2.5</v>
      </c>
      <c r="B14" s="48" t="s">
        <v>187</v>
      </c>
      <c r="C14" s="554">
        <v>265644.76</v>
      </c>
      <c r="D14" s="554">
        <v>267561.25</v>
      </c>
      <c r="E14" s="544">
        <v>533206.01</v>
      </c>
      <c r="F14" s="554">
        <v>85388.46</v>
      </c>
      <c r="G14" s="554">
        <v>137843.32</v>
      </c>
      <c r="H14" s="555">
        <v>223231.78000000003</v>
      </c>
    </row>
    <row r="15" spans="1:8" ht="15">
      <c r="A15" s="44">
        <v>2.6</v>
      </c>
      <c r="B15" s="48" t="s">
        <v>186</v>
      </c>
      <c r="C15" s="554">
        <v>0</v>
      </c>
      <c r="D15" s="554">
        <v>133902.59</v>
      </c>
      <c r="E15" s="544">
        <v>133902.59</v>
      </c>
      <c r="F15" s="554">
        <v>0</v>
      </c>
      <c r="G15" s="554">
        <v>4069.28</v>
      </c>
      <c r="H15" s="555">
        <v>4069.28</v>
      </c>
    </row>
    <row r="16" spans="1:8" ht="15">
      <c r="A16" s="44">
        <v>2.7</v>
      </c>
      <c r="B16" s="48" t="s">
        <v>185</v>
      </c>
      <c r="C16" s="554">
        <v>39280.629999999997</v>
      </c>
      <c r="D16" s="554">
        <v>132197.66</v>
      </c>
      <c r="E16" s="544">
        <v>171478.29</v>
      </c>
      <c r="F16" s="554">
        <v>0</v>
      </c>
      <c r="G16" s="554">
        <v>49542.74</v>
      </c>
      <c r="H16" s="555">
        <v>49542.74</v>
      </c>
    </row>
    <row r="17" spans="1:8" ht="15">
      <c r="A17" s="44">
        <v>2.8</v>
      </c>
      <c r="B17" s="48" t="s">
        <v>184</v>
      </c>
      <c r="C17" s="554">
        <v>795562.39</v>
      </c>
      <c r="D17" s="554">
        <v>497912.94</v>
      </c>
      <c r="E17" s="544">
        <v>1293475.33</v>
      </c>
      <c r="F17" s="554">
        <v>416287.54</v>
      </c>
      <c r="G17" s="554">
        <v>482046</v>
      </c>
      <c r="H17" s="555">
        <v>898333.54</v>
      </c>
    </row>
    <row r="18" spans="1:8" ht="15">
      <c r="A18" s="44">
        <v>2.9</v>
      </c>
      <c r="B18" s="48" t="s">
        <v>183</v>
      </c>
      <c r="C18" s="554">
        <v>20348.89</v>
      </c>
      <c r="D18" s="554">
        <v>58511.67</v>
      </c>
      <c r="E18" s="544">
        <v>78860.56</v>
      </c>
      <c r="F18" s="554">
        <v>12627.97</v>
      </c>
      <c r="G18" s="554">
        <v>0</v>
      </c>
      <c r="H18" s="555">
        <v>12627.97</v>
      </c>
    </row>
    <row r="19" spans="1:8" ht="15">
      <c r="A19" s="44">
        <v>3</v>
      </c>
      <c r="B19" s="47" t="s">
        <v>182</v>
      </c>
      <c r="C19" s="554">
        <v>45639.41</v>
      </c>
      <c r="D19" s="554">
        <v>101213.11</v>
      </c>
      <c r="E19" s="544">
        <v>146852.52000000002</v>
      </c>
      <c r="F19" s="554">
        <v>57734.44</v>
      </c>
      <c r="G19" s="554">
        <v>28333.1</v>
      </c>
      <c r="H19" s="555">
        <v>86067.540000000008</v>
      </c>
    </row>
    <row r="20" spans="1:8" ht="15">
      <c r="A20" s="44">
        <v>4</v>
      </c>
      <c r="B20" s="47" t="s">
        <v>181</v>
      </c>
      <c r="C20" s="554">
        <v>830210.8</v>
      </c>
      <c r="D20" s="554">
        <v>0</v>
      </c>
      <c r="E20" s="544">
        <v>830210.8</v>
      </c>
      <c r="F20" s="554">
        <v>1779973.83</v>
      </c>
      <c r="G20" s="554">
        <v>0</v>
      </c>
      <c r="H20" s="555">
        <v>1779973.83</v>
      </c>
    </row>
    <row r="21" spans="1:8" ht="15">
      <c r="A21" s="44">
        <v>5</v>
      </c>
      <c r="B21" s="47" t="s">
        <v>180</v>
      </c>
      <c r="C21" s="554">
        <v>190636.87</v>
      </c>
      <c r="D21" s="554">
        <v>276887.37</v>
      </c>
      <c r="E21" s="544">
        <v>467524.24</v>
      </c>
      <c r="F21" s="554">
        <v>146993.63</v>
      </c>
      <c r="G21" s="554">
        <v>381992.17</v>
      </c>
      <c r="H21" s="555">
        <v>528985.80000000005</v>
      </c>
    </row>
    <row r="22" spans="1:8" ht="15">
      <c r="A22" s="44">
        <v>6</v>
      </c>
      <c r="B22" s="49" t="s">
        <v>179</v>
      </c>
      <c r="C22" s="556">
        <v>7217988.6099999994</v>
      </c>
      <c r="D22" s="556">
        <v>1924146.4799999997</v>
      </c>
      <c r="E22" s="544">
        <v>9142135.0899999999</v>
      </c>
      <c r="F22" s="556">
        <v>6119721.9600000009</v>
      </c>
      <c r="G22" s="556">
        <v>1644753.7068</v>
      </c>
      <c r="H22" s="555">
        <v>7764475.6668000007</v>
      </c>
    </row>
    <row r="23" spans="1:8" ht="15">
      <c r="A23" s="44"/>
      <c r="B23" s="215" t="s">
        <v>178</v>
      </c>
      <c r="C23" s="554"/>
      <c r="D23" s="554"/>
      <c r="E23" s="543"/>
      <c r="F23" s="554"/>
      <c r="G23" s="554"/>
      <c r="H23" s="557"/>
    </row>
    <row r="24" spans="1:8" ht="15">
      <c r="A24" s="44">
        <v>7</v>
      </c>
      <c r="B24" s="47" t="s">
        <v>177</v>
      </c>
      <c r="C24" s="554">
        <v>69883.17</v>
      </c>
      <c r="D24" s="554">
        <v>9418.17</v>
      </c>
      <c r="E24" s="544">
        <v>79301.34</v>
      </c>
      <c r="F24" s="554">
        <v>81430.249999999985</v>
      </c>
      <c r="G24" s="554">
        <v>33720.57</v>
      </c>
      <c r="H24" s="555">
        <v>115150.81999999998</v>
      </c>
    </row>
    <row r="25" spans="1:8" ht="15">
      <c r="A25" s="44">
        <v>8</v>
      </c>
      <c r="B25" s="47" t="s">
        <v>176</v>
      </c>
      <c r="C25" s="554">
        <v>7527.8000000000029</v>
      </c>
      <c r="D25" s="554">
        <v>157145.56</v>
      </c>
      <c r="E25" s="544">
        <v>164673.35999999999</v>
      </c>
      <c r="F25" s="554">
        <v>24534.210000000021</v>
      </c>
      <c r="G25" s="554">
        <v>196413.06</v>
      </c>
      <c r="H25" s="555">
        <v>220947.27000000002</v>
      </c>
    </row>
    <row r="26" spans="1:8" ht="15">
      <c r="A26" s="44">
        <v>9</v>
      </c>
      <c r="B26" s="47" t="s">
        <v>175</v>
      </c>
      <c r="C26" s="554">
        <v>0</v>
      </c>
      <c r="D26" s="554">
        <v>45587.46</v>
      </c>
      <c r="E26" s="544">
        <v>45587.46</v>
      </c>
      <c r="F26" s="554">
        <v>0</v>
      </c>
      <c r="G26" s="554">
        <v>35980.04</v>
      </c>
      <c r="H26" s="555">
        <v>35980.04</v>
      </c>
    </row>
    <row r="27" spans="1:8" ht="15">
      <c r="A27" s="44">
        <v>10</v>
      </c>
      <c r="B27" s="47" t="s">
        <v>174</v>
      </c>
      <c r="C27" s="554"/>
      <c r="D27" s="554"/>
      <c r="E27" s="544">
        <v>0</v>
      </c>
      <c r="F27" s="554"/>
      <c r="G27" s="554"/>
      <c r="H27" s="555">
        <v>0</v>
      </c>
    </row>
    <row r="28" spans="1:8" ht="15">
      <c r="A28" s="44">
        <v>11</v>
      </c>
      <c r="B28" s="47" t="s">
        <v>173</v>
      </c>
      <c r="C28" s="554">
        <v>0</v>
      </c>
      <c r="D28" s="554">
        <v>5403.03</v>
      </c>
      <c r="E28" s="544">
        <v>5403.03</v>
      </c>
      <c r="F28" s="554">
        <v>0</v>
      </c>
      <c r="G28" s="554">
        <v>6612.66</v>
      </c>
      <c r="H28" s="555">
        <v>6612.66</v>
      </c>
    </row>
    <row r="29" spans="1:8" ht="15">
      <c r="A29" s="44">
        <v>12</v>
      </c>
      <c r="B29" s="47" t="s">
        <v>172</v>
      </c>
      <c r="C29" s="554">
        <v>81344.039999999994</v>
      </c>
      <c r="D29" s="554">
        <v>7070.22</v>
      </c>
      <c r="E29" s="544">
        <v>88414.26</v>
      </c>
      <c r="F29" s="554">
        <v>71527.02</v>
      </c>
      <c r="G29" s="554">
        <v>11243.68</v>
      </c>
      <c r="H29" s="555">
        <v>82770.700000000012</v>
      </c>
    </row>
    <row r="30" spans="1:8" ht="15">
      <c r="A30" s="44">
        <v>13</v>
      </c>
      <c r="B30" s="50" t="s">
        <v>171</v>
      </c>
      <c r="C30" s="556">
        <v>158755.01</v>
      </c>
      <c r="D30" s="556">
        <v>224624.44</v>
      </c>
      <c r="E30" s="544">
        <v>383379.45</v>
      </c>
      <c r="F30" s="556">
        <v>177491.48</v>
      </c>
      <c r="G30" s="556">
        <v>283970.00999999995</v>
      </c>
      <c r="H30" s="555">
        <v>461461.49</v>
      </c>
    </row>
    <row r="31" spans="1:8" ht="15">
      <c r="A31" s="44">
        <v>14</v>
      </c>
      <c r="B31" s="50" t="s">
        <v>170</v>
      </c>
      <c r="C31" s="556">
        <v>7059233.5999999996</v>
      </c>
      <c r="D31" s="556">
        <v>1699522.0399999998</v>
      </c>
      <c r="E31" s="544">
        <v>8758755.6399999987</v>
      </c>
      <c r="F31" s="556">
        <v>5942230.4800000004</v>
      </c>
      <c r="G31" s="556">
        <v>1360783.6968</v>
      </c>
      <c r="H31" s="555">
        <v>7303014.1768000005</v>
      </c>
    </row>
    <row r="32" spans="1:8">
      <c r="A32" s="44"/>
      <c r="B32" s="51"/>
      <c r="C32" s="558"/>
      <c r="D32" s="558"/>
      <c r="E32" s="558"/>
      <c r="F32" s="558"/>
      <c r="G32" s="558"/>
      <c r="H32" s="559"/>
    </row>
    <row r="33" spans="1:8" ht="15">
      <c r="A33" s="44"/>
      <c r="B33" s="51" t="s">
        <v>169</v>
      </c>
      <c r="C33" s="554"/>
      <c r="D33" s="554"/>
      <c r="E33" s="543"/>
      <c r="F33" s="554"/>
      <c r="G33" s="554"/>
      <c r="H33" s="557"/>
    </row>
    <row r="34" spans="1:8" ht="15">
      <c r="A34" s="44">
        <v>15</v>
      </c>
      <c r="B34" s="52" t="s">
        <v>168</v>
      </c>
      <c r="C34" s="560">
        <v>-275049.64000000007</v>
      </c>
      <c r="D34" s="560">
        <v>-290597.57759999996</v>
      </c>
      <c r="E34" s="544">
        <v>-565647.21759999997</v>
      </c>
      <c r="F34" s="560">
        <v>-226496.32</v>
      </c>
      <c r="G34" s="560">
        <v>-42383.339999999967</v>
      </c>
      <c r="H34" s="555">
        <v>-268879.65999999997</v>
      </c>
    </row>
    <row r="35" spans="1:8" ht="15">
      <c r="A35" s="44">
        <v>15.1</v>
      </c>
      <c r="B35" s="48" t="s">
        <v>167</v>
      </c>
      <c r="C35" s="554">
        <v>307730.92</v>
      </c>
      <c r="D35" s="554">
        <v>796337.36239999998</v>
      </c>
      <c r="E35" s="544">
        <v>1104068.2823999999</v>
      </c>
      <c r="F35" s="554">
        <v>268159.46999999997</v>
      </c>
      <c r="G35" s="554">
        <v>683795.74</v>
      </c>
      <c r="H35" s="555">
        <v>951955.21</v>
      </c>
    </row>
    <row r="36" spans="1:8" ht="15">
      <c r="A36" s="44">
        <v>15.2</v>
      </c>
      <c r="B36" s="48" t="s">
        <v>166</v>
      </c>
      <c r="C36" s="554">
        <v>582780.56000000006</v>
      </c>
      <c r="D36" s="554">
        <v>1086934.94</v>
      </c>
      <c r="E36" s="544">
        <v>1669715.5</v>
      </c>
      <c r="F36" s="554">
        <v>494655.79</v>
      </c>
      <c r="G36" s="554">
        <v>726179.08</v>
      </c>
      <c r="H36" s="555">
        <v>1220834.8699999999</v>
      </c>
    </row>
    <row r="37" spans="1:8" ht="15">
      <c r="A37" s="44">
        <v>16</v>
      </c>
      <c r="B37" s="47" t="s">
        <v>165</v>
      </c>
      <c r="C37" s="554">
        <v>0</v>
      </c>
      <c r="D37" s="554">
        <v>0</v>
      </c>
      <c r="E37" s="544">
        <v>0</v>
      </c>
      <c r="F37" s="554">
        <v>0</v>
      </c>
      <c r="G37" s="554">
        <v>0</v>
      </c>
      <c r="H37" s="555">
        <v>0</v>
      </c>
    </row>
    <row r="38" spans="1:8" ht="15">
      <c r="A38" s="44">
        <v>17</v>
      </c>
      <c r="B38" s="47" t="s">
        <v>164</v>
      </c>
      <c r="C38" s="554">
        <v>0</v>
      </c>
      <c r="D38" s="554">
        <v>0</v>
      </c>
      <c r="E38" s="544">
        <v>0</v>
      </c>
      <c r="F38" s="554">
        <v>0</v>
      </c>
      <c r="G38" s="554">
        <v>0</v>
      </c>
      <c r="H38" s="555">
        <v>0</v>
      </c>
    </row>
    <row r="39" spans="1:8" ht="15">
      <c r="A39" s="44">
        <v>18</v>
      </c>
      <c r="B39" s="47" t="s">
        <v>163</v>
      </c>
      <c r="C39" s="554">
        <v>0</v>
      </c>
      <c r="D39" s="554">
        <v>0</v>
      </c>
      <c r="E39" s="544">
        <v>0</v>
      </c>
      <c r="F39" s="554">
        <v>0</v>
      </c>
      <c r="G39" s="554">
        <v>0</v>
      </c>
      <c r="H39" s="555">
        <v>0</v>
      </c>
    </row>
    <row r="40" spans="1:8" ht="15">
      <c r="A40" s="44">
        <v>19</v>
      </c>
      <c r="B40" s="47" t="s">
        <v>162</v>
      </c>
      <c r="C40" s="554">
        <v>1525050.21</v>
      </c>
      <c r="D40" s="554"/>
      <c r="E40" s="544">
        <v>1525050.21</v>
      </c>
      <c r="F40" s="554">
        <v>1331711.02</v>
      </c>
      <c r="G40" s="554"/>
      <c r="H40" s="555">
        <v>1331711.02</v>
      </c>
    </row>
    <row r="41" spans="1:8" ht="15">
      <c r="A41" s="44">
        <v>20</v>
      </c>
      <c r="B41" s="47" t="s">
        <v>161</v>
      </c>
      <c r="C41" s="554">
        <v>8879.7199999999993</v>
      </c>
      <c r="D41" s="554"/>
      <c r="E41" s="544">
        <v>8879.7199999999993</v>
      </c>
      <c r="F41" s="554">
        <v>-3724.86</v>
      </c>
      <c r="G41" s="554"/>
      <c r="H41" s="555">
        <v>-3724.86</v>
      </c>
    </row>
    <row r="42" spans="1:8" ht="15">
      <c r="A42" s="44">
        <v>21</v>
      </c>
      <c r="B42" s="47" t="s">
        <v>160</v>
      </c>
      <c r="C42" s="554">
        <v>937.8</v>
      </c>
      <c r="D42" s="554">
        <v>0</v>
      </c>
      <c r="E42" s="544">
        <v>937.8</v>
      </c>
      <c r="F42" s="554">
        <v>0</v>
      </c>
      <c r="G42" s="554">
        <v>0</v>
      </c>
      <c r="H42" s="555">
        <v>0</v>
      </c>
    </row>
    <row r="43" spans="1:8" ht="15">
      <c r="A43" s="44">
        <v>22</v>
      </c>
      <c r="B43" s="47" t="s">
        <v>159</v>
      </c>
      <c r="C43" s="554">
        <v>0</v>
      </c>
      <c r="D43" s="554">
        <v>0</v>
      </c>
      <c r="E43" s="544">
        <v>0</v>
      </c>
      <c r="F43" s="554">
        <v>0</v>
      </c>
      <c r="G43" s="554">
        <v>3604</v>
      </c>
      <c r="H43" s="555">
        <v>3604</v>
      </c>
    </row>
    <row r="44" spans="1:8" ht="15">
      <c r="A44" s="44">
        <v>23</v>
      </c>
      <c r="B44" s="47" t="s">
        <v>158</v>
      </c>
      <c r="C44" s="554">
        <v>62412.67</v>
      </c>
      <c r="D44" s="554">
        <v>78.11</v>
      </c>
      <c r="E44" s="544">
        <v>62490.78</v>
      </c>
      <c r="F44" s="554">
        <v>79176.86</v>
      </c>
      <c r="G44" s="554">
        <v>0</v>
      </c>
      <c r="H44" s="555">
        <v>79176.86</v>
      </c>
    </row>
    <row r="45" spans="1:8" ht="15">
      <c r="A45" s="44">
        <v>24</v>
      </c>
      <c r="B45" s="50" t="s">
        <v>273</v>
      </c>
      <c r="C45" s="556">
        <v>1322230.7599999998</v>
      </c>
      <c r="D45" s="556">
        <v>-290519.46759999997</v>
      </c>
      <c r="E45" s="544">
        <v>1031711.2923999998</v>
      </c>
      <c r="F45" s="556">
        <v>1180666.7</v>
      </c>
      <c r="G45" s="556">
        <v>-38779.339999999967</v>
      </c>
      <c r="H45" s="555">
        <v>1141887.3599999999</v>
      </c>
    </row>
    <row r="46" spans="1:8">
      <c r="A46" s="44"/>
      <c r="B46" s="215" t="s">
        <v>157</v>
      </c>
      <c r="C46" s="554"/>
      <c r="D46" s="554"/>
      <c r="E46" s="554"/>
      <c r="F46" s="554"/>
      <c r="G46" s="554"/>
      <c r="H46" s="561"/>
    </row>
    <row r="47" spans="1:8" ht="15">
      <c r="A47" s="44">
        <v>25</v>
      </c>
      <c r="B47" s="47" t="s">
        <v>156</v>
      </c>
      <c r="C47" s="554">
        <v>28146.49</v>
      </c>
      <c r="D47" s="554">
        <v>5301.36</v>
      </c>
      <c r="E47" s="544">
        <v>33447.85</v>
      </c>
      <c r="F47" s="554">
        <v>34507.370000000003</v>
      </c>
      <c r="G47" s="554">
        <v>14756.75</v>
      </c>
      <c r="H47" s="555">
        <v>49264.12</v>
      </c>
    </row>
    <row r="48" spans="1:8" ht="15">
      <c r="A48" s="44">
        <v>26</v>
      </c>
      <c r="B48" s="47" t="s">
        <v>155</v>
      </c>
      <c r="C48" s="554">
        <v>171815.95</v>
      </c>
      <c r="D48" s="554">
        <v>0</v>
      </c>
      <c r="E48" s="544">
        <v>171815.95</v>
      </c>
      <c r="F48" s="554">
        <v>144600.70000000001</v>
      </c>
      <c r="G48" s="554">
        <v>0</v>
      </c>
      <c r="H48" s="555">
        <v>144600.70000000001</v>
      </c>
    </row>
    <row r="49" spans="1:8" ht="15">
      <c r="A49" s="44">
        <v>27</v>
      </c>
      <c r="B49" s="47" t="s">
        <v>154</v>
      </c>
      <c r="C49" s="554">
        <v>3188687.29</v>
      </c>
      <c r="D49" s="554"/>
      <c r="E49" s="544">
        <v>3188687.29</v>
      </c>
      <c r="F49" s="554">
        <v>2970631.81</v>
      </c>
      <c r="G49" s="554"/>
      <c r="H49" s="555">
        <v>2970631.81</v>
      </c>
    </row>
    <row r="50" spans="1:8" ht="15">
      <c r="A50" s="44">
        <v>28</v>
      </c>
      <c r="B50" s="47" t="s">
        <v>153</v>
      </c>
      <c r="C50" s="554">
        <v>36248.639999999999</v>
      </c>
      <c r="D50" s="554"/>
      <c r="E50" s="544">
        <v>36248.639999999999</v>
      </c>
      <c r="F50" s="554">
        <v>22169.67</v>
      </c>
      <c r="G50" s="554"/>
      <c r="H50" s="555">
        <v>22169.67</v>
      </c>
    </row>
    <row r="51" spans="1:8" ht="15">
      <c r="A51" s="44">
        <v>29</v>
      </c>
      <c r="B51" s="47" t="s">
        <v>152</v>
      </c>
      <c r="C51" s="554">
        <v>1159328.96</v>
      </c>
      <c r="D51" s="554"/>
      <c r="E51" s="544">
        <v>1159328.96</v>
      </c>
      <c r="F51" s="554">
        <v>1043680.86</v>
      </c>
      <c r="G51" s="554"/>
      <c r="H51" s="555">
        <v>1043680.86</v>
      </c>
    </row>
    <row r="52" spans="1:8" ht="15">
      <c r="A52" s="44">
        <v>30</v>
      </c>
      <c r="B52" s="47" t="s">
        <v>151</v>
      </c>
      <c r="C52" s="554">
        <v>834277.58</v>
      </c>
      <c r="D52" s="554">
        <v>83661.919999999998</v>
      </c>
      <c r="E52" s="544">
        <v>917939.5</v>
      </c>
      <c r="F52" s="554">
        <v>764763.96</v>
      </c>
      <c r="G52" s="554">
        <v>1186.4000000000001</v>
      </c>
      <c r="H52" s="555">
        <v>765950.36</v>
      </c>
    </row>
    <row r="53" spans="1:8" ht="15">
      <c r="A53" s="44">
        <v>31</v>
      </c>
      <c r="B53" s="50" t="s">
        <v>274</v>
      </c>
      <c r="C53" s="556">
        <v>5418504.9100000001</v>
      </c>
      <c r="D53" s="556">
        <v>88963.28</v>
      </c>
      <c r="E53" s="544">
        <v>5507468.1900000004</v>
      </c>
      <c r="F53" s="556">
        <v>4980354.37</v>
      </c>
      <c r="G53" s="556">
        <v>15943.15</v>
      </c>
      <c r="H53" s="555">
        <v>4996297.5200000005</v>
      </c>
    </row>
    <row r="54" spans="1:8" ht="15">
      <c r="A54" s="44">
        <v>32</v>
      </c>
      <c r="B54" s="50" t="s">
        <v>275</v>
      </c>
      <c r="C54" s="556">
        <v>-4096274.1500000004</v>
      </c>
      <c r="D54" s="556">
        <v>-379482.7476</v>
      </c>
      <c r="E54" s="544">
        <v>-4475756.8976000007</v>
      </c>
      <c r="F54" s="556">
        <v>-3799687.67</v>
      </c>
      <c r="G54" s="556">
        <v>-54722.489999999969</v>
      </c>
      <c r="H54" s="555">
        <v>-3854410.1599999997</v>
      </c>
    </row>
    <row r="55" spans="1:8">
      <c r="A55" s="44"/>
      <c r="B55" s="51"/>
      <c r="C55" s="558"/>
      <c r="D55" s="558"/>
      <c r="E55" s="558"/>
      <c r="F55" s="558"/>
      <c r="G55" s="558"/>
      <c r="H55" s="559"/>
    </row>
    <row r="56" spans="1:8" ht="15">
      <c r="A56" s="44">
        <v>33</v>
      </c>
      <c r="B56" s="50" t="s">
        <v>150</v>
      </c>
      <c r="C56" s="556">
        <v>2962959.4499999993</v>
      </c>
      <c r="D56" s="556">
        <v>1320039.2923999997</v>
      </c>
      <c r="E56" s="544">
        <v>4282998.7423999989</v>
      </c>
      <c r="F56" s="556">
        <v>2142542.8100000005</v>
      </c>
      <c r="G56" s="556">
        <v>1306061.2068</v>
      </c>
      <c r="H56" s="555">
        <v>3448604.0168000003</v>
      </c>
    </row>
    <row r="57" spans="1:8">
      <c r="A57" s="44"/>
      <c r="B57" s="51"/>
      <c r="C57" s="558"/>
      <c r="D57" s="558"/>
      <c r="E57" s="558"/>
      <c r="F57" s="558"/>
      <c r="G57" s="558"/>
      <c r="H57" s="559"/>
    </row>
    <row r="58" spans="1:8" ht="15">
      <c r="A58" s="44">
        <v>34</v>
      </c>
      <c r="B58" s="47" t="s">
        <v>149</v>
      </c>
      <c r="C58" s="554">
        <v>1279681.31</v>
      </c>
      <c r="D58" s="554"/>
      <c r="E58" s="544">
        <v>1279681.31</v>
      </c>
      <c r="F58" s="554">
        <v>2154560.48</v>
      </c>
      <c r="G58" s="554"/>
      <c r="H58" s="555">
        <v>2154560.48</v>
      </c>
    </row>
    <row r="59" spans="1:8" s="216" customFormat="1" ht="15">
      <c r="A59" s="44">
        <v>35</v>
      </c>
      <c r="B59" s="47" t="s">
        <v>148</v>
      </c>
      <c r="C59" s="562">
        <v>0</v>
      </c>
      <c r="D59" s="563"/>
      <c r="E59" s="564">
        <v>0</v>
      </c>
      <c r="F59" s="565">
        <v>0</v>
      </c>
      <c r="G59" s="565"/>
      <c r="H59" s="566">
        <v>0</v>
      </c>
    </row>
    <row r="60" spans="1:8" ht="15">
      <c r="A60" s="44">
        <v>36</v>
      </c>
      <c r="B60" s="47" t="s">
        <v>147</v>
      </c>
      <c r="C60" s="554">
        <v>53639.09</v>
      </c>
      <c r="D60" s="554"/>
      <c r="E60" s="544">
        <v>53639.09</v>
      </c>
      <c r="F60" s="554">
        <v>-114064.96000000001</v>
      </c>
      <c r="G60" s="554"/>
      <c r="H60" s="555">
        <v>-114064.96000000001</v>
      </c>
    </row>
    <row r="61" spans="1:8" ht="15">
      <c r="A61" s="44">
        <v>37</v>
      </c>
      <c r="B61" s="50" t="s">
        <v>146</v>
      </c>
      <c r="C61" s="556">
        <v>1333320.4000000001</v>
      </c>
      <c r="D61" s="556">
        <v>0</v>
      </c>
      <c r="E61" s="544">
        <v>1333320.4000000001</v>
      </c>
      <c r="F61" s="556">
        <v>2040495.52</v>
      </c>
      <c r="G61" s="556">
        <v>0</v>
      </c>
      <c r="H61" s="555">
        <v>2040495.52</v>
      </c>
    </row>
    <row r="62" spans="1:8">
      <c r="A62" s="44"/>
      <c r="B62" s="53"/>
      <c r="C62" s="554"/>
      <c r="D62" s="554"/>
      <c r="E62" s="554"/>
      <c r="F62" s="554"/>
      <c r="G62" s="554"/>
      <c r="H62" s="561"/>
    </row>
    <row r="63" spans="1:8" ht="15">
      <c r="A63" s="44">
        <v>38</v>
      </c>
      <c r="B63" s="54" t="s">
        <v>145</v>
      </c>
      <c r="C63" s="556">
        <v>1629639.0499999991</v>
      </c>
      <c r="D63" s="556">
        <v>1320039.2923999997</v>
      </c>
      <c r="E63" s="544">
        <v>2949678.3423999986</v>
      </c>
      <c r="F63" s="556">
        <v>102047.2900000005</v>
      </c>
      <c r="G63" s="556">
        <v>1306061.2068</v>
      </c>
      <c r="H63" s="555">
        <v>1408108.4968000005</v>
      </c>
    </row>
    <row r="64" spans="1:8" ht="15">
      <c r="A64" s="40">
        <v>39</v>
      </c>
      <c r="B64" s="47" t="s">
        <v>144</v>
      </c>
      <c r="C64" s="567">
        <v>286733</v>
      </c>
      <c r="D64" s="567"/>
      <c r="E64" s="544">
        <v>286733</v>
      </c>
      <c r="F64" s="567">
        <v>0</v>
      </c>
      <c r="G64" s="567"/>
      <c r="H64" s="555">
        <v>0</v>
      </c>
    </row>
    <row r="65" spans="1:8" ht="15">
      <c r="A65" s="44">
        <v>40</v>
      </c>
      <c r="B65" s="50" t="s">
        <v>143</v>
      </c>
      <c r="C65" s="556">
        <v>1342906.0499999991</v>
      </c>
      <c r="D65" s="556">
        <v>1320039.2923999997</v>
      </c>
      <c r="E65" s="544">
        <v>2662945.3423999986</v>
      </c>
      <c r="F65" s="556">
        <v>102047.2900000005</v>
      </c>
      <c r="G65" s="556">
        <v>1306061.2068</v>
      </c>
      <c r="H65" s="555">
        <v>1408108.4968000005</v>
      </c>
    </row>
    <row r="66" spans="1:8" ht="15">
      <c r="A66" s="40">
        <v>41</v>
      </c>
      <c r="B66" s="47" t="s">
        <v>142</v>
      </c>
      <c r="C66" s="567">
        <v>0</v>
      </c>
      <c r="D66" s="567"/>
      <c r="E66" s="544">
        <v>0</v>
      </c>
      <c r="F66" s="567">
        <v>0</v>
      </c>
      <c r="G66" s="567"/>
      <c r="H66" s="555">
        <v>0</v>
      </c>
    </row>
    <row r="67" spans="1:8" ht="15.75" thickBot="1">
      <c r="A67" s="55">
        <v>42</v>
      </c>
      <c r="B67" s="56" t="s">
        <v>141</v>
      </c>
      <c r="C67" s="568">
        <v>1342906.0499999991</v>
      </c>
      <c r="D67" s="568">
        <v>1320039.2923999997</v>
      </c>
      <c r="E67" s="552">
        <v>2662945.3423999986</v>
      </c>
      <c r="F67" s="568">
        <v>102047.2900000005</v>
      </c>
      <c r="G67" s="568">
        <v>1306061.2068</v>
      </c>
      <c r="H67" s="569">
        <v>1408108.4968000005</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topLeftCell="A37" zoomScaleNormal="100" workbookViewId="0">
      <selection activeCell="B9" sqref="B9"/>
    </sheetView>
  </sheetViews>
  <sheetFormatPr defaultColWidth="9.140625" defaultRowHeight="14.25"/>
  <cols>
    <col min="1" max="1" width="9.5703125" style="5" bestFit="1" customWidth="1"/>
    <col min="2" max="2" width="72.28515625" style="5" customWidth="1"/>
    <col min="3" max="8" width="12.7109375" style="5" customWidth="1"/>
    <col min="9" max="14" width="16.85546875" style="5" bestFit="1" customWidth="1"/>
    <col min="15" max="16384" width="9.140625" style="5"/>
  </cols>
  <sheetData>
    <row r="1" spans="1:14">
      <c r="A1" s="2" t="s">
        <v>31</v>
      </c>
      <c r="B1" s="3" t="str">
        <f>'Info '!C2</f>
        <v>JSC Ziraat Bank Georgia</v>
      </c>
    </row>
    <row r="2" spans="1:14">
      <c r="A2" s="2" t="s">
        <v>32</v>
      </c>
      <c r="B2" s="650">
        <f>'1. key ratios '!$B$2</f>
        <v>44561</v>
      </c>
    </row>
    <row r="3" spans="1:14">
      <c r="A3" s="4"/>
    </row>
    <row r="4" spans="1:14" ht="15" thickBot="1">
      <c r="A4" s="4" t="s">
        <v>75</v>
      </c>
      <c r="B4" s="4"/>
      <c r="C4" s="197"/>
      <c r="D4" s="197"/>
      <c r="E4" s="197"/>
      <c r="F4" s="198"/>
      <c r="G4" s="198"/>
      <c r="H4" s="199" t="s">
        <v>74</v>
      </c>
    </row>
    <row r="5" spans="1:14">
      <c r="A5" s="687" t="s">
        <v>6</v>
      </c>
      <c r="B5" s="689" t="s">
        <v>340</v>
      </c>
      <c r="C5" s="683" t="s">
        <v>69</v>
      </c>
      <c r="D5" s="684"/>
      <c r="E5" s="685"/>
      <c r="F5" s="683" t="s">
        <v>73</v>
      </c>
      <c r="G5" s="684"/>
      <c r="H5" s="686"/>
    </row>
    <row r="6" spans="1:14">
      <c r="A6" s="688"/>
      <c r="B6" s="690"/>
      <c r="C6" s="26" t="s">
        <v>287</v>
      </c>
      <c r="D6" s="26" t="s">
        <v>122</v>
      </c>
      <c r="E6" s="26" t="s">
        <v>109</v>
      </c>
      <c r="F6" s="26" t="s">
        <v>287</v>
      </c>
      <c r="G6" s="26" t="s">
        <v>122</v>
      </c>
      <c r="H6" s="27" t="s">
        <v>109</v>
      </c>
    </row>
    <row r="7" spans="1:14" s="15" customFormat="1" ht="15.75">
      <c r="A7" s="200">
        <v>1</v>
      </c>
      <c r="B7" s="201" t="s">
        <v>374</v>
      </c>
      <c r="C7" s="608">
        <v>16992646.969999999</v>
      </c>
      <c r="D7" s="608">
        <v>16702086.1129</v>
      </c>
      <c r="E7" s="607">
        <v>33694733.082900003</v>
      </c>
      <c r="F7" s="608">
        <v>9884323.1600000001</v>
      </c>
      <c r="G7" s="608">
        <v>15555052.168199999</v>
      </c>
      <c r="H7" s="606">
        <v>25439375.328199998</v>
      </c>
      <c r="I7" s="646"/>
      <c r="J7" s="646"/>
      <c r="K7" s="646"/>
      <c r="L7" s="646"/>
      <c r="M7" s="646"/>
      <c r="N7" s="646"/>
    </row>
    <row r="8" spans="1:14" s="15" customFormat="1" ht="15.75">
      <c r="A8" s="200">
        <v>1.1000000000000001</v>
      </c>
      <c r="B8" s="246" t="s">
        <v>305</v>
      </c>
      <c r="C8" s="608">
        <v>12127967.630000001</v>
      </c>
      <c r="D8" s="608">
        <v>11973277.9651</v>
      </c>
      <c r="E8" s="607">
        <v>24101245.595100001</v>
      </c>
      <c r="F8" s="608">
        <v>8598520.0800000001</v>
      </c>
      <c r="G8" s="608">
        <v>14321296.800899999</v>
      </c>
      <c r="H8" s="606">
        <v>22919816.880899999</v>
      </c>
      <c r="I8" s="646"/>
      <c r="J8" s="646"/>
      <c r="K8" s="646"/>
      <c r="L8" s="646"/>
      <c r="M8" s="646"/>
      <c r="N8" s="646"/>
    </row>
    <row r="9" spans="1:14" s="15" customFormat="1" ht="15.75">
      <c r="A9" s="200">
        <v>1.2</v>
      </c>
      <c r="B9" s="246" t="s">
        <v>306</v>
      </c>
      <c r="C9" s="608"/>
      <c r="D9" s="608"/>
      <c r="E9" s="607">
        <v>0</v>
      </c>
      <c r="F9" s="608"/>
      <c r="G9" s="608"/>
      <c r="H9" s="606">
        <v>0</v>
      </c>
      <c r="I9" s="646"/>
      <c r="J9" s="646"/>
      <c r="K9" s="646"/>
      <c r="L9" s="646"/>
      <c r="M9" s="646"/>
      <c r="N9" s="646"/>
    </row>
    <row r="10" spans="1:14" s="15" customFormat="1" ht="15.75">
      <c r="A10" s="200">
        <v>1.3</v>
      </c>
      <c r="B10" s="246" t="s">
        <v>307</v>
      </c>
      <c r="C10" s="608">
        <v>4864679.34</v>
      </c>
      <c r="D10" s="608">
        <v>4728808.1478000004</v>
      </c>
      <c r="E10" s="607">
        <v>9593487.4878000002</v>
      </c>
      <c r="F10" s="608">
        <v>1285803.08</v>
      </c>
      <c r="G10" s="608">
        <v>1233755.3673</v>
      </c>
      <c r="H10" s="606">
        <v>2519558.4473000001</v>
      </c>
      <c r="I10" s="646"/>
      <c r="J10" s="646"/>
      <c r="K10" s="646"/>
      <c r="L10" s="646"/>
      <c r="M10" s="646"/>
      <c r="N10" s="646"/>
    </row>
    <row r="11" spans="1:14" s="15" customFormat="1" ht="15.75">
      <c r="A11" s="200">
        <v>1.4</v>
      </c>
      <c r="B11" s="246" t="s">
        <v>288</v>
      </c>
      <c r="C11" s="608">
        <v>0</v>
      </c>
      <c r="D11" s="608">
        <v>0</v>
      </c>
      <c r="E11" s="607">
        <v>0</v>
      </c>
      <c r="F11" s="608">
        <v>0</v>
      </c>
      <c r="G11" s="608">
        <v>0</v>
      </c>
      <c r="H11" s="606">
        <v>0</v>
      </c>
      <c r="I11" s="646"/>
      <c r="J11" s="646"/>
      <c r="K11" s="646"/>
      <c r="L11" s="646"/>
      <c r="M11" s="646"/>
      <c r="N11" s="646"/>
    </row>
    <row r="12" spans="1:14" s="15" customFormat="1" ht="29.25" customHeight="1">
      <c r="A12" s="200">
        <v>2</v>
      </c>
      <c r="B12" s="203" t="s">
        <v>309</v>
      </c>
      <c r="C12" s="608"/>
      <c r="D12" s="608">
        <v>0</v>
      </c>
      <c r="E12" s="607">
        <v>0</v>
      </c>
      <c r="F12" s="608"/>
      <c r="G12" s="608">
        <v>0</v>
      </c>
      <c r="H12" s="606">
        <v>0</v>
      </c>
      <c r="I12" s="646"/>
      <c r="J12" s="646"/>
      <c r="K12" s="646"/>
      <c r="L12" s="646"/>
      <c r="M12" s="646"/>
      <c r="N12" s="646"/>
    </row>
    <row r="13" spans="1:14" s="15" customFormat="1" ht="19.899999999999999" customHeight="1">
      <c r="A13" s="200">
        <v>3</v>
      </c>
      <c r="B13" s="203" t="s">
        <v>308</v>
      </c>
      <c r="C13" s="608">
        <v>0</v>
      </c>
      <c r="D13" s="608">
        <v>0</v>
      </c>
      <c r="E13" s="607">
        <v>0</v>
      </c>
      <c r="F13" s="608">
        <v>0</v>
      </c>
      <c r="G13" s="608">
        <v>0</v>
      </c>
      <c r="H13" s="606">
        <v>0</v>
      </c>
      <c r="I13" s="646"/>
      <c r="J13" s="646"/>
      <c r="K13" s="646"/>
      <c r="L13" s="646"/>
      <c r="M13" s="646"/>
      <c r="N13" s="646"/>
    </row>
    <row r="14" spans="1:14" s="15" customFormat="1" ht="15.75">
      <c r="A14" s="200">
        <v>3.1</v>
      </c>
      <c r="B14" s="247" t="s">
        <v>289</v>
      </c>
      <c r="C14" s="608"/>
      <c r="D14" s="608"/>
      <c r="E14" s="607">
        <v>0</v>
      </c>
      <c r="F14" s="608"/>
      <c r="G14" s="608"/>
      <c r="H14" s="606">
        <v>0</v>
      </c>
      <c r="I14" s="646"/>
      <c r="J14" s="646"/>
      <c r="K14" s="646"/>
      <c r="L14" s="646"/>
      <c r="M14" s="646"/>
      <c r="N14" s="646"/>
    </row>
    <row r="15" spans="1:14" s="15" customFormat="1" ht="15.75">
      <c r="A15" s="200">
        <v>3.2</v>
      </c>
      <c r="B15" s="247" t="s">
        <v>290</v>
      </c>
      <c r="C15" s="608"/>
      <c r="D15" s="608"/>
      <c r="E15" s="607">
        <v>0</v>
      </c>
      <c r="F15" s="608"/>
      <c r="G15" s="608"/>
      <c r="H15" s="606">
        <v>0</v>
      </c>
      <c r="I15" s="646"/>
      <c r="J15" s="646"/>
      <c r="K15" s="646"/>
      <c r="L15" s="646"/>
      <c r="M15" s="646"/>
      <c r="N15" s="646"/>
    </row>
    <row r="16" spans="1:14" s="15" customFormat="1" ht="15.75">
      <c r="A16" s="200">
        <v>4</v>
      </c>
      <c r="B16" s="250" t="s">
        <v>319</v>
      </c>
      <c r="C16" s="608">
        <v>273280975</v>
      </c>
      <c r="D16" s="608">
        <v>207136256.6406</v>
      </c>
      <c r="E16" s="607">
        <v>480417231.64059997</v>
      </c>
      <c r="F16" s="608">
        <v>202128140</v>
      </c>
      <c r="G16" s="608">
        <v>91841760</v>
      </c>
      <c r="H16" s="606">
        <v>293969900</v>
      </c>
      <c r="I16" s="646"/>
      <c r="J16" s="646"/>
      <c r="K16" s="646"/>
      <c r="L16" s="646"/>
      <c r="M16" s="646"/>
      <c r="N16" s="646"/>
    </row>
    <row r="17" spans="1:14" s="15" customFormat="1" ht="15.75">
      <c r="A17" s="200">
        <v>4.0999999999999996</v>
      </c>
      <c r="B17" s="247" t="s">
        <v>310</v>
      </c>
      <c r="C17" s="608">
        <v>264561590</v>
      </c>
      <c r="D17" s="608">
        <v>189908784.96000001</v>
      </c>
      <c r="E17" s="607">
        <v>454470374.96000004</v>
      </c>
      <c r="F17" s="608">
        <v>195622990</v>
      </c>
      <c r="G17" s="608">
        <v>76750469</v>
      </c>
      <c r="H17" s="606">
        <v>272373459</v>
      </c>
      <c r="I17" s="646"/>
      <c r="J17" s="646"/>
      <c r="K17" s="646"/>
      <c r="L17" s="646"/>
      <c r="M17" s="646"/>
      <c r="N17" s="646"/>
    </row>
    <row r="18" spans="1:14" s="15" customFormat="1" ht="15.75">
      <c r="A18" s="200">
        <v>4.2</v>
      </c>
      <c r="B18" s="247" t="s">
        <v>304</v>
      </c>
      <c r="C18" s="608">
        <v>8719385</v>
      </c>
      <c r="D18" s="608">
        <v>17227471.680599999</v>
      </c>
      <c r="E18" s="607">
        <v>25946856.680599999</v>
      </c>
      <c r="F18" s="608">
        <v>6505150</v>
      </c>
      <c r="G18" s="608">
        <v>15091291</v>
      </c>
      <c r="H18" s="606">
        <v>21596441</v>
      </c>
      <c r="I18" s="646"/>
      <c r="J18" s="646"/>
      <c r="K18" s="646"/>
      <c r="L18" s="646"/>
      <c r="M18" s="646"/>
      <c r="N18" s="646"/>
    </row>
    <row r="19" spans="1:14" s="15" customFormat="1" ht="15.75">
      <c r="A19" s="200">
        <v>5</v>
      </c>
      <c r="B19" s="203" t="s">
        <v>318</v>
      </c>
      <c r="C19" s="608">
        <v>78851549.400000006</v>
      </c>
      <c r="D19" s="608">
        <v>99937174.054399997</v>
      </c>
      <c r="E19" s="607">
        <v>178788723.4544</v>
      </c>
      <c r="F19" s="608">
        <v>60956144.82</v>
      </c>
      <c r="G19" s="608">
        <v>54101418.0242</v>
      </c>
      <c r="H19" s="606">
        <v>115057562.8442</v>
      </c>
      <c r="I19" s="646"/>
      <c r="J19" s="646"/>
      <c r="K19" s="646"/>
      <c r="L19" s="646"/>
      <c r="M19" s="646"/>
      <c r="N19" s="646"/>
    </row>
    <row r="20" spans="1:14" s="15" customFormat="1" ht="15.75">
      <c r="A20" s="200">
        <v>5.0999999999999996</v>
      </c>
      <c r="B20" s="248" t="s">
        <v>293</v>
      </c>
      <c r="C20" s="608">
        <v>340425</v>
      </c>
      <c r="D20" s="608">
        <v>4057886.9759999998</v>
      </c>
      <c r="E20" s="607">
        <v>4398311.9759999998</v>
      </c>
      <c r="F20" s="608">
        <v>381556.82</v>
      </c>
      <c r="G20" s="608">
        <v>2947301.7</v>
      </c>
      <c r="H20" s="606">
        <v>3328858.52</v>
      </c>
      <c r="I20" s="646"/>
      <c r="J20" s="646"/>
      <c r="K20" s="646"/>
      <c r="L20" s="646"/>
      <c r="M20" s="646"/>
      <c r="N20" s="646"/>
    </row>
    <row r="21" spans="1:14" s="15" customFormat="1" ht="15.75">
      <c r="A21" s="200">
        <v>5.2</v>
      </c>
      <c r="B21" s="248" t="s">
        <v>292</v>
      </c>
      <c r="C21" s="608">
        <v>0</v>
      </c>
      <c r="D21" s="608">
        <v>0</v>
      </c>
      <c r="E21" s="607">
        <v>0</v>
      </c>
      <c r="F21" s="608">
        <v>0</v>
      </c>
      <c r="G21" s="608">
        <v>0</v>
      </c>
      <c r="H21" s="606">
        <v>0</v>
      </c>
      <c r="I21" s="646"/>
      <c r="J21" s="646"/>
      <c r="K21" s="646"/>
      <c r="L21" s="646"/>
      <c r="M21" s="646"/>
      <c r="N21" s="646"/>
    </row>
    <row r="22" spans="1:14" s="15" customFormat="1" ht="15.75">
      <c r="A22" s="200">
        <v>5.3</v>
      </c>
      <c r="B22" s="248" t="s">
        <v>291</v>
      </c>
      <c r="C22" s="608">
        <v>78511124.400000006</v>
      </c>
      <c r="D22" s="608">
        <v>95879287.078400001</v>
      </c>
      <c r="E22" s="607">
        <v>174390411.47839999</v>
      </c>
      <c r="F22" s="608">
        <v>60574588</v>
      </c>
      <c r="G22" s="608">
        <v>51154116.324199997</v>
      </c>
      <c r="H22" s="606">
        <v>111728704.3242</v>
      </c>
      <c r="I22" s="646"/>
      <c r="J22" s="646"/>
      <c r="K22" s="646"/>
      <c r="L22" s="646"/>
      <c r="M22" s="646"/>
      <c r="N22" s="646"/>
    </row>
    <row r="23" spans="1:14" s="15" customFormat="1" ht="15.75">
      <c r="A23" s="200" t="s">
        <v>16</v>
      </c>
      <c r="B23" s="204" t="s">
        <v>76</v>
      </c>
      <c r="C23" s="608">
        <v>19102975.199999999</v>
      </c>
      <c r="D23" s="608">
        <v>25714706.931200001</v>
      </c>
      <c r="E23" s="607">
        <v>44817682.131200001</v>
      </c>
      <c r="F23" s="608">
        <v>15678212</v>
      </c>
      <c r="G23" s="608">
        <v>26592110</v>
      </c>
      <c r="H23" s="606">
        <v>42270322</v>
      </c>
      <c r="I23" s="646"/>
      <c r="J23" s="646"/>
      <c r="K23" s="646"/>
      <c r="L23" s="646"/>
      <c r="M23" s="646"/>
      <c r="N23" s="646"/>
    </row>
    <row r="24" spans="1:14" s="15" customFormat="1" ht="15.75">
      <c r="A24" s="200" t="s">
        <v>17</v>
      </c>
      <c r="B24" s="204" t="s">
        <v>77</v>
      </c>
      <c r="C24" s="608">
        <v>30349578</v>
      </c>
      <c r="D24" s="608">
        <v>39223335.2192</v>
      </c>
      <c r="E24" s="607">
        <v>69572913.2192</v>
      </c>
      <c r="F24" s="608">
        <v>21929951</v>
      </c>
      <c r="G24" s="608">
        <v>18235114.533</v>
      </c>
      <c r="H24" s="606">
        <v>40165065.533</v>
      </c>
      <c r="I24" s="646"/>
      <c r="J24" s="646"/>
      <c r="K24" s="646"/>
      <c r="L24" s="646"/>
      <c r="M24" s="646"/>
      <c r="N24" s="646"/>
    </row>
    <row r="25" spans="1:14" s="15" customFormat="1" ht="15.75">
      <c r="A25" s="200" t="s">
        <v>18</v>
      </c>
      <c r="B25" s="204" t="s">
        <v>78</v>
      </c>
      <c r="C25" s="608">
        <v>19937374.199999999</v>
      </c>
      <c r="D25" s="608">
        <v>4669384.1919999998</v>
      </c>
      <c r="E25" s="607">
        <v>24606758.391999997</v>
      </c>
      <c r="F25" s="608">
        <v>17361571</v>
      </c>
      <c r="G25" s="608">
        <v>3163445.8955999999</v>
      </c>
      <c r="H25" s="606">
        <v>20525016.895599999</v>
      </c>
      <c r="I25" s="646"/>
      <c r="J25" s="646"/>
      <c r="K25" s="646"/>
      <c r="L25" s="646"/>
      <c r="M25" s="646"/>
      <c r="N25" s="646"/>
    </row>
    <row r="26" spans="1:14" s="15" customFormat="1" ht="15.75">
      <c r="A26" s="200" t="s">
        <v>19</v>
      </c>
      <c r="B26" s="204" t="s">
        <v>79</v>
      </c>
      <c r="C26" s="608">
        <v>9121197</v>
      </c>
      <c r="D26" s="608">
        <v>26271860.736000001</v>
      </c>
      <c r="E26" s="607">
        <v>35393057.736000001</v>
      </c>
      <c r="F26" s="608">
        <v>5604854</v>
      </c>
      <c r="G26" s="608">
        <v>3163445.8955999999</v>
      </c>
      <c r="H26" s="606">
        <v>8768299.8956000004</v>
      </c>
      <c r="I26" s="646"/>
      <c r="J26" s="646"/>
      <c r="K26" s="646"/>
      <c r="L26" s="646"/>
      <c r="M26" s="646"/>
      <c r="N26" s="646"/>
    </row>
    <row r="27" spans="1:14" s="15" customFormat="1" ht="15.75">
      <c r="A27" s="200" t="s">
        <v>20</v>
      </c>
      <c r="B27" s="204" t="s">
        <v>80</v>
      </c>
      <c r="C27" s="608">
        <v>0</v>
      </c>
      <c r="D27" s="608">
        <v>0</v>
      </c>
      <c r="E27" s="607">
        <v>0</v>
      </c>
      <c r="F27" s="608">
        <v>0</v>
      </c>
      <c r="G27" s="608">
        <v>0</v>
      </c>
      <c r="H27" s="606">
        <v>0</v>
      </c>
      <c r="I27" s="646"/>
      <c r="J27" s="646"/>
      <c r="K27" s="646"/>
      <c r="L27" s="646"/>
      <c r="M27" s="646"/>
      <c r="N27" s="646"/>
    </row>
    <row r="28" spans="1:14" s="15" customFormat="1" ht="15.75">
      <c r="A28" s="200">
        <v>5.4</v>
      </c>
      <c r="B28" s="248" t="s">
        <v>294</v>
      </c>
      <c r="C28" s="608">
        <v>0</v>
      </c>
      <c r="D28" s="608">
        <v>0</v>
      </c>
      <c r="E28" s="607">
        <v>0</v>
      </c>
      <c r="F28" s="608">
        <v>0</v>
      </c>
      <c r="G28" s="608">
        <v>0</v>
      </c>
      <c r="H28" s="606">
        <v>0</v>
      </c>
      <c r="I28" s="646"/>
      <c r="J28" s="646"/>
      <c r="K28" s="646"/>
      <c r="L28" s="646"/>
      <c r="M28" s="646"/>
      <c r="N28" s="646"/>
    </row>
    <row r="29" spans="1:14" s="15" customFormat="1" ht="15.75">
      <c r="A29" s="200">
        <v>5.5</v>
      </c>
      <c r="B29" s="248" t="s">
        <v>295</v>
      </c>
      <c r="C29" s="608">
        <v>0</v>
      </c>
      <c r="D29" s="608">
        <v>0</v>
      </c>
      <c r="E29" s="607">
        <v>0</v>
      </c>
      <c r="F29" s="608">
        <v>0</v>
      </c>
      <c r="G29" s="608">
        <v>0</v>
      </c>
      <c r="H29" s="606">
        <v>0</v>
      </c>
      <c r="I29" s="646"/>
      <c r="J29" s="646"/>
      <c r="K29" s="646"/>
      <c r="L29" s="646"/>
      <c r="M29" s="646"/>
      <c r="N29" s="646"/>
    </row>
    <row r="30" spans="1:14" s="15" customFormat="1" ht="15.75">
      <c r="A30" s="200">
        <v>5.6</v>
      </c>
      <c r="B30" s="248" t="s">
        <v>296</v>
      </c>
      <c r="C30" s="608">
        <v>0</v>
      </c>
      <c r="D30" s="608">
        <v>0</v>
      </c>
      <c r="E30" s="607">
        <v>0</v>
      </c>
      <c r="F30" s="608">
        <v>0</v>
      </c>
      <c r="G30" s="608">
        <v>0</v>
      </c>
      <c r="H30" s="606">
        <v>0</v>
      </c>
      <c r="I30" s="646"/>
      <c r="J30" s="646"/>
      <c r="K30" s="646"/>
      <c r="L30" s="646"/>
      <c r="M30" s="646"/>
      <c r="N30" s="646"/>
    </row>
    <row r="31" spans="1:14" s="15" customFormat="1" ht="15.75">
      <c r="A31" s="200">
        <v>5.7</v>
      </c>
      <c r="B31" s="248" t="s">
        <v>80</v>
      </c>
      <c r="C31" s="608">
        <v>0</v>
      </c>
      <c r="D31" s="608">
        <v>0</v>
      </c>
      <c r="E31" s="607">
        <v>0</v>
      </c>
      <c r="F31" s="608">
        <v>0</v>
      </c>
      <c r="G31" s="608">
        <v>0</v>
      </c>
      <c r="H31" s="606">
        <v>0</v>
      </c>
      <c r="I31" s="646"/>
      <c r="J31" s="646"/>
      <c r="K31" s="646"/>
      <c r="L31" s="646"/>
      <c r="M31" s="646"/>
      <c r="N31" s="646"/>
    </row>
    <row r="32" spans="1:14" s="15" customFormat="1" ht="15.75">
      <c r="A32" s="200">
        <v>6</v>
      </c>
      <c r="B32" s="203" t="s">
        <v>324</v>
      </c>
      <c r="C32" s="608"/>
      <c r="D32" s="608"/>
      <c r="E32" s="607">
        <v>0</v>
      </c>
      <c r="F32" s="608"/>
      <c r="G32" s="608"/>
      <c r="H32" s="606">
        <v>0</v>
      </c>
      <c r="I32" s="646"/>
      <c r="J32" s="646"/>
      <c r="K32" s="646"/>
      <c r="L32" s="646"/>
      <c r="M32" s="646"/>
      <c r="N32" s="646"/>
    </row>
    <row r="33" spans="1:14" s="15" customFormat="1" ht="15.75">
      <c r="A33" s="200">
        <v>6.1</v>
      </c>
      <c r="B33" s="249" t="s">
        <v>314</v>
      </c>
      <c r="C33" s="608"/>
      <c r="D33" s="608"/>
      <c r="E33" s="607">
        <v>0</v>
      </c>
      <c r="F33" s="608"/>
      <c r="G33" s="608"/>
      <c r="H33" s="606">
        <v>0</v>
      </c>
      <c r="I33" s="646"/>
      <c r="J33" s="646"/>
      <c r="K33" s="646"/>
      <c r="L33" s="646"/>
      <c r="M33" s="646"/>
      <c r="N33" s="646"/>
    </row>
    <row r="34" spans="1:14" s="15" customFormat="1" ht="15.75">
      <c r="A34" s="200">
        <v>6.2</v>
      </c>
      <c r="B34" s="249" t="s">
        <v>315</v>
      </c>
      <c r="C34" s="608"/>
      <c r="D34" s="608"/>
      <c r="E34" s="607">
        <v>0</v>
      </c>
      <c r="F34" s="608"/>
      <c r="G34" s="608"/>
      <c r="H34" s="606">
        <v>0</v>
      </c>
      <c r="I34" s="646"/>
      <c r="J34" s="646"/>
      <c r="K34" s="646"/>
      <c r="L34" s="646"/>
      <c r="M34" s="646"/>
      <c r="N34" s="646"/>
    </row>
    <row r="35" spans="1:14" s="15" customFormat="1" ht="15.75">
      <c r="A35" s="200">
        <v>6.3</v>
      </c>
      <c r="B35" s="249" t="s">
        <v>311</v>
      </c>
      <c r="C35" s="608"/>
      <c r="D35" s="608"/>
      <c r="E35" s="607">
        <v>0</v>
      </c>
      <c r="F35" s="608"/>
      <c r="G35" s="608"/>
      <c r="H35" s="606">
        <v>0</v>
      </c>
      <c r="I35" s="646"/>
      <c r="J35" s="646"/>
      <c r="K35" s="646"/>
      <c r="L35" s="646"/>
      <c r="M35" s="646"/>
      <c r="N35" s="646"/>
    </row>
    <row r="36" spans="1:14" s="15" customFormat="1" ht="15.75">
      <c r="A36" s="200">
        <v>6.4</v>
      </c>
      <c r="B36" s="249" t="s">
        <v>312</v>
      </c>
      <c r="C36" s="608"/>
      <c r="D36" s="608"/>
      <c r="E36" s="607">
        <v>0</v>
      </c>
      <c r="F36" s="608"/>
      <c r="G36" s="608"/>
      <c r="H36" s="606">
        <v>0</v>
      </c>
      <c r="I36" s="646"/>
      <c r="J36" s="646"/>
      <c r="K36" s="646"/>
      <c r="L36" s="646"/>
      <c r="M36" s="646"/>
      <c r="N36" s="646"/>
    </row>
    <row r="37" spans="1:14" s="15" customFormat="1" ht="15.75">
      <c r="A37" s="200">
        <v>6.5</v>
      </c>
      <c r="B37" s="249" t="s">
        <v>313</v>
      </c>
      <c r="C37" s="608"/>
      <c r="D37" s="608"/>
      <c r="E37" s="607">
        <v>0</v>
      </c>
      <c r="F37" s="608"/>
      <c r="G37" s="608"/>
      <c r="H37" s="606">
        <v>0</v>
      </c>
      <c r="I37" s="646"/>
      <c r="J37" s="646"/>
      <c r="K37" s="646"/>
      <c r="L37" s="646"/>
      <c r="M37" s="646"/>
      <c r="N37" s="646"/>
    </row>
    <row r="38" spans="1:14" s="15" customFormat="1" ht="15.75">
      <c r="A38" s="200">
        <v>6.6</v>
      </c>
      <c r="B38" s="249" t="s">
        <v>316</v>
      </c>
      <c r="C38" s="608"/>
      <c r="D38" s="608"/>
      <c r="E38" s="607">
        <v>0</v>
      </c>
      <c r="F38" s="608"/>
      <c r="G38" s="608"/>
      <c r="H38" s="606">
        <v>0</v>
      </c>
      <c r="I38" s="646"/>
      <c r="J38" s="646"/>
      <c r="K38" s="646"/>
      <c r="L38" s="646"/>
      <c r="M38" s="646"/>
      <c r="N38" s="646"/>
    </row>
    <row r="39" spans="1:14" s="15" customFormat="1" ht="15.75">
      <c r="A39" s="200">
        <v>6.7</v>
      </c>
      <c r="B39" s="249" t="s">
        <v>317</v>
      </c>
      <c r="C39" s="608"/>
      <c r="D39" s="608"/>
      <c r="E39" s="607">
        <v>0</v>
      </c>
      <c r="F39" s="608"/>
      <c r="G39" s="608"/>
      <c r="H39" s="606">
        <v>0</v>
      </c>
      <c r="I39" s="646"/>
      <c r="J39" s="646"/>
      <c r="K39" s="646"/>
      <c r="L39" s="646"/>
      <c r="M39" s="646"/>
      <c r="N39" s="646"/>
    </row>
    <row r="40" spans="1:14" s="15" customFormat="1" ht="15.75">
      <c r="A40" s="200">
        <v>7</v>
      </c>
      <c r="B40" s="203" t="s">
        <v>320</v>
      </c>
      <c r="C40" s="608">
        <v>390431.58</v>
      </c>
      <c r="D40" s="608">
        <v>249844.14540800004</v>
      </c>
      <c r="E40" s="607">
        <v>640275.72540800006</v>
      </c>
      <c r="F40" s="608">
        <v>47801.770000000004</v>
      </c>
      <c r="G40" s="608">
        <v>326749.20349799993</v>
      </c>
      <c r="H40" s="606">
        <v>374550.97349799995</v>
      </c>
      <c r="I40" s="646"/>
      <c r="J40" s="646"/>
      <c r="K40" s="646"/>
      <c r="L40" s="646"/>
      <c r="M40" s="646"/>
      <c r="N40" s="646"/>
    </row>
    <row r="41" spans="1:14" s="15" customFormat="1" ht="15.75">
      <c r="A41" s="200">
        <v>7.1</v>
      </c>
      <c r="B41" s="202" t="s">
        <v>321</v>
      </c>
      <c r="C41" s="608">
        <v>0</v>
      </c>
      <c r="D41" s="608">
        <v>27184.072960000001</v>
      </c>
      <c r="E41" s="607">
        <v>27184.072960000001</v>
      </c>
      <c r="F41" s="608">
        <v>4593.87</v>
      </c>
      <c r="G41" s="608">
        <v>18123.464388</v>
      </c>
      <c r="H41" s="606">
        <v>22717.334387999999</v>
      </c>
      <c r="I41" s="646"/>
      <c r="J41" s="646"/>
      <c r="K41" s="646"/>
      <c r="L41" s="646"/>
      <c r="M41" s="646"/>
      <c r="N41" s="646"/>
    </row>
    <row r="42" spans="1:14" s="15" customFormat="1" ht="25.5">
      <c r="A42" s="200">
        <v>7.2</v>
      </c>
      <c r="B42" s="202" t="s">
        <v>322</v>
      </c>
      <c r="C42" s="608">
        <v>175692.79</v>
      </c>
      <c r="D42" s="608">
        <v>25174.04032</v>
      </c>
      <c r="E42" s="607">
        <v>200866.83032000001</v>
      </c>
      <c r="F42" s="608">
        <v>7222.5299999999979</v>
      </c>
      <c r="G42" s="608">
        <v>45305.941392000001</v>
      </c>
      <c r="H42" s="606">
        <v>52528.471391999999</v>
      </c>
      <c r="I42" s="646"/>
      <c r="J42" s="646"/>
      <c r="K42" s="646"/>
      <c r="L42" s="646"/>
      <c r="M42" s="646"/>
      <c r="N42" s="646"/>
    </row>
    <row r="43" spans="1:14" s="15" customFormat="1" ht="25.5">
      <c r="A43" s="200">
        <v>7.3</v>
      </c>
      <c r="B43" s="202" t="s">
        <v>325</v>
      </c>
      <c r="C43" s="608">
        <v>7378.41</v>
      </c>
      <c r="D43" s="608">
        <v>52137.471231999996</v>
      </c>
      <c r="E43" s="607">
        <v>59515.881232</v>
      </c>
      <c r="F43" s="608">
        <v>7378.41</v>
      </c>
      <c r="G43" s="608">
        <v>18123.464388</v>
      </c>
      <c r="H43" s="606">
        <v>25501.874388</v>
      </c>
      <c r="I43" s="646"/>
      <c r="J43" s="646"/>
      <c r="K43" s="646"/>
      <c r="L43" s="646"/>
      <c r="M43" s="646"/>
      <c r="N43" s="646"/>
    </row>
    <row r="44" spans="1:14" s="15" customFormat="1" ht="25.5">
      <c r="A44" s="200">
        <v>7.4</v>
      </c>
      <c r="B44" s="202" t="s">
        <v>326</v>
      </c>
      <c r="C44" s="608">
        <v>207360.38</v>
      </c>
      <c r="D44" s="608">
        <v>145348.56089600004</v>
      </c>
      <c r="E44" s="607">
        <v>352708.94089600001</v>
      </c>
      <c r="F44" s="608">
        <v>28606.960000000003</v>
      </c>
      <c r="G44" s="608">
        <v>245196.33332999994</v>
      </c>
      <c r="H44" s="606">
        <v>273803.29332999996</v>
      </c>
      <c r="I44" s="646"/>
      <c r="J44" s="646"/>
      <c r="K44" s="646"/>
      <c r="L44" s="646"/>
      <c r="M44" s="646"/>
      <c r="N44" s="646"/>
    </row>
    <row r="45" spans="1:14" s="15" customFormat="1" ht="15.75">
      <c r="A45" s="200">
        <v>8</v>
      </c>
      <c r="B45" s="203" t="s">
        <v>303</v>
      </c>
      <c r="C45" s="608"/>
      <c r="D45" s="608"/>
      <c r="E45" s="607">
        <v>0</v>
      </c>
      <c r="F45" s="608"/>
      <c r="G45" s="608"/>
      <c r="H45" s="606">
        <v>0</v>
      </c>
      <c r="I45" s="646"/>
      <c r="J45" s="646"/>
      <c r="K45" s="646"/>
      <c r="L45" s="646"/>
      <c r="M45" s="646"/>
      <c r="N45" s="646"/>
    </row>
    <row r="46" spans="1:14" s="15" customFormat="1" ht="15.75">
      <c r="A46" s="200">
        <v>8.1</v>
      </c>
      <c r="B46" s="247" t="s">
        <v>327</v>
      </c>
      <c r="C46" s="608"/>
      <c r="D46" s="608"/>
      <c r="E46" s="607">
        <v>0</v>
      </c>
      <c r="F46" s="608"/>
      <c r="G46" s="608"/>
      <c r="H46" s="606">
        <v>0</v>
      </c>
      <c r="I46" s="646"/>
      <c r="J46" s="646"/>
      <c r="K46" s="646"/>
      <c r="L46" s="646"/>
      <c r="M46" s="646"/>
      <c r="N46" s="646"/>
    </row>
    <row r="47" spans="1:14" s="15" customFormat="1" ht="15.75">
      <c r="A47" s="200">
        <v>8.1999999999999993</v>
      </c>
      <c r="B47" s="247" t="s">
        <v>328</v>
      </c>
      <c r="C47" s="608"/>
      <c r="D47" s="608"/>
      <c r="E47" s="607">
        <v>0</v>
      </c>
      <c r="F47" s="608"/>
      <c r="G47" s="608"/>
      <c r="H47" s="606">
        <v>0</v>
      </c>
      <c r="I47" s="646"/>
      <c r="J47" s="646"/>
      <c r="K47" s="646"/>
      <c r="L47" s="646"/>
      <c r="M47" s="646"/>
      <c r="N47" s="646"/>
    </row>
    <row r="48" spans="1:14" s="15" customFormat="1" ht="15.75">
      <c r="A48" s="200">
        <v>8.3000000000000007</v>
      </c>
      <c r="B48" s="247" t="s">
        <v>329</v>
      </c>
      <c r="C48" s="608"/>
      <c r="D48" s="608"/>
      <c r="E48" s="607">
        <v>0</v>
      </c>
      <c r="F48" s="608"/>
      <c r="G48" s="608"/>
      <c r="H48" s="606">
        <v>0</v>
      </c>
      <c r="I48" s="646"/>
      <c r="J48" s="646"/>
      <c r="K48" s="646"/>
      <c r="L48" s="646"/>
      <c r="M48" s="646"/>
      <c r="N48" s="646"/>
    </row>
    <row r="49" spans="1:14" s="15" customFormat="1" ht="15.75">
      <c r="A49" s="200">
        <v>8.4</v>
      </c>
      <c r="B49" s="247" t="s">
        <v>330</v>
      </c>
      <c r="C49" s="608"/>
      <c r="D49" s="608"/>
      <c r="E49" s="607">
        <v>0</v>
      </c>
      <c r="F49" s="608"/>
      <c r="G49" s="608"/>
      <c r="H49" s="606">
        <v>0</v>
      </c>
      <c r="I49" s="646"/>
      <c r="J49" s="646"/>
      <c r="K49" s="646"/>
      <c r="L49" s="646"/>
      <c r="M49" s="646"/>
      <c r="N49" s="646"/>
    </row>
    <row r="50" spans="1:14" s="15" customFormat="1" ht="15.75">
      <c r="A50" s="200">
        <v>8.5</v>
      </c>
      <c r="B50" s="247" t="s">
        <v>331</v>
      </c>
      <c r="C50" s="608"/>
      <c r="D50" s="608"/>
      <c r="E50" s="607">
        <v>0</v>
      </c>
      <c r="F50" s="608"/>
      <c r="G50" s="608"/>
      <c r="H50" s="606">
        <v>0</v>
      </c>
      <c r="I50" s="646"/>
      <c r="J50" s="646"/>
      <c r="K50" s="646"/>
      <c r="L50" s="646"/>
      <c r="M50" s="646"/>
      <c r="N50" s="646"/>
    </row>
    <row r="51" spans="1:14" s="15" customFormat="1" ht="15.75">
      <c r="A51" s="200">
        <v>8.6</v>
      </c>
      <c r="B51" s="247" t="s">
        <v>332</v>
      </c>
      <c r="C51" s="608"/>
      <c r="D51" s="608"/>
      <c r="E51" s="607">
        <v>0</v>
      </c>
      <c r="F51" s="608"/>
      <c r="G51" s="608"/>
      <c r="H51" s="606">
        <v>0</v>
      </c>
      <c r="I51" s="646"/>
      <c r="J51" s="646"/>
      <c r="K51" s="646"/>
      <c r="L51" s="646"/>
      <c r="M51" s="646"/>
      <c r="N51" s="646"/>
    </row>
    <row r="52" spans="1:14" s="15" customFormat="1" ht="15.75">
      <c r="A52" s="200">
        <v>8.6999999999999993</v>
      </c>
      <c r="B52" s="247" t="s">
        <v>333</v>
      </c>
      <c r="C52" s="608"/>
      <c r="D52" s="608"/>
      <c r="E52" s="607">
        <v>0</v>
      </c>
      <c r="F52" s="608"/>
      <c r="G52" s="608"/>
      <c r="H52" s="606">
        <v>0</v>
      </c>
      <c r="I52" s="646"/>
      <c r="J52" s="646"/>
      <c r="K52" s="646"/>
      <c r="L52" s="646"/>
      <c r="M52" s="646"/>
      <c r="N52" s="646"/>
    </row>
    <row r="53" spans="1:14" s="15" customFormat="1" ht="16.5" thickBot="1">
      <c r="A53" s="205">
        <v>9</v>
      </c>
      <c r="B53" s="206" t="s">
        <v>323</v>
      </c>
      <c r="C53" s="605"/>
      <c r="D53" s="605"/>
      <c r="E53" s="604">
        <v>0</v>
      </c>
      <c r="F53" s="605"/>
      <c r="G53" s="605"/>
      <c r="H53" s="553">
        <v>0</v>
      </c>
      <c r="I53" s="646"/>
      <c r="J53" s="646"/>
      <c r="K53" s="646"/>
      <c r="L53" s="646"/>
      <c r="M53" s="646"/>
      <c r="N53" s="646"/>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D15" sqref="D15"/>
    </sheetView>
  </sheetViews>
  <sheetFormatPr defaultColWidth="9.140625" defaultRowHeight="12.75"/>
  <cols>
    <col min="1" max="1" width="9.5703125" style="4" bestFit="1" customWidth="1"/>
    <col min="2" max="2" width="93.5703125" style="4" customWidth="1"/>
    <col min="3" max="4" width="10.7109375" style="4" customWidth="1"/>
    <col min="5" max="11" width="9.7109375" style="35" customWidth="1"/>
    <col min="12" max="16384" width="9.140625" style="35"/>
  </cols>
  <sheetData>
    <row r="1" spans="1:8">
      <c r="A1" s="2" t="s">
        <v>31</v>
      </c>
      <c r="B1" s="3" t="str">
        <f>'Info '!C2</f>
        <v>JSC Ziraat Bank Georgia</v>
      </c>
      <c r="C1" s="3"/>
    </row>
    <row r="2" spans="1:8">
      <c r="A2" s="2" t="s">
        <v>32</v>
      </c>
      <c r="B2" s="624">
        <f>'1. key ratios '!$B$2</f>
        <v>44561</v>
      </c>
      <c r="C2" s="6"/>
      <c r="D2" s="7"/>
      <c r="E2" s="57"/>
      <c r="F2" s="57"/>
      <c r="G2" s="57"/>
      <c r="H2" s="57"/>
    </row>
    <row r="3" spans="1:8">
      <c r="A3" s="2"/>
      <c r="B3" s="3"/>
      <c r="C3" s="6"/>
      <c r="D3" s="7"/>
      <c r="E3" s="57"/>
      <c r="F3" s="57"/>
      <c r="G3" s="57"/>
      <c r="H3" s="57"/>
    </row>
    <row r="4" spans="1:8" ht="15" customHeight="1" thickBot="1">
      <c r="A4" s="7" t="s">
        <v>198</v>
      </c>
      <c r="B4" s="143" t="s">
        <v>297</v>
      </c>
      <c r="C4" s="58" t="s">
        <v>74</v>
      </c>
    </row>
    <row r="5" spans="1:8" ht="15" customHeight="1">
      <c r="A5" s="232" t="s">
        <v>6</v>
      </c>
      <c r="B5" s="233"/>
      <c r="C5" s="407" t="str">
        <f>INT((MONTH($B$2))/3)&amp;"Q"&amp;"-"&amp;YEAR($B$2)</f>
        <v>4Q-2021</v>
      </c>
      <c r="D5" s="407" t="str">
        <f>IF(INT(MONTH($B$2))=3, "4"&amp;"Q"&amp;"-"&amp;YEAR($B$2)-1, IF(INT(MONTH($B$2))=6, "1"&amp;"Q"&amp;"-"&amp;YEAR($B$2), IF(INT(MONTH($B$2))=9, "2"&amp;"Q"&amp;"-"&amp;YEAR($B$2),IF(INT(MONTH($B$2))=12, "3"&amp;"Q"&amp;"-"&amp;YEAR($B$2), 0))))</f>
        <v>3Q-2021</v>
      </c>
      <c r="E5" s="407" t="str">
        <f>IF(INT(MONTH($B$2))=3, "3"&amp;"Q"&amp;"-"&amp;YEAR($B$2)-1, IF(INT(MONTH($B$2))=6, "4"&amp;"Q"&amp;"-"&amp;YEAR($B$2)-1, IF(INT(MONTH($B$2))=9, "1"&amp;"Q"&amp;"-"&amp;YEAR($B$2),IF(INT(MONTH($B$2))=12, "2"&amp;"Q"&amp;"-"&amp;YEAR($B$2), 0))))</f>
        <v>2Q-2021</v>
      </c>
      <c r="F5" s="407" t="str">
        <f>IF(INT(MONTH($B$2))=3, "2"&amp;"Q"&amp;"-"&amp;YEAR($B$2)-1, IF(INT(MONTH($B$2))=6, "3"&amp;"Q"&amp;"-"&amp;YEAR($B$2)-1, IF(INT(MONTH($B$2))=9, "4"&amp;"Q"&amp;"-"&amp;YEAR($B$2)-1,IF(INT(MONTH($B$2))=12, "1"&amp;"Q"&amp;"-"&amp;YEAR($B$2), 0))))</f>
        <v>1Q-2021</v>
      </c>
      <c r="G5" s="408" t="str">
        <f>IF(INT(MONTH($B$2))=3, "1"&amp;"Q"&amp;"-"&amp;YEAR($B$2)-1, IF(INT(MONTH($B$2))=6, "2"&amp;"Q"&amp;"-"&amp;YEAR($B$2)-1, IF(INT(MONTH($B$2))=9, "3"&amp;"Q"&amp;"-"&amp;YEAR($B$2)-1,IF(INT(MONTH($B$2))=12, "4"&amp;"Q"&amp;"-"&amp;YEAR($B$2)-1, 0))))</f>
        <v>4Q-2020</v>
      </c>
    </row>
    <row r="6" spans="1:8" ht="15" customHeight="1">
      <c r="A6" s="59">
        <v>1</v>
      </c>
      <c r="B6" s="341" t="s">
        <v>301</v>
      </c>
      <c r="C6" s="614">
        <f>C7+C9+C10</f>
        <v>146329177.96381</v>
      </c>
      <c r="D6" s="617">
        <f>D7+D9+D10</f>
        <v>133588272.34437999</v>
      </c>
      <c r="E6" s="610">
        <f t="shared" ref="E6:G6" si="0">E7+E9+E10</f>
        <v>138954868.1737</v>
      </c>
      <c r="F6" s="614">
        <f t="shared" si="0"/>
        <v>106831107.14041999</v>
      </c>
      <c r="G6" s="620">
        <f t="shared" si="0"/>
        <v>106957467.16224998</v>
      </c>
    </row>
    <row r="7" spans="1:8" ht="15" customHeight="1">
      <c r="A7" s="59">
        <v>1.1000000000000001</v>
      </c>
      <c r="B7" s="341" t="s">
        <v>481</v>
      </c>
      <c r="C7" s="615">
        <v>131562795.99205001</v>
      </c>
      <c r="D7" s="618">
        <v>118167671.73649999</v>
      </c>
      <c r="E7" s="615">
        <v>123292292.9853</v>
      </c>
      <c r="F7" s="615">
        <v>92859746.789549991</v>
      </c>
      <c r="G7" s="621">
        <v>94774750.634699985</v>
      </c>
    </row>
    <row r="8" spans="1:8">
      <c r="A8" s="59" t="s">
        <v>15</v>
      </c>
      <c r="B8" s="341" t="s">
        <v>197</v>
      </c>
      <c r="C8" s="615"/>
      <c r="D8" s="618"/>
      <c r="E8" s="615"/>
      <c r="F8" s="615"/>
      <c r="G8" s="621"/>
    </row>
    <row r="9" spans="1:8" ht="15" customHeight="1">
      <c r="A9" s="59">
        <v>1.2</v>
      </c>
      <c r="B9" s="342" t="s">
        <v>196</v>
      </c>
      <c r="C9" s="615">
        <v>14766381.971760001</v>
      </c>
      <c r="D9" s="618">
        <v>15420600.607880002</v>
      </c>
      <c r="E9" s="615">
        <v>15662575.1884</v>
      </c>
      <c r="F9" s="615">
        <v>13971360.350869998</v>
      </c>
      <c r="G9" s="621">
        <v>12182716.527549999</v>
      </c>
    </row>
    <row r="10" spans="1:8" ht="15" customHeight="1">
      <c r="A10" s="59">
        <v>1.3</v>
      </c>
      <c r="B10" s="341" t="s">
        <v>29</v>
      </c>
      <c r="C10" s="616">
        <v>0</v>
      </c>
      <c r="D10" s="618">
        <v>0</v>
      </c>
      <c r="E10" s="616">
        <v>0</v>
      </c>
      <c r="F10" s="615">
        <v>0</v>
      </c>
      <c r="G10" s="622">
        <v>0</v>
      </c>
    </row>
    <row r="11" spans="1:8" ht="15" customHeight="1">
      <c r="A11" s="59">
        <v>2</v>
      </c>
      <c r="B11" s="341" t="s">
        <v>298</v>
      </c>
      <c r="C11" s="615">
        <v>466222.63990000001</v>
      </c>
      <c r="D11" s="618">
        <v>144453.76415599859</v>
      </c>
      <c r="E11" s="615">
        <v>61849.411899999999</v>
      </c>
      <c r="F11" s="615">
        <v>191968.78020000001</v>
      </c>
      <c r="G11" s="621">
        <v>295627.12680000003</v>
      </c>
    </row>
    <row r="12" spans="1:8" ht="15" customHeight="1">
      <c r="A12" s="59">
        <v>3</v>
      </c>
      <c r="B12" s="341" t="s">
        <v>299</v>
      </c>
      <c r="C12" s="616">
        <v>16748963</v>
      </c>
      <c r="D12" s="618">
        <v>14719139</v>
      </c>
      <c r="E12" s="616">
        <v>14719139</v>
      </c>
      <c r="F12" s="615">
        <v>14719139</v>
      </c>
      <c r="G12" s="622">
        <v>14719139.800000001</v>
      </c>
    </row>
    <row r="13" spans="1:8" ht="15" customHeight="1" thickBot="1">
      <c r="A13" s="61">
        <v>4</v>
      </c>
      <c r="B13" s="62" t="s">
        <v>300</v>
      </c>
      <c r="C13" s="611">
        <f>C6+C11+C12</f>
        <v>163544363.60371</v>
      </c>
      <c r="D13" s="619">
        <f>D6+D11+D12</f>
        <v>148451865.10853601</v>
      </c>
      <c r="E13" s="612">
        <f t="shared" ref="E13:G13" si="1">E6+E11+E12</f>
        <v>153735856.58560002</v>
      </c>
      <c r="F13" s="611">
        <f t="shared" si="1"/>
        <v>121742214.92061999</v>
      </c>
      <c r="G13" s="623">
        <f t="shared" si="1"/>
        <v>121972234.08904998</v>
      </c>
    </row>
    <row r="14" spans="1:8">
      <c r="B14" s="65"/>
    </row>
    <row r="15" spans="1:8" ht="25.5">
      <c r="B15" s="66" t="s">
        <v>482</v>
      </c>
    </row>
    <row r="16" spans="1:8">
      <c r="B16" s="66"/>
    </row>
    <row r="17" spans="1:4" ht="11.25">
      <c r="A17" s="35"/>
      <c r="B17" s="35"/>
      <c r="C17" s="35"/>
      <c r="D17" s="35"/>
    </row>
    <row r="18" spans="1:4" ht="11.25">
      <c r="A18" s="35"/>
      <c r="B18" s="35"/>
      <c r="C18" s="35"/>
      <c r="D18" s="35"/>
    </row>
    <row r="19" spans="1:4" ht="11.25">
      <c r="A19" s="35"/>
      <c r="B19" s="35"/>
      <c r="C19" s="35"/>
      <c r="D19" s="35"/>
    </row>
    <row r="20" spans="1:4" ht="11.25">
      <c r="A20" s="35"/>
      <c r="B20" s="35"/>
      <c r="C20" s="35"/>
      <c r="D20" s="35"/>
    </row>
    <row r="21" spans="1:4" ht="11.25">
      <c r="A21" s="35"/>
      <c r="B21" s="35"/>
      <c r="C21" s="35"/>
      <c r="D21" s="35"/>
    </row>
    <row r="22" spans="1:4" ht="11.25">
      <c r="A22" s="35"/>
      <c r="B22" s="35"/>
      <c r="C22" s="35"/>
      <c r="D22" s="35"/>
    </row>
    <row r="23" spans="1:4" ht="11.25">
      <c r="A23" s="35"/>
      <c r="B23" s="35"/>
      <c r="C23" s="35"/>
      <c r="D23" s="35"/>
    </row>
    <row r="24" spans="1:4" ht="11.25">
      <c r="A24" s="35"/>
      <c r="B24" s="35"/>
      <c r="C24" s="35"/>
      <c r="D24" s="35"/>
    </row>
    <row r="25" spans="1:4" ht="11.25">
      <c r="A25" s="35"/>
      <c r="B25" s="35"/>
      <c r="C25" s="35"/>
      <c r="D25" s="35"/>
    </row>
    <row r="26" spans="1:4" ht="11.25">
      <c r="A26" s="35"/>
      <c r="B26" s="35"/>
      <c r="C26" s="35"/>
      <c r="D26" s="35"/>
    </row>
    <row r="27" spans="1:4" ht="11.25">
      <c r="A27" s="35"/>
      <c r="B27" s="35"/>
      <c r="C27" s="35"/>
      <c r="D27" s="35"/>
    </row>
    <row r="28" spans="1:4" ht="11.25">
      <c r="A28" s="35"/>
      <c r="B28" s="35"/>
      <c r="C28" s="35"/>
      <c r="D28" s="35"/>
    </row>
    <row r="29" spans="1:4" ht="11.25">
      <c r="A29" s="35"/>
      <c r="B29" s="35"/>
      <c r="C29" s="35"/>
      <c r="D29" s="3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8" activePane="bottomRight" state="frozen"/>
      <selection activeCell="B9" sqref="B9"/>
      <selection pane="topRight" activeCell="B9" sqref="B9"/>
      <selection pane="bottomLeft" activeCell="B9" sqref="B9"/>
      <selection pane="bottomRight" activeCell="F14" sqref="F14"/>
    </sheetView>
  </sheetViews>
  <sheetFormatPr defaultColWidth="9.140625" defaultRowHeight="14.25"/>
  <cols>
    <col min="1" max="1" width="9.5703125" style="4" bestFit="1" customWidth="1"/>
    <col min="2" max="2" width="65" style="4" customWidth="1"/>
    <col min="3" max="3" width="42.85546875" style="4" customWidth="1"/>
    <col min="4" max="16384" width="9.140625" style="5"/>
  </cols>
  <sheetData>
    <row r="1" spans="1:8">
      <c r="A1" s="789" t="s">
        <v>31</v>
      </c>
      <c r="B1" s="790" t="str">
        <f>'Info '!C2</f>
        <v>JSC Ziraat Bank Georgia</v>
      </c>
    </row>
    <row r="2" spans="1:8">
      <c r="A2" s="789" t="s">
        <v>32</v>
      </c>
      <c r="B2" s="791">
        <f>'1. key ratios '!$B$2</f>
        <v>44561</v>
      </c>
    </row>
    <row r="4" spans="1:8" ht="27.95" customHeight="1" thickBot="1">
      <c r="A4" s="67" t="s">
        <v>81</v>
      </c>
      <c r="B4" s="68" t="s">
        <v>267</v>
      </c>
      <c r="C4" s="69"/>
    </row>
    <row r="5" spans="1:8">
      <c r="A5" s="70"/>
      <c r="B5" s="401" t="s">
        <v>82</v>
      </c>
      <c r="C5" s="402" t="s">
        <v>495</v>
      </c>
    </row>
    <row r="6" spans="1:8">
      <c r="A6" s="71">
        <v>1</v>
      </c>
      <c r="B6" s="603" t="s">
        <v>743</v>
      </c>
      <c r="C6" s="792" t="s">
        <v>745</v>
      </c>
    </row>
    <row r="7" spans="1:8">
      <c r="A7" s="71">
        <v>2</v>
      </c>
      <c r="B7" s="603" t="s">
        <v>746</v>
      </c>
      <c r="C7" s="792" t="s">
        <v>747</v>
      </c>
    </row>
    <row r="8" spans="1:8">
      <c r="A8" s="71">
        <v>3</v>
      </c>
      <c r="B8" s="603" t="s">
        <v>748</v>
      </c>
      <c r="C8" s="792" t="s">
        <v>747</v>
      </c>
    </row>
    <row r="9" spans="1:8">
      <c r="A9" s="71">
        <v>4</v>
      </c>
      <c r="B9" s="603" t="s">
        <v>749</v>
      </c>
      <c r="C9" s="792" t="s">
        <v>750</v>
      </c>
    </row>
    <row r="10" spans="1:8">
      <c r="A10" s="71">
        <v>5</v>
      </c>
      <c r="B10" s="603" t="s">
        <v>751</v>
      </c>
      <c r="C10" s="792" t="s">
        <v>750</v>
      </c>
    </row>
    <row r="11" spans="1:8">
      <c r="A11" s="71">
        <v>6</v>
      </c>
      <c r="B11" s="72"/>
      <c r="C11" s="793"/>
    </row>
    <row r="12" spans="1:8">
      <c r="A12" s="71">
        <v>7</v>
      </c>
      <c r="B12" s="72"/>
      <c r="C12" s="793"/>
      <c r="H12" s="74"/>
    </row>
    <row r="13" spans="1:8">
      <c r="A13" s="71">
        <v>8</v>
      </c>
      <c r="B13" s="72"/>
      <c r="C13" s="793"/>
    </row>
    <row r="14" spans="1:8">
      <c r="A14" s="71">
        <v>9</v>
      </c>
      <c r="B14" s="72"/>
      <c r="C14" s="793"/>
    </row>
    <row r="15" spans="1:8">
      <c r="A15" s="71">
        <v>10</v>
      </c>
      <c r="B15" s="72"/>
      <c r="C15" s="793"/>
    </row>
    <row r="16" spans="1:8">
      <c r="A16" s="71"/>
      <c r="B16" s="403"/>
      <c r="C16" s="404"/>
    </row>
    <row r="17" spans="1:3" ht="25.5">
      <c r="A17" s="71"/>
      <c r="B17" s="405" t="s">
        <v>83</v>
      </c>
      <c r="C17" s="406" t="s">
        <v>496</v>
      </c>
    </row>
    <row r="18" spans="1:3">
      <c r="A18" s="71">
        <v>1</v>
      </c>
      <c r="B18" s="603" t="s">
        <v>744</v>
      </c>
      <c r="C18" s="602" t="s">
        <v>752</v>
      </c>
    </row>
    <row r="19" spans="1:3">
      <c r="A19" s="71">
        <v>2</v>
      </c>
      <c r="B19" s="603" t="s">
        <v>753</v>
      </c>
      <c r="C19" s="602" t="s">
        <v>754</v>
      </c>
    </row>
    <row r="20" spans="1:3">
      <c r="A20" s="71">
        <v>3</v>
      </c>
      <c r="B20" s="603" t="s">
        <v>755</v>
      </c>
      <c r="C20" s="602" t="s">
        <v>763</v>
      </c>
    </row>
    <row r="21" spans="1:3">
      <c r="A21" s="71">
        <v>4</v>
      </c>
      <c r="B21" s="72"/>
      <c r="C21" s="75"/>
    </row>
    <row r="22" spans="1:3">
      <c r="A22" s="71">
        <v>5</v>
      </c>
      <c r="B22" s="72"/>
      <c r="C22" s="75"/>
    </row>
    <row r="23" spans="1:3">
      <c r="A23" s="71">
        <v>6</v>
      </c>
      <c r="B23" s="72"/>
      <c r="C23" s="75"/>
    </row>
    <row r="24" spans="1:3">
      <c r="A24" s="71">
        <v>7</v>
      </c>
      <c r="B24" s="72"/>
      <c r="C24" s="75"/>
    </row>
    <row r="25" spans="1:3">
      <c r="A25" s="71">
        <v>8</v>
      </c>
      <c r="B25" s="72"/>
      <c r="C25" s="75"/>
    </row>
    <row r="26" spans="1:3">
      <c r="A26" s="71">
        <v>9</v>
      </c>
      <c r="B26" s="72"/>
      <c r="C26" s="75"/>
    </row>
    <row r="27" spans="1:3" ht="15.75" customHeight="1">
      <c r="A27" s="71">
        <v>10</v>
      </c>
      <c r="B27" s="72"/>
      <c r="C27" s="76"/>
    </row>
    <row r="28" spans="1:3" ht="15.75" customHeight="1">
      <c r="A28" s="71"/>
      <c r="B28" s="72"/>
      <c r="C28" s="76"/>
    </row>
    <row r="29" spans="1:3" ht="30" customHeight="1">
      <c r="A29" s="71"/>
      <c r="B29" s="691" t="s">
        <v>84</v>
      </c>
      <c r="C29" s="692"/>
    </row>
    <row r="30" spans="1:3">
      <c r="A30" s="71">
        <v>1</v>
      </c>
      <c r="B30" s="72"/>
      <c r="C30" s="73" t="s">
        <v>14</v>
      </c>
    </row>
    <row r="31" spans="1:3" ht="15.75" customHeight="1">
      <c r="A31" s="71"/>
      <c r="B31" s="72"/>
      <c r="C31" s="73"/>
    </row>
    <row r="32" spans="1:3" ht="29.25" customHeight="1">
      <c r="A32" s="71"/>
      <c r="B32" s="691" t="s">
        <v>85</v>
      </c>
      <c r="C32" s="692"/>
    </row>
    <row r="33" spans="1:3">
      <c r="A33" s="71">
        <v>1</v>
      </c>
      <c r="B33" s="72"/>
      <c r="C33" s="73" t="s">
        <v>14</v>
      </c>
    </row>
    <row r="34" spans="1:3" ht="15" thickBot="1">
      <c r="A34" s="77"/>
      <c r="B34" s="78"/>
      <c r="C34" s="79"/>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90" zoomScaleNormal="90" workbookViewId="0">
      <pane xSplit="1" ySplit="5" topLeftCell="B15" activePane="bottomRight" state="frozen"/>
      <selection activeCell="B9" sqref="B9"/>
      <selection pane="topRight" activeCell="B9" sqref="B9"/>
      <selection pane="bottomLeft" activeCell="B9" sqref="B9"/>
      <selection pane="bottomRight" activeCell="C22" sqref="C22"/>
    </sheetView>
  </sheetViews>
  <sheetFormatPr defaultColWidth="9.140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77" t="s">
        <v>31</v>
      </c>
      <c r="B1" s="3" t="str">
        <f>'Info '!C2</f>
        <v>JSC Ziraat Bank Georgia</v>
      </c>
      <c r="C1" s="92"/>
      <c r="D1" s="92"/>
      <c r="E1" s="92"/>
      <c r="F1" s="15"/>
    </row>
    <row r="2" spans="1:7" s="80" customFormat="1" ht="15.75" customHeight="1">
      <c r="A2" s="277" t="s">
        <v>32</v>
      </c>
      <c r="B2" s="624">
        <f>'1. key ratios '!$B$2</f>
        <v>44561</v>
      </c>
    </row>
    <row r="3" spans="1:7" s="80" customFormat="1" ht="15.75" customHeight="1">
      <c r="A3" s="277"/>
    </row>
    <row r="4" spans="1:7" s="80" customFormat="1" ht="15.75" customHeight="1" thickBot="1">
      <c r="A4" s="278" t="s">
        <v>202</v>
      </c>
      <c r="B4" s="697" t="s">
        <v>347</v>
      </c>
      <c r="C4" s="698"/>
      <c r="D4" s="698"/>
      <c r="E4" s="698"/>
    </row>
    <row r="5" spans="1:7" s="84" customFormat="1" ht="17.45" customHeight="1">
      <c r="A5" s="217"/>
      <c r="B5" s="218"/>
      <c r="C5" s="82" t="s">
        <v>0</v>
      </c>
      <c r="D5" s="82" t="s">
        <v>1</v>
      </c>
      <c r="E5" s="83" t="s">
        <v>2</v>
      </c>
    </row>
    <row r="6" spans="1:7" s="15" customFormat="1" ht="14.45" customHeight="1">
      <c r="A6" s="279"/>
      <c r="B6" s="693" t="s">
        <v>354</v>
      </c>
      <c r="C6" s="693" t="s">
        <v>93</v>
      </c>
      <c r="D6" s="695" t="s">
        <v>201</v>
      </c>
      <c r="E6" s="696"/>
      <c r="G6" s="5"/>
    </row>
    <row r="7" spans="1:7" s="15" customFormat="1" ht="99.6" customHeight="1">
      <c r="A7" s="279"/>
      <c r="B7" s="694"/>
      <c r="C7" s="693"/>
      <c r="D7" s="322" t="s">
        <v>200</v>
      </c>
      <c r="E7" s="323" t="s">
        <v>355</v>
      </c>
      <c r="G7" s="5"/>
    </row>
    <row r="8" spans="1:7">
      <c r="A8" s="280">
        <v>1</v>
      </c>
      <c r="B8" s="324" t="s">
        <v>36</v>
      </c>
      <c r="C8" s="601">
        <v>6755014.3399999999</v>
      </c>
      <c r="D8" s="601"/>
      <c r="E8" s="600">
        <v>6755014.3399999999</v>
      </c>
      <c r="F8" s="15"/>
    </row>
    <row r="9" spans="1:7">
      <c r="A9" s="280">
        <v>2</v>
      </c>
      <c r="B9" s="324" t="s">
        <v>37</v>
      </c>
      <c r="C9" s="601">
        <v>37183177.690099999</v>
      </c>
      <c r="D9" s="601"/>
      <c r="E9" s="600">
        <v>37183177.690099999</v>
      </c>
      <c r="F9" s="15"/>
    </row>
    <row r="10" spans="1:7">
      <c r="A10" s="280">
        <v>3</v>
      </c>
      <c r="B10" s="324" t="s">
        <v>38</v>
      </c>
      <c r="C10" s="601">
        <v>3686976.1581000001</v>
      </c>
      <c r="D10" s="601"/>
      <c r="E10" s="600">
        <v>3686976.1581000001</v>
      </c>
      <c r="F10" s="15"/>
    </row>
    <row r="11" spans="1:7">
      <c r="A11" s="280">
        <v>4</v>
      </c>
      <c r="B11" s="324" t="s">
        <v>39</v>
      </c>
      <c r="C11" s="601">
        <v>0</v>
      </c>
      <c r="D11" s="601"/>
      <c r="E11" s="600">
        <v>0</v>
      </c>
      <c r="F11" s="15"/>
    </row>
    <row r="12" spans="1:7">
      <c r="A12" s="280">
        <v>5</v>
      </c>
      <c r="B12" s="324" t="s">
        <v>40</v>
      </c>
      <c r="C12" s="601">
        <v>1952431.4</v>
      </c>
      <c r="D12" s="601"/>
      <c r="E12" s="600">
        <v>1952431.4</v>
      </c>
      <c r="F12" s="15"/>
    </row>
    <row r="13" spans="1:7">
      <c r="A13" s="280">
        <v>6.1</v>
      </c>
      <c r="B13" s="325" t="s">
        <v>41</v>
      </c>
      <c r="C13" s="599">
        <v>97379543.766099989</v>
      </c>
      <c r="D13" s="601"/>
      <c r="E13" s="600">
        <v>97379543.766099989</v>
      </c>
      <c r="F13" s="15"/>
    </row>
    <row r="14" spans="1:7">
      <c r="A14" s="280">
        <v>6.2</v>
      </c>
      <c r="B14" s="326" t="s">
        <v>42</v>
      </c>
      <c r="C14" s="599">
        <v>-5272044.5972999996</v>
      </c>
      <c r="D14" s="601"/>
      <c r="E14" s="600">
        <v>-5272044.5972999996</v>
      </c>
      <c r="F14" s="15"/>
    </row>
    <row r="15" spans="1:7">
      <c r="A15" s="280">
        <v>6</v>
      </c>
      <c r="B15" s="324" t="s">
        <v>43</v>
      </c>
      <c r="C15" s="601">
        <v>92107499.168799996</v>
      </c>
      <c r="D15" s="601"/>
      <c r="E15" s="600">
        <v>92107499.168799996</v>
      </c>
      <c r="F15" s="15"/>
    </row>
    <row r="16" spans="1:7">
      <c r="A16" s="280">
        <v>7</v>
      </c>
      <c r="B16" s="324" t="s">
        <v>44</v>
      </c>
      <c r="C16" s="601">
        <v>647588.09439999994</v>
      </c>
      <c r="D16" s="601"/>
      <c r="E16" s="600">
        <v>647588.09439999994</v>
      </c>
      <c r="F16" s="15"/>
    </row>
    <row r="17" spans="1:7">
      <c r="A17" s="280">
        <v>8</v>
      </c>
      <c r="B17" s="324" t="s">
        <v>199</v>
      </c>
      <c r="C17" s="601">
        <v>28500</v>
      </c>
      <c r="D17" s="601"/>
      <c r="E17" s="600">
        <v>28500</v>
      </c>
      <c r="F17" s="281"/>
      <c r="G17" s="86"/>
    </row>
    <row r="18" spans="1:7">
      <c r="A18" s="280">
        <v>9</v>
      </c>
      <c r="B18" s="324" t="s">
        <v>45</v>
      </c>
      <c r="C18" s="601">
        <v>0</v>
      </c>
      <c r="D18" s="601"/>
      <c r="E18" s="600">
        <v>0</v>
      </c>
      <c r="F18" s="15"/>
      <c r="G18" s="86"/>
    </row>
    <row r="19" spans="1:7">
      <c r="A19" s="280">
        <v>10</v>
      </c>
      <c r="B19" s="324" t="s">
        <v>46</v>
      </c>
      <c r="C19" s="601">
        <v>6106732.7999999998</v>
      </c>
      <c r="D19" s="601">
        <v>793482.49</v>
      </c>
      <c r="E19" s="600">
        <v>5313250.3099999996</v>
      </c>
      <c r="F19" s="15"/>
      <c r="G19" s="86"/>
    </row>
    <row r="20" spans="1:7">
      <c r="A20" s="280">
        <v>11</v>
      </c>
      <c r="B20" s="324" t="s">
        <v>47</v>
      </c>
      <c r="C20" s="601">
        <v>505708.90480000002</v>
      </c>
      <c r="D20" s="601"/>
      <c r="E20" s="600">
        <v>505708.90480000002</v>
      </c>
      <c r="F20" s="15"/>
    </row>
    <row r="21" spans="1:7" ht="26.25" thickBot="1">
      <c r="A21" s="164"/>
      <c r="B21" s="282" t="s">
        <v>357</v>
      </c>
      <c r="C21" s="651">
        <v>148973628.5562</v>
      </c>
      <c r="D21" s="651">
        <v>793482.49</v>
      </c>
      <c r="E21" s="652">
        <v>148180146.06619999</v>
      </c>
    </row>
    <row r="22" spans="1:7">
      <c r="A22" s="5"/>
      <c r="B22" s="5"/>
      <c r="C22" s="5"/>
      <c r="D22" s="5"/>
      <c r="E22" s="5"/>
    </row>
    <row r="23" spans="1:7">
      <c r="A23" s="5"/>
      <c r="B23" s="5"/>
      <c r="C23" s="5"/>
      <c r="D23" s="5"/>
      <c r="E23" s="5"/>
    </row>
    <row r="25" spans="1:7" s="4" customFormat="1">
      <c r="B25" s="87"/>
      <c r="F25" s="5"/>
      <c r="G25" s="5"/>
    </row>
    <row r="26" spans="1:7" s="4" customFormat="1">
      <c r="B26" s="87"/>
      <c r="F26" s="5"/>
      <c r="G26" s="5"/>
    </row>
    <row r="27" spans="1:7" s="4" customFormat="1">
      <c r="B27" s="87"/>
      <c r="F27" s="5"/>
      <c r="G27" s="5"/>
    </row>
    <row r="28" spans="1:7" s="4" customFormat="1">
      <c r="B28" s="87"/>
      <c r="F28" s="5"/>
      <c r="G28" s="5"/>
    </row>
    <row r="29" spans="1:7" s="4" customFormat="1">
      <c r="B29" s="87"/>
      <c r="F29" s="5"/>
      <c r="G29" s="5"/>
    </row>
    <row r="30" spans="1:7" s="4" customFormat="1">
      <c r="B30" s="87"/>
      <c r="F30" s="5"/>
      <c r="G30" s="5"/>
    </row>
    <row r="31" spans="1:7" s="4" customFormat="1">
      <c r="B31" s="87"/>
      <c r="F31" s="5"/>
      <c r="G31" s="5"/>
    </row>
    <row r="32" spans="1:7" s="4" customFormat="1">
      <c r="B32" s="87"/>
      <c r="F32" s="5"/>
      <c r="G32" s="5"/>
    </row>
    <row r="33" spans="2:7" s="4" customFormat="1">
      <c r="B33" s="87"/>
      <c r="F33" s="5"/>
      <c r="G33" s="5"/>
    </row>
    <row r="34" spans="2:7" s="4" customFormat="1">
      <c r="B34" s="87"/>
      <c r="F34" s="5"/>
      <c r="G34" s="5"/>
    </row>
    <row r="35" spans="2:7" s="4" customFormat="1">
      <c r="B35" s="87"/>
      <c r="F35" s="5"/>
      <c r="G35" s="5"/>
    </row>
    <row r="36" spans="2:7" s="4" customFormat="1">
      <c r="B36" s="87"/>
      <c r="F36" s="5"/>
      <c r="G36" s="5"/>
    </row>
    <row r="37" spans="2:7" s="4" customFormat="1">
      <c r="B37" s="87"/>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B18" sqref="B18"/>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31</v>
      </c>
      <c r="B1" s="3" t="str">
        <f>'Info '!C2</f>
        <v>JSC Ziraat Bank Georgia</v>
      </c>
    </row>
    <row r="2" spans="1:6" s="80" customFormat="1" ht="15.75" customHeight="1">
      <c r="A2" s="2" t="s">
        <v>32</v>
      </c>
      <c r="B2" s="624">
        <f>'1. key ratios '!$B$2</f>
        <v>44561</v>
      </c>
      <c r="C2" s="4"/>
      <c r="D2" s="4"/>
      <c r="E2" s="4"/>
      <c r="F2" s="4"/>
    </row>
    <row r="3" spans="1:6" s="80" customFormat="1" ht="15.75" customHeight="1">
      <c r="C3" s="4"/>
      <c r="D3" s="4"/>
      <c r="E3" s="4"/>
      <c r="F3" s="4"/>
    </row>
    <row r="4" spans="1:6" s="80" customFormat="1" ht="13.5" thickBot="1">
      <c r="A4" s="80" t="s">
        <v>86</v>
      </c>
      <c r="B4" s="283" t="s">
        <v>334</v>
      </c>
      <c r="C4" s="81" t="s">
        <v>74</v>
      </c>
      <c r="D4" s="4"/>
      <c r="E4" s="4"/>
      <c r="F4" s="4"/>
    </row>
    <row r="5" spans="1:6" ht="15">
      <c r="A5" s="223">
        <v>1</v>
      </c>
      <c r="B5" s="284" t="s">
        <v>356</v>
      </c>
      <c r="C5" s="598">
        <v>148180146.06619999</v>
      </c>
    </row>
    <row r="6" spans="1:6" s="224" customFormat="1" ht="15">
      <c r="A6" s="88">
        <v>2.1</v>
      </c>
      <c r="B6" s="220" t="s">
        <v>335</v>
      </c>
      <c r="C6" s="597">
        <v>33659957.082900003</v>
      </c>
    </row>
    <row r="7" spans="1:6" s="65" customFormat="1" ht="15" outlineLevel="1">
      <c r="A7" s="59">
        <v>2.2000000000000002</v>
      </c>
      <c r="B7" s="60" t="s">
        <v>336</v>
      </c>
      <c r="C7" s="596"/>
    </row>
    <row r="8" spans="1:6" s="65" customFormat="1" ht="25.5">
      <c r="A8" s="59">
        <v>3</v>
      </c>
      <c r="B8" s="221" t="s">
        <v>337</v>
      </c>
      <c r="C8" s="595">
        <f>SUM(C5:C7)</f>
        <v>181840103.14910001</v>
      </c>
    </row>
    <row r="9" spans="1:6" s="224" customFormat="1" ht="15">
      <c r="A9" s="88">
        <v>4</v>
      </c>
      <c r="B9" s="90" t="s">
        <v>88</v>
      </c>
      <c r="C9" s="597">
        <v>1599076.0541000001</v>
      </c>
    </row>
    <row r="10" spans="1:6" s="65" customFormat="1" ht="15" outlineLevel="1">
      <c r="A10" s="59">
        <v>5.0999999999999996</v>
      </c>
      <c r="B10" s="60" t="s">
        <v>338</v>
      </c>
      <c r="C10" s="596">
        <v>-18893575.111140002</v>
      </c>
    </row>
    <row r="11" spans="1:6" s="65" customFormat="1" ht="15" outlineLevel="1">
      <c r="A11" s="59">
        <v>5.2</v>
      </c>
      <c r="B11" s="60" t="s">
        <v>339</v>
      </c>
      <c r="C11" s="596"/>
    </row>
    <row r="12" spans="1:6" s="65" customFormat="1" ht="15">
      <c r="A12" s="59">
        <v>6</v>
      </c>
      <c r="B12" s="219" t="s">
        <v>483</v>
      </c>
      <c r="C12" s="594">
        <v>0</v>
      </c>
    </row>
    <row r="13" spans="1:6" s="65" customFormat="1" ht="15.75" thickBot="1">
      <c r="A13" s="61">
        <v>7</v>
      </c>
      <c r="B13" s="222" t="s">
        <v>285</v>
      </c>
      <c r="C13" s="593">
        <f>SUM(C8:C12)</f>
        <v>164545604.09206</v>
      </c>
    </row>
    <row r="15" spans="1:6" ht="25.5">
      <c r="A15" s="239"/>
      <c r="B15" s="66" t="s">
        <v>484</v>
      </c>
    </row>
    <row r="16" spans="1:6">
      <c r="A16" s="239"/>
      <c r="B16" s="239"/>
    </row>
    <row r="17" spans="1:5" ht="15">
      <c r="A17" s="234"/>
      <c r="B17" s="235"/>
      <c r="C17" s="239"/>
      <c r="D17" s="239"/>
      <c r="E17" s="239"/>
    </row>
    <row r="18" spans="1:5" ht="15">
      <c r="A18" s="240"/>
      <c r="B18" s="241"/>
      <c r="C18" s="239"/>
      <c r="D18" s="239"/>
      <c r="E18" s="239"/>
    </row>
    <row r="19" spans="1:5">
      <c r="A19" s="242"/>
      <c r="B19" s="236"/>
      <c r="C19" s="239"/>
      <c r="D19" s="239"/>
      <c r="E19" s="239"/>
    </row>
    <row r="20" spans="1:5">
      <c r="A20" s="243"/>
      <c r="B20" s="237"/>
      <c r="C20" s="239"/>
      <c r="D20" s="239"/>
      <c r="E20" s="239"/>
    </row>
    <row r="21" spans="1:5">
      <c r="A21" s="243"/>
      <c r="B21" s="241"/>
      <c r="C21" s="239"/>
      <c r="D21" s="239"/>
      <c r="E21" s="239"/>
    </row>
    <row r="22" spans="1:5">
      <c r="A22" s="242"/>
      <c r="B22" s="238"/>
      <c r="C22" s="239"/>
      <c r="D22" s="239"/>
      <c r="E22" s="239"/>
    </row>
    <row r="23" spans="1:5">
      <c r="A23" s="243"/>
      <c r="B23" s="237"/>
      <c r="C23" s="239"/>
      <c r="D23" s="239"/>
      <c r="E23" s="239"/>
    </row>
    <row r="24" spans="1:5">
      <c r="A24" s="243"/>
      <c r="B24" s="237"/>
      <c r="C24" s="239"/>
      <c r="D24" s="239"/>
      <c r="E24" s="239"/>
    </row>
    <row r="25" spans="1:5">
      <c r="A25" s="243"/>
      <c r="B25" s="244"/>
      <c r="C25" s="239"/>
      <c r="D25" s="239"/>
      <c r="E25" s="239"/>
    </row>
    <row r="26" spans="1:5">
      <c r="A26" s="243"/>
      <c r="B26" s="241"/>
      <c r="C26" s="239"/>
      <c r="D26" s="239"/>
      <c r="E26" s="239"/>
    </row>
    <row r="27" spans="1:5">
      <c r="A27" s="239"/>
      <c r="B27" s="245"/>
      <c r="C27" s="239"/>
      <c r="D27" s="239"/>
      <c r="E27" s="239"/>
    </row>
    <row r="28" spans="1:5">
      <c r="A28" s="239"/>
      <c r="B28" s="245"/>
      <c r="C28" s="239"/>
      <c r="D28" s="239"/>
      <c r="E28" s="239"/>
    </row>
    <row r="29" spans="1:5">
      <c r="A29" s="239"/>
      <c r="B29" s="245"/>
      <c r="C29" s="239"/>
      <c r="D29" s="239"/>
      <c r="E29" s="239"/>
    </row>
    <row r="30" spans="1:5">
      <c r="A30" s="239"/>
      <c r="B30" s="245"/>
      <c r="C30" s="239"/>
      <c r="D30" s="239"/>
      <c r="E30" s="239"/>
    </row>
    <row r="31" spans="1:5">
      <c r="A31" s="239"/>
      <c r="B31" s="245"/>
      <c r="C31" s="239"/>
      <c r="D31" s="239"/>
      <c r="E31" s="239"/>
    </row>
    <row r="32" spans="1:5">
      <c r="A32" s="239"/>
      <c r="B32" s="245"/>
      <c r="C32" s="239"/>
      <c r="D32" s="239"/>
      <c r="E32" s="239"/>
    </row>
    <row r="33" spans="1:5">
      <c r="A33" s="239"/>
      <c r="B33" s="245"/>
      <c r="C33" s="239"/>
      <c r="D33" s="239"/>
      <c r="E33" s="239"/>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NXr5kyPal3MlVdDclScXAUpDabFIoDAdJP6HQ7fEh7U=</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L3qQO/ADuQ+RAGO1ao4KHlpXKl3pbj8wwUCOwueE6v4=</DigestValue>
    </Reference>
  </SignedInfo>
  <SignatureValue>M93G8MCmkxpNrWdikHS2dgnIuuu2t0lKGIB9k9vAx1Ab4DUHO1lfxbesubT0cgo+3ovrwaKnZIrR
f8wXs0MmL/TatIcMa0txLK3b1quTk1crc5P2bEgd9tOQTSRWz4eGJuFdNWCetsdFTATv5D2Z2hsE
i/BDPh6EELgof9hlXIVrNTjFw0xGjzkcPuafC8QLwnMoqQ3sYrttELEexeXFse2HcZkkApLUJMtP
LHv4EFdNH+VEZTc6bgrhlFYTODlCJg6wpwrpOwy4a1QuZ5EdHU6z2CnynYV5xNswwk92Qn494LRQ
aOXYjJtVWYBkfttlztRWYdYfy/03KMHytnqx9A==</SignatureValue>
  <KeyInfo>
    <X509Data>
      <X509Certificate>MIIGPzCCBSegAwIBAgIKQfjgeQADAAIEsjANBgkqhkiG9w0BAQsFADBKMRIwEAYKCZImiZPyLGQBGRYCZ2UxEzARBgoJkiaJk/IsZAEZFgNuYmcxHzAdBgNVBAMTFk5CRyBDbGFzcyAyIElOVCBTdWIgQ0EwHhcNMjIwMTA0MDkyMDUzWhcNMjQwMTA0MDkyMDUzWjA9MSAwHgYDVQQKExdKU0MgWklSQUFUIEJBTksgR0VPUkdJQTEZMBcGA1UEAxMQQlpCIC0gT21lciBBeWRpbjCCASIwDQYJKoZIhvcNAQEBBQADggEPADCCAQoCggEBAPAHU0Y5Ap3KBsQ44E10bkUBWPvz/1JzVze+lGFycjpDO/ZhE9qfarqOyQpAOlULouWHTXsyqPw51DX0rN8VZi0OpQMqD5cO0QwdgG95DpqxRmPfissLijrwJxt8ImRR3MTfd/lTzy1JysD+XbglkCxA9HdK9srpd713o0ruTR7kK/Ufwd24y5872arirpPSolBeal2sXqAcTG0aLKISUqtXI7mt6JQ2VmIxbxk30eih02MBHEXyscB48JzNlWNa0fEt/Jb/58WcvwoK+OQgQ7xyg8zc1ZGhzSp+xAu8Osjh4+ViM+YO/WKtL/g4UKfOdhBWmBqFvU/OsBDonTwDa5UCAwEAAaOCAzIwggMuMDwGCSsGAQQBgjcVBwQvMC0GJSsGAQQBgjcVCOayYION9USGgZkJg7ihSoO+hHEEg8SRM4SDiF0CAWQCASMwHQYDVR0lBBYwFAYIKwYBBQUHAwIGCCsGAQUFBwMEMAsGA1UdDwQEAwIHgDAnBgkrBgEEAYI3FQoEGjAYMAoGCCsGAQUFBwMCMAoGCCsGAQUFBwMEMB0GA1UdDgQWBBQdS46BxtkGtsm7kg29zYP+6fyXYz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QDWrBGKF0yl5RHJMTSdZ2tbw53eLEpI/7h8EMdX248k0NhIoIHSQl3Z6+rhfwT9mFbWvmgxqwhR9QgYwfcMEOlOCruTmWlB8E8PoZk75bvATn4lAdjzFiT13MG7I+/gzhVKDcwkjcekVwG54FF2OJ6qE4Ndwz5yEPmI8KszXiA8BwVueVGh8J+u4PRdP2pC7dU2FzfommRTSpHTi1OPtk4WZbx3eCbfxE13NczOQvjHvv8NoBQNjOENpeAbO6PDAuua+BO47hL7+/9O1YJC3iI5F8s+UBb7IRX1ANlleYPAUhvdXmIn00Ek3w4YeDtrY24znEGs3wormjCnHKmlG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k153iEiyH09cfIVuecpY5pt/DJv2tctNYF8Oh6fmhIk=</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2m6CW85rBYKpJKifjkFVt0n58BwBksWMXfva2VqaA+I=</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ze+MZOtihPj9dKeV/Dz5QESpeY6Fdwmnkxhrh69STxA=</DigestValue>
      </Reference>
      <Reference URI="/xl/printerSettings/printerSettings16.bin?ContentType=application/vnd.openxmlformats-officedocument.spreadsheetml.printerSettings">
        <DigestMethod Algorithm="http://www.w3.org/2001/04/xmlenc#sha256"/>
        <DigestValue>PAbJXuzpjwBnwsgwBYA5khj7ToXo0XH/KIeD/UMRhxI=</DigestValue>
      </Reference>
      <Reference URI="/xl/printerSettings/printerSettings17.bin?ContentType=application/vnd.openxmlformats-officedocument.spreadsheetml.printerSettings">
        <DigestMethod Algorithm="http://www.w3.org/2001/04/xmlenc#sha256"/>
        <DigestValue>qqKz7UtelGHdfiWdqNc1EvL8LqlQ7O4MTpeoyQcgyv0=</DigestValue>
      </Reference>
      <Reference URI="/xl/printerSettings/printerSettings18.bin?ContentType=application/vnd.openxmlformats-officedocument.spreadsheetml.printerSettings">
        <DigestMethod Algorithm="http://www.w3.org/2001/04/xmlenc#sha256"/>
        <DigestValue>nkR1lu9OLM1UMxWiPa7wm3YcnQOlFOICy95qYiodDz0=</DigestValue>
      </Reference>
      <Reference URI="/xl/printerSettings/printerSettings19.bin?ContentType=application/vnd.openxmlformats-officedocument.spreadsheetml.printerSettings">
        <DigestMethod Algorithm="http://www.w3.org/2001/04/xmlenc#sha256"/>
        <DigestValue>ze+MZOtihPj9dKeV/Dz5QESpeY6Fdwmnkxhrh69STxA=</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PAbJXuzpjwBnwsgwBYA5khj7ToXo0XH/KIeD/UMRhxI=</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yQcMoSlm1dLs8qhZdg4yBmoPzff7SKbqhxYHPuA/kw4=</DigestValue>
      </Reference>
      <Reference URI="/xl/styles.xml?ContentType=application/vnd.openxmlformats-officedocument.spreadsheetml.styles+xml">
        <DigestMethod Algorithm="http://www.w3.org/2001/04/xmlenc#sha256"/>
        <DigestValue>EKr1UYDuBQbWkjKAZOaMs+DyDOALTd+2+jJUpcWM5pM=</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bLPS82P/SdX7dsIg2DwQJpYKtu1aHl09IfBp7k8TE5w=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zMafTJYjRijDRYAqchtdXqOCJ4XmzSBJoYfLq4twkTA=</DigestValue>
      </Reference>
      <Reference URI="/xl/worksheets/sheet10.xml?ContentType=application/vnd.openxmlformats-officedocument.spreadsheetml.worksheet+xml">
        <DigestMethod Algorithm="http://www.w3.org/2001/04/xmlenc#sha256"/>
        <DigestValue>bUZHOSgauQuXGnjrNkYvYLk8IrXxSAlc7LU96G6TaWw=</DigestValue>
      </Reference>
      <Reference URI="/xl/worksheets/sheet11.xml?ContentType=application/vnd.openxmlformats-officedocument.spreadsheetml.worksheet+xml">
        <DigestMethod Algorithm="http://www.w3.org/2001/04/xmlenc#sha256"/>
        <DigestValue>zv+JQF7gv1rZUPl+fqud3YZWIyvmUY/800d2CnY7KIk=</DigestValue>
      </Reference>
      <Reference URI="/xl/worksheets/sheet12.xml?ContentType=application/vnd.openxmlformats-officedocument.spreadsheetml.worksheet+xml">
        <DigestMethod Algorithm="http://www.w3.org/2001/04/xmlenc#sha256"/>
        <DigestValue>SgLsTSOpKlliVIPfqiwgeie6UnQmB3a/TxX/qcVt5oE=</DigestValue>
      </Reference>
      <Reference URI="/xl/worksheets/sheet13.xml?ContentType=application/vnd.openxmlformats-officedocument.spreadsheetml.worksheet+xml">
        <DigestMethod Algorithm="http://www.w3.org/2001/04/xmlenc#sha256"/>
        <DigestValue>72gDN1k1taVxXDg2vtTi4jqPNMS+MCoFQVz3fLxY72w=</DigestValue>
      </Reference>
      <Reference URI="/xl/worksheets/sheet14.xml?ContentType=application/vnd.openxmlformats-officedocument.spreadsheetml.worksheet+xml">
        <DigestMethod Algorithm="http://www.w3.org/2001/04/xmlenc#sha256"/>
        <DigestValue>rtTM/SZK6e5vqszHbtqJVNZFj2b0ScZXx/blS8S1GSw=</DigestValue>
      </Reference>
      <Reference URI="/xl/worksheets/sheet15.xml?ContentType=application/vnd.openxmlformats-officedocument.spreadsheetml.worksheet+xml">
        <DigestMethod Algorithm="http://www.w3.org/2001/04/xmlenc#sha256"/>
        <DigestValue>OWzA1CRv9ihbIAaATSjWQn2eiA5RRX8xq4kTOWyhZ+g=</DigestValue>
      </Reference>
      <Reference URI="/xl/worksheets/sheet16.xml?ContentType=application/vnd.openxmlformats-officedocument.spreadsheetml.worksheet+xml">
        <DigestMethod Algorithm="http://www.w3.org/2001/04/xmlenc#sha256"/>
        <DigestValue>pGgKjeg8uG/N6kUQAcA1cXF1UnTmu9YTLTGpkrHLSGo=</DigestValue>
      </Reference>
      <Reference URI="/xl/worksheets/sheet17.xml?ContentType=application/vnd.openxmlformats-officedocument.spreadsheetml.worksheet+xml">
        <DigestMethod Algorithm="http://www.w3.org/2001/04/xmlenc#sha256"/>
        <DigestValue>5Ji738lr5TNBXWffsfLX7TeH4lMdqtdHAkxqAPy8T2M=</DigestValue>
      </Reference>
      <Reference URI="/xl/worksheets/sheet18.xml?ContentType=application/vnd.openxmlformats-officedocument.spreadsheetml.worksheet+xml">
        <DigestMethod Algorithm="http://www.w3.org/2001/04/xmlenc#sha256"/>
        <DigestValue>exqdrEQVzH9TFNR02cR1qCxoQeDEMl5HXg5+Iln5a1g=</DigestValue>
      </Reference>
      <Reference URI="/xl/worksheets/sheet19.xml?ContentType=application/vnd.openxmlformats-officedocument.spreadsheetml.worksheet+xml">
        <DigestMethod Algorithm="http://www.w3.org/2001/04/xmlenc#sha256"/>
        <DigestValue>nFHaHeoHNL0qxi/mcQSBAbbHO9eEcPURdzzcabqFwcU=</DigestValue>
      </Reference>
      <Reference URI="/xl/worksheets/sheet2.xml?ContentType=application/vnd.openxmlformats-officedocument.spreadsheetml.worksheet+xml">
        <DigestMethod Algorithm="http://www.w3.org/2001/04/xmlenc#sha256"/>
        <DigestValue>O+YEbdUEXsA92oWNFA6AGoBvwx/K7smZr7q+K5nlld0=</DigestValue>
      </Reference>
      <Reference URI="/xl/worksheets/sheet20.xml?ContentType=application/vnd.openxmlformats-officedocument.spreadsheetml.worksheet+xml">
        <DigestMethod Algorithm="http://www.w3.org/2001/04/xmlenc#sha256"/>
        <DigestValue>RolxTOrdjaNKWQfz9/h+1aD8NMHD9h+0wECR+VzXhYI=</DigestValue>
      </Reference>
      <Reference URI="/xl/worksheets/sheet21.xml?ContentType=application/vnd.openxmlformats-officedocument.spreadsheetml.worksheet+xml">
        <DigestMethod Algorithm="http://www.w3.org/2001/04/xmlenc#sha256"/>
        <DigestValue>ribIuQIke2+Pumqdn5Luve7zZBIYNftfNTYaLy+/BJM=</DigestValue>
      </Reference>
      <Reference URI="/xl/worksheets/sheet22.xml?ContentType=application/vnd.openxmlformats-officedocument.spreadsheetml.worksheet+xml">
        <DigestMethod Algorithm="http://www.w3.org/2001/04/xmlenc#sha256"/>
        <DigestValue>Naf9vEaUVauleEQ4SGxG3B6JGpKZqJa0yN21B3p3nWI=</DigestValue>
      </Reference>
      <Reference URI="/xl/worksheets/sheet23.xml?ContentType=application/vnd.openxmlformats-officedocument.spreadsheetml.worksheet+xml">
        <DigestMethod Algorithm="http://www.w3.org/2001/04/xmlenc#sha256"/>
        <DigestValue>ZgPH8ucHyGJ4UIvPfACLEhtqPVVvpATw/w4Lh5EU5q4=</DigestValue>
      </Reference>
      <Reference URI="/xl/worksheets/sheet24.xml?ContentType=application/vnd.openxmlformats-officedocument.spreadsheetml.worksheet+xml">
        <DigestMethod Algorithm="http://www.w3.org/2001/04/xmlenc#sha256"/>
        <DigestValue>t/gXR6rerspeo3f4EjZhEgpMlMVfs2dxYfC2keqVrRM=</DigestValue>
      </Reference>
      <Reference URI="/xl/worksheets/sheet25.xml?ContentType=application/vnd.openxmlformats-officedocument.spreadsheetml.worksheet+xml">
        <DigestMethod Algorithm="http://www.w3.org/2001/04/xmlenc#sha256"/>
        <DigestValue>ei2v5lXND1gXo+4Jk8hDXTRYpmAZhORM8SECTt1k+kU=</DigestValue>
      </Reference>
      <Reference URI="/xl/worksheets/sheet26.xml?ContentType=application/vnd.openxmlformats-officedocument.spreadsheetml.worksheet+xml">
        <DigestMethod Algorithm="http://www.w3.org/2001/04/xmlenc#sha256"/>
        <DigestValue>DwsylCsG7jrgmTFGi5ksvBrH4yNz/O/uv2PuXj2EqJk=</DigestValue>
      </Reference>
      <Reference URI="/xl/worksheets/sheet27.xml?ContentType=application/vnd.openxmlformats-officedocument.spreadsheetml.worksheet+xml">
        <DigestMethod Algorithm="http://www.w3.org/2001/04/xmlenc#sha256"/>
        <DigestValue>XKmo6BpMXMEvL3gUsJ6DAxRUH7M1esvBvre64ZqPIy4=</DigestValue>
      </Reference>
      <Reference URI="/xl/worksheets/sheet28.xml?ContentType=application/vnd.openxmlformats-officedocument.spreadsheetml.worksheet+xml">
        <DigestMethod Algorithm="http://www.w3.org/2001/04/xmlenc#sha256"/>
        <DigestValue>IZPrhpV98aSgpzjKkjQ0Bn8IlslCTCGOc1Kjg9NGFUc=</DigestValue>
      </Reference>
      <Reference URI="/xl/worksheets/sheet29.xml?ContentType=application/vnd.openxmlformats-officedocument.spreadsheetml.worksheet+xml">
        <DigestMethod Algorithm="http://www.w3.org/2001/04/xmlenc#sha256"/>
        <DigestValue>QIRYTeBuI7dMApTmTQ0JV2GhR3oJ3ktVpht8HeDrdBI=</DigestValue>
      </Reference>
      <Reference URI="/xl/worksheets/sheet3.xml?ContentType=application/vnd.openxmlformats-officedocument.spreadsheetml.worksheet+xml">
        <DigestMethod Algorithm="http://www.w3.org/2001/04/xmlenc#sha256"/>
        <DigestValue>zj2PSf702cyrC8+Co4rBy1k3N3IZeSeaTdwdxCYVvGY=</DigestValue>
      </Reference>
      <Reference URI="/xl/worksheets/sheet4.xml?ContentType=application/vnd.openxmlformats-officedocument.spreadsheetml.worksheet+xml">
        <DigestMethod Algorithm="http://www.w3.org/2001/04/xmlenc#sha256"/>
        <DigestValue>6B7/hiyAq8IxLh1ay0uWFDUhRA5Jfs/d4h7v6WmXncI=</DigestValue>
      </Reference>
      <Reference URI="/xl/worksheets/sheet5.xml?ContentType=application/vnd.openxmlformats-officedocument.spreadsheetml.worksheet+xml">
        <DigestMethod Algorithm="http://www.w3.org/2001/04/xmlenc#sha256"/>
        <DigestValue>HGzDz5MRLoN7s1H8GDrJU2YhzzzJO5QwKIPISin6NXo=</DigestValue>
      </Reference>
      <Reference URI="/xl/worksheets/sheet6.xml?ContentType=application/vnd.openxmlformats-officedocument.spreadsheetml.worksheet+xml">
        <DigestMethod Algorithm="http://www.w3.org/2001/04/xmlenc#sha256"/>
        <DigestValue>h8DBHaN+G7b8DR0hW/g/23d9S9ZaxkU/lzz/oIYRxbE=</DigestValue>
      </Reference>
      <Reference URI="/xl/worksheets/sheet7.xml?ContentType=application/vnd.openxmlformats-officedocument.spreadsheetml.worksheet+xml">
        <DigestMethod Algorithm="http://www.w3.org/2001/04/xmlenc#sha256"/>
        <DigestValue>gjqoMRj/PNdstchZG2aW2sQBXN6d1wOq92v4qunzE9U=</DigestValue>
      </Reference>
      <Reference URI="/xl/worksheets/sheet8.xml?ContentType=application/vnd.openxmlformats-officedocument.spreadsheetml.worksheet+xml">
        <DigestMethod Algorithm="http://www.w3.org/2001/04/xmlenc#sha256"/>
        <DigestValue>ed2fVavAsC5RABE6OOj31Z2EhkfIu7ZudsnJNgKonuk=</DigestValue>
      </Reference>
      <Reference URI="/xl/worksheets/sheet9.xml?ContentType=application/vnd.openxmlformats-officedocument.spreadsheetml.worksheet+xml">
        <DigestMethod Algorithm="http://www.w3.org/2001/04/xmlenc#sha256"/>
        <DigestValue>Bwm1r7ebSHmof5kIAj+93N3HhuekumExIM5XyBr5xPA=</DigestValue>
      </Reference>
    </Manifest>
    <SignatureProperties>
      <SignatureProperty Id="idSignatureTime" Target="#idPackageSignature">
        <mdssi:SignatureTime xmlns:mdssi="http://schemas.openxmlformats.org/package/2006/digital-signature">
          <mdssi:Format>YYYY-MM-DDThh:mm:ssTZD</mdssi:Format>
          <mdssi:Value>2022-02-01T08:01:42Z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2022-02-01T08:01:42Z</xd:SigningTime>
          <xd:SigningCertificate>
            <xd:Cert>
              <xd:CertDigest>
                <DigestMethod Algorithm="http://www.w3.org/2001/04/xmlenc#sha256"/>
                <DigestValue>mQIuoPldNoZyhPKSMTaMdJE3pSu/IvIDk7Tv7etSl68=</DigestValue>
              </xd:CertDigest>
              <xd:IssuerSerial>
                <X509IssuerName>CN=NBG Class 2 INT Sub CA, DC=nbg, DC=ge</X509IssuerName>
                <X509SerialNumber>311544788876356470572210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BDNc/3Aqprm2xghKdpz6Iv08nSF29SR9B4QsGFFi654=</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kO+mp0QBOQq92ntnFZ8vwYFKqfJl2KXaLFi8CRVgn9I=</DigestValue>
    </Reference>
  </SignedInfo>
  <SignatureValue>R7Ey+W+ollT7dIHbGnKPQeJyFiriH/ODEj/U901WkFiaESjOqX89PWwasEioHDLkoC2ak/i5CzVA
9gjTtKbLzob9IIINR0uOYU3n8IT9Y5gh0eWpGCWXStJiD92tOYKFKOqG/XwCRgIi7xMaZxPY3M8/
TpVLflZexsJiGMXJ92hWLP4KTQ7lbe9+NtFez3qB3Y90sm1D37+LXKuqgPj6moV0z2AU8/8Pm04N
CXph+sxoxh55bmqK+P5fhHCcadRCDmpPO3+I+L6RsnfZnVMPUgKcu2fEQkAitvo4HsFIorZeCuVG
p5lNS53pHCL2jyDunbCgcmfQ7obZjzhUaYBDQg==</SignatureValue>
  <KeyInfo>
    <X509Data>
      <X509Certificate>MIIGSTCCBTGgAwIBAgIKMMOPkwADAAIAozANBgkqhkiG9w0BAQsFADBKMRIwEAYKCZImiZPyLGQBGRYCZ2UxEzARBgoJkiaJk/IsZAEZFgNuYmcxHzAdBgNVBAMTFk5CRyBDbGFzcyAyIElOVCBTdWIgQ0EwHhcNMjExMjIwMTM1NDM2WhcNMjMxMjIwMTM1NDM2WjBHMSAwHgYDVQQKExdKU0MgWklSQUFUIEJBTksgR0VPUkdJQTEjMCEGA1UEAxMaQlpCIC0gU29waGlvIEpsYW50aWFzaHZpbGkwggEiMA0GCSqGSIb3DQEBAQUAA4IBDwAwggEKAoIBAQDXLfHCZ0p9B+gJUiC6YPVhwEtoBbdtmDQirtrgJo3eCovF2O7DCPB5FQztH2fuOknw2AXPmHiGyZL2qNfCOoNhdif3t/Ze63BcdJjaGwXHyhUP78x21hUbONxOs9C87HBsNHMXwQvEF6zvQI0hHzomk/hkDXccYhzDD5/EuNwuLEtwmLLdx73s7i0wVW1xrwgfLhKwMeOZESElWI/iHCGvSK5gn2mO4BngSmia1uGRNVANGgGO45DvdDpAucwbIaqpLNnr2KNgk0Ujj9LvfBiCOYBYmjsUQiI4ToGPgHKcmhzqo0iDZCdr9RJdqgx+HNbfxIi+SXt1lrk6XeCEZ+W9AgMBAAGjggMyMIIDLjA8BgkrBgEEAYI3FQcELzAtBiUrBgEEAYI3FQjmsmCDjfVEhoGZCYO4oUqDvoRxBIPEkTOEg4hdAgFkAgEjMB0GA1UdJQQWMBQGCCsGAQUFBwMCBggrBgEFBQcDBDALBgNVHQ8EBAMCB4AwJwYJKwYBBAGCNxUKBBowGDAKBggrBgEFBQcDAjAKBggrBgEFBQcDBDAdBgNVHQ4EFgQUULV0UrweV3n1wveYk2FYp5RD1nw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A6tnSYpKe6v9q+X5oqKbTx/s07u3+FdYw6/MbJgZvDocwrGkQuW+ea//x3SOjIfGiKK2HzpOLT6VWYoLILUpq1eY6IvPaABZj5G2ADbpelNGTwIhcBPnv5SvLLFl0rpvCpR6XjTTa8MWIRSHyJ6P6W7E4DQsZ+4FIkX4mlwuUjgQz24Yp2k7QO2bxGE9LO7Y/OLmwI1OydoMEV5VsNE1US+NN2p/Yw12b1fFD+s+JcPc+AeIgVdcsBgRZKckrEUNlmKWcYuCJPaxbLBAW4Y9u17y7wfoDihsqgeanPkDBLszXm8zcXwhBmIqhqG2MMviku4SeSgWpQyA/zsaYRtsC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k153iEiyH09cfIVuecpY5pt/DJv2tctNYF8Oh6fmhIk=</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2m6CW85rBYKpJKifjkFVt0n58BwBksWMXfva2VqaA+I=</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ze+MZOtihPj9dKeV/Dz5QESpeY6Fdwmnkxhrh69STxA=</DigestValue>
      </Reference>
      <Reference URI="/xl/printerSettings/printerSettings16.bin?ContentType=application/vnd.openxmlformats-officedocument.spreadsheetml.printerSettings">
        <DigestMethod Algorithm="http://www.w3.org/2001/04/xmlenc#sha256"/>
        <DigestValue>PAbJXuzpjwBnwsgwBYA5khj7ToXo0XH/KIeD/UMRhxI=</DigestValue>
      </Reference>
      <Reference URI="/xl/printerSettings/printerSettings17.bin?ContentType=application/vnd.openxmlformats-officedocument.spreadsheetml.printerSettings">
        <DigestMethod Algorithm="http://www.w3.org/2001/04/xmlenc#sha256"/>
        <DigestValue>qqKz7UtelGHdfiWdqNc1EvL8LqlQ7O4MTpeoyQcgyv0=</DigestValue>
      </Reference>
      <Reference URI="/xl/printerSettings/printerSettings18.bin?ContentType=application/vnd.openxmlformats-officedocument.spreadsheetml.printerSettings">
        <DigestMethod Algorithm="http://www.w3.org/2001/04/xmlenc#sha256"/>
        <DigestValue>nkR1lu9OLM1UMxWiPa7wm3YcnQOlFOICy95qYiodDz0=</DigestValue>
      </Reference>
      <Reference URI="/xl/printerSettings/printerSettings19.bin?ContentType=application/vnd.openxmlformats-officedocument.spreadsheetml.printerSettings">
        <DigestMethod Algorithm="http://www.w3.org/2001/04/xmlenc#sha256"/>
        <DigestValue>ze+MZOtihPj9dKeV/Dz5QESpeY6Fdwmnkxhrh69STxA=</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PAbJXuzpjwBnwsgwBYA5khj7ToXo0XH/KIeD/UMRhxI=</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yQcMoSlm1dLs8qhZdg4yBmoPzff7SKbqhxYHPuA/kw4=</DigestValue>
      </Reference>
      <Reference URI="/xl/styles.xml?ContentType=application/vnd.openxmlformats-officedocument.spreadsheetml.styles+xml">
        <DigestMethod Algorithm="http://www.w3.org/2001/04/xmlenc#sha256"/>
        <DigestValue>EKr1UYDuBQbWkjKAZOaMs+DyDOALTd+2+jJUpcWM5pM=</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bLPS82P/SdX7dsIg2DwQJpYKtu1aHl09IfBp7k8TE5w=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zMafTJYjRijDRYAqchtdXqOCJ4XmzSBJoYfLq4twkTA=</DigestValue>
      </Reference>
      <Reference URI="/xl/worksheets/sheet10.xml?ContentType=application/vnd.openxmlformats-officedocument.spreadsheetml.worksheet+xml">
        <DigestMethod Algorithm="http://www.w3.org/2001/04/xmlenc#sha256"/>
        <DigestValue>bUZHOSgauQuXGnjrNkYvYLk8IrXxSAlc7LU96G6TaWw=</DigestValue>
      </Reference>
      <Reference URI="/xl/worksheets/sheet11.xml?ContentType=application/vnd.openxmlformats-officedocument.spreadsheetml.worksheet+xml">
        <DigestMethod Algorithm="http://www.w3.org/2001/04/xmlenc#sha256"/>
        <DigestValue>zv+JQF7gv1rZUPl+fqud3YZWIyvmUY/800d2CnY7KIk=</DigestValue>
      </Reference>
      <Reference URI="/xl/worksheets/sheet12.xml?ContentType=application/vnd.openxmlformats-officedocument.spreadsheetml.worksheet+xml">
        <DigestMethod Algorithm="http://www.w3.org/2001/04/xmlenc#sha256"/>
        <DigestValue>SgLsTSOpKlliVIPfqiwgeie6UnQmB3a/TxX/qcVt5oE=</DigestValue>
      </Reference>
      <Reference URI="/xl/worksheets/sheet13.xml?ContentType=application/vnd.openxmlformats-officedocument.spreadsheetml.worksheet+xml">
        <DigestMethod Algorithm="http://www.w3.org/2001/04/xmlenc#sha256"/>
        <DigestValue>72gDN1k1taVxXDg2vtTi4jqPNMS+MCoFQVz3fLxY72w=</DigestValue>
      </Reference>
      <Reference URI="/xl/worksheets/sheet14.xml?ContentType=application/vnd.openxmlformats-officedocument.spreadsheetml.worksheet+xml">
        <DigestMethod Algorithm="http://www.w3.org/2001/04/xmlenc#sha256"/>
        <DigestValue>rtTM/SZK6e5vqszHbtqJVNZFj2b0ScZXx/blS8S1GSw=</DigestValue>
      </Reference>
      <Reference URI="/xl/worksheets/sheet15.xml?ContentType=application/vnd.openxmlformats-officedocument.spreadsheetml.worksheet+xml">
        <DigestMethod Algorithm="http://www.w3.org/2001/04/xmlenc#sha256"/>
        <DigestValue>OWzA1CRv9ihbIAaATSjWQn2eiA5RRX8xq4kTOWyhZ+g=</DigestValue>
      </Reference>
      <Reference URI="/xl/worksheets/sheet16.xml?ContentType=application/vnd.openxmlformats-officedocument.spreadsheetml.worksheet+xml">
        <DigestMethod Algorithm="http://www.w3.org/2001/04/xmlenc#sha256"/>
        <DigestValue>pGgKjeg8uG/N6kUQAcA1cXF1UnTmu9YTLTGpkrHLSGo=</DigestValue>
      </Reference>
      <Reference URI="/xl/worksheets/sheet17.xml?ContentType=application/vnd.openxmlformats-officedocument.spreadsheetml.worksheet+xml">
        <DigestMethod Algorithm="http://www.w3.org/2001/04/xmlenc#sha256"/>
        <DigestValue>5Ji738lr5TNBXWffsfLX7TeH4lMdqtdHAkxqAPy8T2M=</DigestValue>
      </Reference>
      <Reference URI="/xl/worksheets/sheet18.xml?ContentType=application/vnd.openxmlformats-officedocument.spreadsheetml.worksheet+xml">
        <DigestMethod Algorithm="http://www.w3.org/2001/04/xmlenc#sha256"/>
        <DigestValue>exqdrEQVzH9TFNR02cR1qCxoQeDEMl5HXg5+Iln5a1g=</DigestValue>
      </Reference>
      <Reference URI="/xl/worksheets/sheet19.xml?ContentType=application/vnd.openxmlformats-officedocument.spreadsheetml.worksheet+xml">
        <DigestMethod Algorithm="http://www.w3.org/2001/04/xmlenc#sha256"/>
        <DigestValue>nFHaHeoHNL0qxi/mcQSBAbbHO9eEcPURdzzcabqFwcU=</DigestValue>
      </Reference>
      <Reference URI="/xl/worksheets/sheet2.xml?ContentType=application/vnd.openxmlformats-officedocument.spreadsheetml.worksheet+xml">
        <DigestMethod Algorithm="http://www.w3.org/2001/04/xmlenc#sha256"/>
        <DigestValue>O+YEbdUEXsA92oWNFA6AGoBvwx/K7smZr7q+K5nlld0=</DigestValue>
      </Reference>
      <Reference URI="/xl/worksheets/sheet20.xml?ContentType=application/vnd.openxmlformats-officedocument.spreadsheetml.worksheet+xml">
        <DigestMethod Algorithm="http://www.w3.org/2001/04/xmlenc#sha256"/>
        <DigestValue>RolxTOrdjaNKWQfz9/h+1aD8NMHD9h+0wECR+VzXhYI=</DigestValue>
      </Reference>
      <Reference URI="/xl/worksheets/sheet21.xml?ContentType=application/vnd.openxmlformats-officedocument.spreadsheetml.worksheet+xml">
        <DigestMethod Algorithm="http://www.w3.org/2001/04/xmlenc#sha256"/>
        <DigestValue>ribIuQIke2+Pumqdn5Luve7zZBIYNftfNTYaLy+/BJM=</DigestValue>
      </Reference>
      <Reference URI="/xl/worksheets/sheet22.xml?ContentType=application/vnd.openxmlformats-officedocument.spreadsheetml.worksheet+xml">
        <DigestMethod Algorithm="http://www.w3.org/2001/04/xmlenc#sha256"/>
        <DigestValue>Naf9vEaUVauleEQ4SGxG3B6JGpKZqJa0yN21B3p3nWI=</DigestValue>
      </Reference>
      <Reference URI="/xl/worksheets/sheet23.xml?ContentType=application/vnd.openxmlformats-officedocument.spreadsheetml.worksheet+xml">
        <DigestMethod Algorithm="http://www.w3.org/2001/04/xmlenc#sha256"/>
        <DigestValue>ZgPH8ucHyGJ4UIvPfACLEhtqPVVvpATw/w4Lh5EU5q4=</DigestValue>
      </Reference>
      <Reference URI="/xl/worksheets/sheet24.xml?ContentType=application/vnd.openxmlformats-officedocument.spreadsheetml.worksheet+xml">
        <DigestMethod Algorithm="http://www.w3.org/2001/04/xmlenc#sha256"/>
        <DigestValue>t/gXR6rerspeo3f4EjZhEgpMlMVfs2dxYfC2keqVrRM=</DigestValue>
      </Reference>
      <Reference URI="/xl/worksheets/sheet25.xml?ContentType=application/vnd.openxmlformats-officedocument.spreadsheetml.worksheet+xml">
        <DigestMethod Algorithm="http://www.w3.org/2001/04/xmlenc#sha256"/>
        <DigestValue>ei2v5lXND1gXo+4Jk8hDXTRYpmAZhORM8SECTt1k+kU=</DigestValue>
      </Reference>
      <Reference URI="/xl/worksheets/sheet26.xml?ContentType=application/vnd.openxmlformats-officedocument.spreadsheetml.worksheet+xml">
        <DigestMethod Algorithm="http://www.w3.org/2001/04/xmlenc#sha256"/>
        <DigestValue>DwsylCsG7jrgmTFGi5ksvBrH4yNz/O/uv2PuXj2EqJk=</DigestValue>
      </Reference>
      <Reference URI="/xl/worksheets/sheet27.xml?ContentType=application/vnd.openxmlformats-officedocument.spreadsheetml.worksheet+xml">
        <DigestMethod Algorithm="http://www.w3.org/2001/04/xmlenc#sha256"/>
        <DigestValue>XKmo6BpMXMEvL3gUsJ6DAxRUH7M1esvBvre64ZqPIy4=</DigestValue>
      </Reference>
      <Reference URI="/xl/worksheets/sheet28.xml?ContentType=application/vnd.openxmlformats-officedocument.spreadsheetml.worksheet+xml">
        <DigestMethod Algorithm="http://www.w3.org/2001/04/xmlenc#sha256"/>
        <DigestValue>IZPrhpV98aSgpzjKkjQ0Bn8IlslCTCGOc1Kjg9NGFUc=</DigestValue>
      </Reference>
      <Reference URI="/xl/worksheets/sheet29.xml?ContentType=application/vnd.openxmlformats-officedocument.spreadsheetml.worksheet+xml">
        <DigestMethod Algorithm="http://www.w3.org/2001/04/xmlenc#sha256"/>
        <DigestValue>QIRYTeBuI7dMApTmTQ0JV2GhR3oJ3ktVpht8HeDrdBI=</DigestValue>
      </Reference>
      <Reference URI="/xl/worksheets/sheet3.xml?ContentType=application/vnd.openxmlformats-officedocument.spreadsheetml.worksheet+xml">
        <DigestMethod Algorithm="http://www.w3.org/2001/04/xmlenc#sha256"/>
        <DigestValue>zj2PSf702cyrC8+Co4rBy1k3N3IZeSeaTdwdxCYVvGY=</DigestValue>
      </Reference>
      <Reference URI="/xl/worksheets/sheet4.xml?ContentType=application/vnd.openxmlformats-officedocument.spreadsheetml.worksheet+xml">
        <DigestMethod Algorithm="http://www.w3.org/2001/04/xmlenc#sha256"/>
        <DigestValue>6B7/hiyAq8IxLh1ay0uWFDUhRA5Jfs/d4h7v6WmXncI=</DigestValue>
      </Reference>
      <Reference URI="/xl/worksheets/sheet5.xml?ContentType=application/vnd.openxmlformats-officedocument.spreadsheetml.worksheet+xml">
        <DigestMethod Algorithm="http://www.w3.org/2001/04/xmlenc#sha256"/>
        <DigestValue>HGzDz5MRLoN7s1H8GDrJU2YhzzzJO5QwKIPISin6NXo=</DigestValue>
      </Reference>
      <Reference URI="/xl/worksheets/sheet6.xml?ContentType=application/vnd.openxmlformats-officedocument.spreadsheetml.worksheet+xml">
        <DigestMethod Algorithm="http://www.w3.org/2001/04/xmlenc#sha256"/>
        <DigestValue>h8DBHaN+G7b8DR0hW/g/23d9S9ZaxkU/lzz/oIYRxbE=</DigestValue>
      </Reference>
      <Reference URI="/xl/worksheets/sheet7.xml?ContentType=application/vnd.openxmlformats-officedocument.spreadsheetml.worksheet+xml">
        <DigestMethod Algorithm="http://www.w3.org/2001/04/xmlenc#sha256"/>
        <DigestValue>gjqoMRj/PNdstchZG2aW2sQBXN6d1wOq92v4qunzE9U=</DigestValue>
      </Reference>
      <Reference URI="/xl/worksheets/sheet8.xml?ContentType=application/vnd.openxmlformats-officedocument.spreadsheetml.worksheet+xml">
        <DigestMethod Algorithm="http://www.w3.org/2001/04/xmlenc#sha256"/>
        <DigestValue>ed2fVavAsC5RABE6OOj31Z2EhkfIu7ZudsnJNgKonuk=</DigestValue>
      </Reference>
      <Reference URI="/xl/worksheets/sheet9.xml?ContentType=application/vnd.openxmlformats-officedocument.spreadsheetml.worksheet+xml">
        <DigestMethod Algorithm="http://www.w3.org/2001/04/xmlenc#sha256"/>
        <DigestValue>Bwm1r7ebSHmof5kIAj+93N3HhuekumExIM5XyBr5xPA=</DigestValue>
      </Reference>
    </Manifest>
    <SignatureProperties>
      <SignatureProperty Id="idSignatureTime" Target="#idPackageSignature">
        <mdssi:SignatureTime xmlns:mdssi="http://schemas.openxmlformats.org/package/2006/digital-signature">
          <mdssi:Format>YYYY-MM-DDThh:mm:ssTZD</mdssi:Format>
          <mdssi:Value>2022-02-01T08:01:55Z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2022-02-01T08:01:55Z</xd:SigningTime>
          <xd:SigningCertificate>
            <xd:Cert>
              <xd:CertDigest>
                <DigestMethod Algorithm="http://www.w3.org/2001/04/xmlenc#sha256"/>
                <DigestValue>nhAINtxDleuU+GUrafZFsyHlI7myeUszRJwPqudoe1w=</DigestValue>
              </xd:CertDigest>
              <xd:IssuerSerial>
                <X509IssuerName>CN=NBG Class 2 INT Sub CA, DC=nbg, DC=ge</X509IssuerName>
                <X509SerialNumber>230281051884898218016931</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93D33C19-3480-4E8D-8D98-F1FA8758B76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2022-02-01T07:49:52Z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