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8.xml" ContentType="application/vnd.openxmlformats-officedocument.spreadsheetml.worksheet+xml"/>
  <Override PartName="/xl/worksheets/sheet15.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835" windowHeight="9435" tabRatio="919"/>
  </bookViews>
  <sheets>
    <sheet name="Info " sheetId="82" r:id="rId1"/>
    <sheet name="1. key ratios " sheetId="84" r:id="rId2"/>
    <sheet name="2.RC" sheetId="83" r:id="rId3"/>
    <sheet name="3.PL" sheetId="85" r:id="rId4"/>
    <sheet name="4. Off-Balance" sheetId="75"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98" r:id="rId20"/>
    <sheet name="18. Assets by Exposure classes" sheetId="99" r:id="rId21"/>
    <sheet name="19. Assets by Risk Sectors" sheetId="100" r:id="rId22"/>
    <sheet name="20. Reserves" sheetId="101" r:id="rId23"/>
    <sheet name="21. NPL" sheetId="102" r:id="rId24"/>
    <sheet name="22. Quality" sheetId="103" r:id="rId25"/>
    <sheet name="23. LTV" sheetId="104" r:id="rId26"/>
    <sheet name="24. Risk Sector" sheetId="105" r:id="rId27"/>
    <sheet name="25. Collateral" sheetId="106" r:id="rId28"/>
  </sheets>
  <externalReferences>
    <externalReference r:id="rId29"/>
    <externalReference r:id="rId30"/>
    <externalReference r:id="rId31"/>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O33" i="105" l="1"/>
  <c r="N33" i="105"/>
  <c r="M33" i="105"/>
  <c r="L33" i="105"/>
  <c r="K33" i="105"/>
  <c r="J33" i="105"/>
  <c r="I33" i="105"/>
  <c r="H33" i="105"/>
  <c r="G33" i="105"/>
  <c r="F33" i="105"/>
  <c r="E33" i="105"/>
  <c r="D33" i="105"/>
  <c r="C33" i="105"/>
  <c r="D28" i="103"/>
  <c r="D22" i="103" s="1"/>
  <c r="G27" i="103"/>
  <c r="D27" i="103"/>
  <c r="U22" i="103"/>
  <c r="L22" i="103"/>
  <c r="G22" i="103"/>
  <c r="E22" i="103"/>
  <c r="C22" i="103"/>
  <c r="U15" i="103"/>
  <c r="T15" i="103"/>
  <c r="S15" i="103"/>
  <c r="R15" i="103"/>
  <c r="Q15" i="103"/>
  <c r="P15" i="103"/>
  <c r="O15" i="103"/>
  <c r="N15" i="103"/>
  <c r="M15" i="103"/>
  <c r="L15" i="103"/>
  <c r="K15" i="103"/>
  <c r="J15" i="103"/>
  <c r="I15" i="103"/>
  <c r="H15" i="103"/>
  <c r="G15" i="103"/>
  <c r="F15" i="103"/>
  <c r="E15" i="103"/>
  <c r="D15" i="103"/>
  <c r="C15" i="103"/>
  <c r="U8" i="103"/>
  <c r="T8" i="103"/>
  <c r="S8" i="103"/>
  <c r="R8" i="103"/>
  <c r="Q8" i="103"/>
  <c r="P8" i="103"/>
  <c r="O8" i="103"/>
  <c r="N8" i="103"/>
  <c r="M8" i="103"/>
  <c r="L8" i="103"/>
  <c r="K8" i="103"/>
  <c r="J8" i="103"/>
  <c r="I8" i="103"/>
  <c r="H8" i="103"/>
  <c r="G8" i="103"/>
  <c r="F8" i="103"/>
  <c r="E8" i="103"/>
  <c r="D8" i="103"/>
  <c r="C8" i="103"/>
  <c r="C18" i="102"/>
  <c r="C10" i="102"/>
  <c r="C19" i="102" s="1"/>
  <c r="C19" i="101"/>
  <c r="C17" i="101"/>
  <c r="C12" i="101"/>
  <c r="C7" i="101"/>
  <c r="C34" i="100"/>
  <c r="I34" i="100" s="1"/>
  <c r="H34" i="100"/>
  <c r="G34" i="100"/>
  <c r="F34" i="100"/>
  <c r="E34" i="100"/>
  <c r="D34" i="100"/>
  <c r="I33" i="100"/>
  <c r="I32" i="100"/>
  <c r="I31" i="100"/>
  <c r="I30" i="100"/>
  <c r="I29" i="100"/>
  <c r="I28" i="100"/>
  <c r="I27" i="100"/>
  <c r="I26" i="100"/>
  <c r="I25" i="100"/>
  <c r="I24" i="100"/>
  <c r="I23" i="100"/>
  <c r="I22" i="100"/>
  <c r="I21" i="100"/>
  <c r="I20" i="100"/>
  <c r="I19" i="100"/>
  <c r="I18" i="100"/>
  <c r="I17" i="100"/>
  <c r="I16" i="100"/>
  <c r="I15" i="100"/>
  <c r="I14" i="100"/>
  <c r="I13" i="100"/>
  <c r="I12" i="100"/>
  <c r="I11" i="100"/>
  <c r="I10" i="100"/>
  <c r="I9" i="100"/>
  <c r="I8" i="100"/>
  <c r="I7" i="100"/>
  <c r="H22" i="98"/>
  <c r="G22" i="98"/>
  <c r="F22" i="98"/>
  <c r="E22" i="98"/>
  <c r="D22" i="98"/>
  <c r="C22" i="98"/>
  <c r="G33" i="97"/>
  <c r="G37" i="97" s="1"/>
  <c r="F33" i="97"/>
  <c r="E33" i="97"/>
  <c r="D33" i="97"/>
  <c r="C33" i="97"/>
  <c r="G24" i="97"/>
  <c r="F24" i="97"/>
  <c r="E24" i="97"/>
  <c r="D24" i="97"/>
  <c r="C24" i="97"/>
  <c r="G18" i="97"/>
  <c r="F18" i="97"/>
  <c r="E18" i="97"/>
  <c r="D18" i="97"/>
  <c r="C18" i="97"/>
  <c r="G14" i="97"/>
  <c r="F14" i="97"/>
  <c r="E14" i="97"/>
  <c r="D14" i="97"/>
  <c r="C14" i="97"/>
  <c r="G11" i="97"/>
  <c r="F11" i="97"/>
  <c r="E11" i="97"/>
  <c r="D11" i="97"/>
  <c r="C11" i="97"/>
  <c r="G8" i="97"/>
  <c r="G21" i="97" s="1"/>
  <c r="F8" i="97"/>
  <c r="E8" i="97"/>
  <c r="D8" i="97"/>
  <c r="C8" i="97"/>
  <c r="C38" i="95"/>
  <c r="C30" i="95"/>
  <c r="C26" i="95"/>
  <c r="C18" i="95"/>
  <c r="C8" i="95"/>
  <c r="C22" i="91"/>
  <c r="G22" i="91"/>
  <c r="F22" i="91"/>
  <c r="E22" i="91"/>
  <c r="D22" i="91"/>
  <c r="S22" i="90"/>
  <c r="R22" i="90"/>
  <c r="Q22" i="90"/>
  <c r="P22" i="90"/>
  <c r="O22" i="90"/>
  <c r="N22" i="90"/>
  <c r="M22" i="90"/>
  <c r="L22" i="90"/>
  <c r="K22" i="90"/>
  <c r="J22" i="90"/>
  <c r="I22" i="90"/>
  <c r="H22" i="90"/>
  <c r="G22" i="90"/>
  <c r="F22" i="90"/>
  <c r="E22" i="90"/>
  <c r="D22" i="90"/>
  <c r="C22" i="90"/>
  <c r="B2" i="86"/>
  <c r="B2" i="52"/>
  <c r="B2" i="88"/>
  <c r="B2" i="73"/>
  <c r="B2" i="89"/>
  <c r="B2" i="94"/>
  <c r="B2" i="69"/>
  <c r="B2" i="90"/>
  <c r="B2" i="64"/>
  <c r="B2" i="91"/>
  <c r="B2" i="93"/>
  <c r="B2" i="92"/>
  <c r="B2" i="95"/>
  <c r="B2" i="97"/>
  <c r="B2" i="98"/>
  <c r="B2" i="99"/>
  <c r="B2" i="100"/>
  <c r="B2" i="101"/>
  <c r="B2" i="102"/>
  <c r="B2" i="103"/>
  <c r="B2" i="104"/>
  <c r="B2" i="105"/>
  <c r="B2" i="106"/>
  <c r="B2" i="75"/>
  <c r="C45" i="69"/>
  <c r="C47" i="89"/>
  <c r="C52" i="89" s="1"/>
  <c r="C43" i="89"/>
  <c r="C35" i="89"/>
  <c r="C31" i="89"/>
  <c r="C30" i="89" s="1"/>
  <c r="C41" i="89" s="1"/>
  <c r="C12" i="89"/>
  <c r="C6" i="89"/>
  <c r="C28" i="89" s="1"/>
  <c r="B2" i="85"/>
  <c r="C4" i="82"/>
  <c r="C3" i="82"/>
  <c r="D19" i="101" l="1"/>
  <c r="D12" i="101"/>
  <c r="D7" i="101"/>
  <c r="B1" i="97" l="1"/>
  <c r="G39" i="97" l="1"/>
  <c r="B1" i="95"/>
  <c r="B1" i="92"/>
  <c r="B1" i="93"/>
  <c r="B1" i="64"/>
  <c r="B1" i="90"/>
  <c r="B1" i="69"/>
  <c r="B1" i="94"/>
  <c r="B1" i="89"/>
  <c r="B1" i="73"/>
  <c r="B1" i="88"/>
  <c r="B1" i="52"/>
  <c r="B1" i="86"/>
  <c r="B1" i="75"/>
  <c r="B2" i="83"/>
  <c r="G5" i="86"/>
  <c r="F5" i="86"/>
  <c r="E5" i="86"/>
  <c r="D5" i="86"/>
  <c r="C5" i="86"/>
  <c r="G5" i="84"/>
  <c r="F5" i="84"/>
  <c r="E5" i="84"/>
  <c r="D5" i="84"/>
  <c r="C5" i="84"/>
  <c r="E13" i="86" l="1"/>
  <c r="F13" i="86"/>
  <c r="G13" i="86"/>
  <c r="E6" i="86"/>
  <c r="F6" i="86"/>
  <c r="G6" i="86"/>
  <c r="C21" i="94" l="1"/>
  <c r="C20" i="94"/>
  <c r="C19" i="94"/>
  <c r="B1" i="91" l="1"/>
  <c r="B1" i="85"/>
  <c r="B1" i="83"/>
  <c r="B1" i="84"/>
  <c r="D6" i="86" l="1"/>
  <c r="D13" i="86"/>
  <c r="C6" i="86" l="1"/>
  <c r="C13" i="86" s="1"/>
  <c r="D9" i="94" l="1"/>
  <c r="D15" i="94"/>
  <c r="D21" i="94"/>
  <c r="D11" i="94"/>
  <c r="D16" i="94"/>
  <c r="D7" i="94"/>
  <c r="D19" i="94"/>
  <c r="D12" i="94"/>
  <c r="D17" i="94"/>
  <c r="D8" i="94"/>
  <c r="D13" i="94"/>
  <c r="D20"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C5" i="73" l="1"/>
  <c r="T21" i="64" l="1"/>
  <c r="U21" i="64"/>
  <c r="S21" i="64"/>
  <c r="C21" i="64"/>
  <c r="C8" i="73" l="1"/>
  <c r="C13" i="73" s="1"/>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<sst xmlns="http://schemas.openxmlformats.org/spreadsheetml/2006/main" count="1116" uniqueCount="734">
  <si>
    <t>a</t>
  </si>
  <si>
    <t>b</t>
  </si>
  <si>
    <t>c</t>
  </si>
  <si>
    <t>d</t>
  </si>
  <si>
    <t>e</t>
  </si>
  <si>
    <t>f</t>
  </si>
  <si>
    <t>N</t>
  </si>
  <si>
    <t xml:space="preserve">   </t>
  </si>
  <si>
    <t>g</t>
  </si>
  <si>
    <t>h</t>
  </si>
  <si>
    <t>i</t>
  </si>
  <si>
    <t>j</t>
  </si>
  <si>
    <t>k</t>
  </si>
  <si>
    <t>l</t>
  </si>
  <si>
    <t>%</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</si>
  <si>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</si>
  <si>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</si>
  <si>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</si>
  <si>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</si>
  <si>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</si>
  <si>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</si>
  <si>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</si>
  <si>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</si>
  <si>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</si>
  <si>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</si>
  <si>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</si>
  <si>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</si>
  <si>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</si>
  <si>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</si>
  <si>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</si>
  <si>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</si>
  <si>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</si>
  <si>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</si>
  <si>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</si>
  <si>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</si>
  <si>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</si>
  <si>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</si>
  <si>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</si>
  <si>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</si>
  <si>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</si>
  <si>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</si>
  <si>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</si>
  <si>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</si>
  <si>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</si>
  <si>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</si>
  <si>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</si>
  <si>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</si>
  <si>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</si>
  <si>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</si>
  <si>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</si>
  <si>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</si>
  <si>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</si>
  <si>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</si>
  <si>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</si>
  <si>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</si>
  <si>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</si>
  <si>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</si>
  <si>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</si>
  <si>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</si>
  <si>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</si>
  <si>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</si>
  <si>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</si>
  <si>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</si>
  <si>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</si>
  <si>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</si>
  <si>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</si>
  <si>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</si>
  <si>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</si>
  <si>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</si>
  <si>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</si>
  <si>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</si>
  <si>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</si>
  <si>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</si>
  <si>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</si>
  <si>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</si>
  <si>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</si>
  <si>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</si>
  <si>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</si>
  <si>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</si>
  <si>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</si>
  <si>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</si>
  <si>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</si>
  <si>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</si>
  <si>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</si>
  <si>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</si>
  <si>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</si>
  <si>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</si>
  <si>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</si>
  <si>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</si>
  <si>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Of which above 10% equity holdings in financial institutions</t>
  </si>
  <si>
    <t>Of which significant investments subject to limited recognition</t>
  </si>
  <si>
    <t>Of which intangible assets</t>
  </si>
  <si>
    <t>Of which tier II capital qualifying instruments</t>
  </si>
  <si>
    <t>table 9 (Capital), N10</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</si>
  <si>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</si>
  <si>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</si>
  <si>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</si>
  <si>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</si>
  <si>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</si>
  <si>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</si>
  <si>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</si>
  <si>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</si>
  <si>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</si>
  <si>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</si>
  <si>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</si>
  <si>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</si>
  <si>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</si>
  <si>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</si>
  <si>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</si>
  <si>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</si>
  <si>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</si>
  <si>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</si>
  <si>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</si>
  <si>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</si>
  <si>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</si>
  <si>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</si>
  <si>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</si>
  <si>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</si>
  <si>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</si>
  <si>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</si>
  <si>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</si>
  <si>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</si>
  <si>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</si>
  <si>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</si>
  <si>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</si>
  <si>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</si>
  <si>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</si>
  <si>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</si>
  <si>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</si>
  <si>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</si>
  <si>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</si>
  <si>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</si>
  <si>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</si>
  <si>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</si>
  <si>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</si>
  <si>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</si>
  <si>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</si>
  <si>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</si>
  <si>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</si>
  <si>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</si>
  <si>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</si>
  <si>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</si>
  <si>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</si>
  <si>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</si>
  <si>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</si>
  <si>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</si>
  <si>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</si>
  <si>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</si>
  <si>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</si>
  <si>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</si>
  <si>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</si>
  <si>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</si>
  <si>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</si>
  <si>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</si>
  <si>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</si>
  <si>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</si>
  <si>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</si>
  <si>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</si>
  <si>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</si>
  <si>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</si>
  <si>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</si>
  <si>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</si>
  <si>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</si>
  <si>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</si>
  <si>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</si>
  <si>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</si>
  <si>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</si>
  <si>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</si>
  <si>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</si>
  <si>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</si>
  <si>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</si>
  <si>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</si>
  <si>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</si>
  <si>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</si>
  <si>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</si>
  <si>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</si>
  <si>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</si>
  <si>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</si>
  <si>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</si>
  <si>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</si>
  <si>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</si>
  <si>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</si>
  <si>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</si>
  <si>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</si>
  <si>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</si>
  <si>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</si>
  <si>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</si>
  <si>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</si>
  <si>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</si>
  <si>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</si>
  <si>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</si>
  <si>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</si>
  <si>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</si>
  <si>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</si>
  <si>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</si>
  <si>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</si>
  <si>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</si>
  <si>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</si>
  <si>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</si>
  <si>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Table 5</t>
  </si>
  <si>
    <t>Other Real Estate Owned &amp; Repossessed Assets</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</si>
  <si>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</si>
  <si>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</si>
  <si>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</si>
  <si>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</si>
  <si>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</si>
  <si>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</si>
  <si>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</si>
  <si>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</si>
  <si>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</si>
  <si>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</si>
  <si>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</si>
  <si>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</si>
  <si>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</si>
  <si>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</si>
  <si>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</si>
  <si>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</si>
  <si>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</si>
  <si>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</si>
  <si>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</si>
  <si>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</si>
  <si>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</si>
  <si>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</si>
  <si>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</si>
  <si>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</si>
  <si>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</si>
  <si>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</si>
  <si>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</si>
  <si>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</si>
  <si>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</si>
  <si>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</si>
  <si>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</si>
  <si>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</si>
  <si>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</si>
  <si>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</si>
  <si>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</si>
  <si>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</si>
  <si>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</si>
  <si>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</si>
  <si>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</si>
  <si>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</si>
  <si>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</si>
  <si>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</si>
  <si>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</si>
  <si>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</si>
  <si>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</si>
  <si>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</si>
  <si>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</si>
  <si>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</si>
  <si>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</si>
  <si>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</si>
  <si>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</si>
  <si>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</si>
  <si>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</si>
  <si>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</si>
  <si>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</si>
  <si>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</si>
  <si>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</si>
  <si>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</si>
  <si>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</si>
  <si>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</si>
  <si>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</si>
  <si>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</si>
  <si>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</si>
  <si>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</si>
  <si>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</si>
  <si>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</si>
  <si>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</si>
  <si>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</si>
  <si>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</si>
  <si>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</si>
  <si>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</si>
  <si>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 xml:space="preserve">Return on Average Assets (ROAA) </t>
  </si>
  <si>
    <t xml:space="preserve">Return on Average Equity (ROAE) </t>
  </si>
  <si>
    <t>Total Non-Interest Income</t>
  </si>
  <si>
    <t>Total Non-Interest Expenses</t>
  </si>
  <si>
    <t>Net Non-Interest Income</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</si>
  <si>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</si>
  <si>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</si>
  <si>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</si>
  <si>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</si>
  <si>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</si>
  <si>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</si>
  <si>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</si>
  <si>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</si>
  <si>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</si>
  <si>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</si>
  <si>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</si>
  <si>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</si>
  <si>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</si>
  <si>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</si>
  <si>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</si>
  <si>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</si>
  <si>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</si>
  <si>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</si>
  <si>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</si>
  <si>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</si>
  <si>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</si>
  <si>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</si>
  <si>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</si>
  <si>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</si>
  <si>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</si>
  <si>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</si>
  <si>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</si>
  <si>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</si>
  <si>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</si>
  <si>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</si>
  <si>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</si>
  <si>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</si>
  <si>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</si>
  <si>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</si>
  <si>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</si>
  <si>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</si>
  <si>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</si>
  <si>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</si>
  <si>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</si>
  <si>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</si>
  <si>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</si>
  <si>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</si>
  <si>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</si>
  <si>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</si>
  <si>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</si>
  <si>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</si>
  <si>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</si>
  <si>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</si>
  <si>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</si>
  <si>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</si>
  <si>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</si>
  <si>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</si>
  <si>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</si>
  <si>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</si>
  <si>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</si>
  <si>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</si>
  <si>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</si>
  <si>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</si>
  <si>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</si>
  <si>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</si>
  <si>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</si>
  <si>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</si>
  <si>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</si>
  <si>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</si>
  <si>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</si>
  <si>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</si>
  <si>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</si>
  <si>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</si>
  <si>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</si>
  <si>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</si>
  <si>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</si>
  <si>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</si>
  <si>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</si>
  <si>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</si>
  <si>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</si>
  <si>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</si>
  <si>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</si>
  <si>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</si>
  <si>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</si>
  <si>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</si>
  <si>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</si>
  <si>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</si>
  <si>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</si>
  <si>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</si>
  <si>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</si>
  <si>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</si>
  <si>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</si>
  <si>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</si>
  <si>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</si>
  <si>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</si>
  <si>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</si>
  <si>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</si>
  <si>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</si>
  <si>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</si>
  <si>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</si>
  <si>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</si>
  <si>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</si>
  <si>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</si>
  <si>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Contingent Liabilities and Commitments</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</si>
  <si>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</si>
  <si>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</si>
  <si>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</si>
  <si>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</si>
  <si>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</si>
  <si>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</si>
  <si>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</si>
  <si>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</si>
  <si>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</si>
  <si>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</si>
  <si>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</si>
  <si>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</si>
  <si>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</si>
  <si>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</si>
  <si>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</si>
  <si>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</si>
  <si>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</si>
  <si>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</si>
  <si>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</si>
  <si>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</si>
  <si>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</si>
  <si>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</si>
  <si>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</si>
  <si>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</si>
  <si>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</si>
  <si>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</si>
  <si>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</si>
  <si>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</si>
  <si>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</si>
  <si>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</si>
  <si>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</si>
  <si>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</si>
  <si>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</si>
  <si>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</si>
  <si>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</si>
  <si>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</si>
  <si>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</si>
  <si>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</si>
  <si>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</si>
  <si>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</si>
  <si>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</si>
  <si>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</si>
  <si>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</si>
  <si>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</si>
  <si>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</si>
  <si>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</si>
  <si>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</si>
  <si>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</si>
  <si>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</si>
  <si>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</si>
  <si>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</si>
  <si>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</si>
  <si>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</si>
  <si>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</si>
  <si>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</si>
  <si>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</si>
  <si>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</si>
  <si>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</si>
  <si>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</si>
  <si>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</si>
  <si>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</si>
  <si>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</si>
  <si>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</si>
  <si>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</si>
  <si>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</si>
  <si>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</si>
  <si>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</si>
  <si>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</si>
  <si>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</si>
  <si>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</si>
  <si>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</si>
  <si>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</si>
  <si>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</si>
  <si>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</si>
  <si>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</si>
  <si>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</si>
  <si>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</si>
  <si>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</si>
  <si>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</si>
  <si>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</si>
  <si>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</si>
  <si>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</si>
  <si>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</si>
  <si>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</si>
  <si>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</si>
  <si>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</si>
  <si>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</si>
  <si>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</si>
  <si>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</si>
  <si>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</si>
  <si>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</si>
  <si>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</si>
  <si>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</si>
  <si>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</si>
  <si>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</si>
  <si>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</si>
  <si>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</si>
  <si>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</si>
  <si>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</si>
  <si>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</si>
  <si>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</si>
  <si>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</si>
  <si>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</si>
  <si>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</si>
  <si>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</si>
  <si>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</si>
  <si>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</si>
  <si>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</si>
  <si>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</si>
  <si>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</si>
  <si>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</si>
  <si>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</si>
  <si>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</si>
  <si>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</si>
  <si>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</si>
  <si>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</si>
  <si>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</si>
  <si>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</si>
  <si>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</si>
  <si>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</si>
  <si>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</si>
  <si>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</si>
  <si>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</si>
  <si>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</si>
  <si>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</si>
  <si>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</si>
  <si>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</si>
  <si>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</si>
  <si>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</si>
  <si>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</si>
  <si>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</si>
  <si>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</si>
  <si>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</si>
  <si>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</si>
  <si>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</si>
  <si>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</si>
  <si>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</si>
  <si>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</si>
  <si>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</si>
  <si>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</si>
  <si>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</si>
  <si>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</si>
  <si>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</si>
  <si>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</si>
  <si>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</si>
  <si>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</si>
  <si>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</si>
  <si>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</si>
  <si>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</si>
  <si>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</si>
  <si>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</si>
  <si>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</si>
  <si>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</si>
  <si>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</si>
  <si>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</si>
  <si>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</si>
  <si>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</si>
  <si>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</si>
  <si>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</si>
  <si>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</si>
  <si>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</si>
  <si>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</si>
  <si>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</si>
  <si>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</si>
  <si>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Change in reserve for loans and Corporate debt securities</t>
  </si>
  <si>
    <t>Distribution of loans, Debt securities  and Off-balance-sheet items according to  Risk classification and Past due days</t>
  </si>
  <si>
    <t>Loans Distributed according to LTV ratio, Loan reserves, Value of collateral for loans and loans secured by guarantees according to Risk classification and past due days</t>
  </si>
  <si>
    <t>Loans and reserves on loans distributed according to Sectors of income source and risk classification</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</si>
  <si>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</si>
  <si>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</si>
  <si>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</si>
  <si>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</si>
  <si>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</si>
  <si>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</si>
  <si>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</si>
  <si>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</si>
  <si>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</si>
  <si>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</si>
  <si>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</si>
  <si>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</si>
  <si>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Special Reserve</t>
  </si>
  <si>
    <t>General Reserve</t>
  </si>
  <si>
    <t>Additional General Reserve</t>
  </si>
  <si>
    <t>Accumulated write-off, during the reporting period</t>
  </si>
  <si>
    <t>Book value</t>
  </si>
  <si>
    <t>Of which: Loans and other Assets - Non-Performing</t>
  </si>
  <si>
    <t>Of which: Loans and other Assets - other than Non-Performing</t>
  </si>
  <si>
    <t>(a+b-c-d-e)</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</si>
  <si>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</si>
  <si>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</si>
  <si>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</si>
  <si>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</si>
  <si>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</si>
  <si>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</si>
  <si>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</si>
  <si>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</si>
  <si>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</si>
  <si>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</si>
  <si>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</si>
  <si>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</si>
  <si>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</si>
  <si>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</si>
  <si>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</si>
  <si>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</si>
  <si>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</si>
  <si>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</si>
  <si>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</si>
  <si>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</si>
  <si>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</si>
  <si>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</si>
  <si>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</si>
  <si>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</si>
  <si>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</si>
  <si>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</si>
  <si>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Changes in reserve for loans and Corporate debt securities</t>
  </si>
  <si>
    <t>Change in reserves for loans during the reporting period</t>
  </si>
  <si>
    <t>Change in reserves for Corporate debt securities during the reporting period</t>
  </si>
  <si>
    <t>Opening balance</t>
  </si>
  <si>
    <t>An increase in the reserve for possible losses on assets</t>
  </si>
  <si>
    <t>Increase reserve of foreign currency assets as a result of currency exchange rate changes</t>
  </si>
  <si>
    <t>As a result of an increase in "additional general reserves"</t>
  </si>
  <si>
    <t>Decrease in reserve for possible losses on assets</t>
  </si>
  <si>
    <t>As a result of write-off of assets</t>
  </si>
  <si>
    <t>As a result of partial or total payment of standard assets</t>
  </si>
  <si>
    <t>Decrease reserve of foreign currency assets as a result of currency exchange rate changes</t>
  </si>
  <si>
    <t>As a result of an decrease in "additional general reserves"</t>
  </si>
  <si>
    <t>Closing balance</t>
  </si>
  <si>
    <t>Table 21</t>
  </si>
  <si>
    <t>Gross carrying value of Non-performing Loans</t>
  </si>
  <si>
    <t>Net accumulated recoveries related to decrease of Non-performing loans</t>
  </si>
  <si>
    <t>Inflows to non-performing portfolios</t>
  </si>
  <si>
    <t>Inflows to non-performing portfolios, as e result of currency exchange rate changes</t>
  </si>
  <si>
    <t>Outflows from non-performing portfolios</t>
  </si>
  <si>
    <t>Outflow to stadrat loan portfolio</t>
  </si>
  <si>
    <t>Outflow to watch loan portfolio</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</si>
  <si>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</si>
  <si>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</si>
  <si>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</si>
  <si>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</si>
  <si>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</si>
  <si>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</si>
  <si>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</si>
  <si>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Classified in standard category</t>
  </si>
  <si>
    <t>Classified in watch category</t>
  </si>
  <si>
    <t>Classified in Non-Performing category</t>
  </si>
  <si>
    <t>Past due ≤ 30 days</t>
  </si>
  <si>
    <t>Past due &gt; 30 days</t>
  </si>
  <si>
    <t xml:space="preserve"> Past due &gt; 30 days &lt; 60 days </t>
  </si>
  <si>
    <t xml:space="preserve">Past due ≥ 60 days &lt; 90 days </t>
  </si>
  <si>
    <t xml:space="preserve">Past due ≥ 90 days </t>
  </si>
  <si>
    <t>Past due &lt; 60 days</t>
  </si>
  <si>
    <t xml:space="preserve">Past due ≥ 90 days &lt; 180 days </t>
  </si>
  <si>
    <t>Past due ≥ 180 days &lt; 1 year</t>
  </si>
  <si>
    <t>Past due ≥ 1 year &lt;2 year</t>
  </si>
  <si>
    <t>Past due ≥ 2 year &lt;5 year</t>
  </si>
  <si>
    <t>Past due ≥ 5 year &lt;7 year</t>
  </si>
  <si>
    <t>Past due ≥ 7 year</t>
  </si>
  <si>
    <t>Of which: Classified in Loss category</t>
  </si>
  <si>
    <t>Loans</t>
  </si>
  <si>
    <t>Central banks</t>
  </si>
  <si>
    <t>General governments</t>
  </si>
  <si>
    <t>Credit institutions</t>
  </si>
  <si>
    <t>Other financial corporations</t>
  </si>
  <si>
    <t>Non-financial corporations</t>
  </si>
  <si>
    <t>Households</t>
  </si>
  <si>
    <t>Debt Securities</t>
  </si>
  <si>
    <t>Off-balance-sheet itmes</t>
  </si>
  <si>
    <t>Table 23</t>
  </si>
  <si>
    <t xml:space="preserve">Loans Distributed according to LTV ratio, Loan reserves, Value of collateral for loans and loans secured by guarantees according to Risk classification and past due days
  </t>
  </si>
  <si>
    <t xml:space="preserve"> Gross carrying value of Loans</t>
  </si>
  <si>
    <t>Loans Classified in standard category</t>
  </si>
  <si>
    <t>Loans Classified in watch category</t>
  </si>
  <si>
    <t>Loans Classified in Non-Performing category</t>
  </si>
  <si>
    <t>Secured Loans</t>
  </si>
  <si>
    <t>Loans Secured by Immovable property</t>
  </si>
  <si>
    <t>1.1.1.1</t>
  </si>
  <si>
    <t>LTV ≤70%</t>
  </si>
  <si>
    <t>1.1.1.2</t>
  </si>
  <si>
    <t>LTV &gt;70% ≤85%</t>
  </si>
  <si>
    <t>1.1.1.3</t>
  </si>
  <si>
    <t>LTV &gt;85% ≤100%</t>
  </si>
  <si>
    <t>1.1.1.4</t>
  </si>
  <si>
    <t>LTV &gt;100%</t>
  </si>
  <si>
    <t>Reserves on Secured Loans</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</si>
  <si>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</si>
  <si>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</si>
  <si>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</si>
  <si>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</si>
  <si>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</si>
  <si>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</si>
  <si>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</si>
  <si>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</si>
  <si>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</si>
  <si>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</si>
  <si>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</si>
  <si>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General and Special Reserves</t>
  </si>
  <si>
    <t>Additional General  Reserve</t>
  </si>
  <si>
    <t>Standard</t>
  </si>
  <si>
    <t>Watch</t>
  </si>
  <si>
    <t>Sub-Standard</t>
  </si>
  <si>
    <t>Doubtful</t>
  </si>
  <si>
    <t>Loss</t>
  </si>
  <si>
    <t>Table 25</t>
  </si>
  <si>
    <t xml:space="preserve">                               Gross carrying value/nominal value - distribution according to Collateral type
Loans, corporate debt securities and Off-balance-sheet items</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</si>
  <si>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</si>
  <si>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</si>
  <si>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</si>
  <si>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</si>
  <si>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</si>
  <si>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</si>
  <si>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</si>
  <si>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</si>
  <si>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</si>
  <si>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</si>
  <si>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</si>
  <si>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</si>
  <si>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</si>
  <si>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</si>
  <si>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As a result of partial or total payment of adversely classified assets</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</si>
  <si>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</si>
  <si>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</si>
  <si>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</si>
  <si>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</si>
  <si>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</si>
  <si>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</si>
  <si>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</si>
  <si>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</si>
  <si>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</si>
  <si>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</si>
  <si>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</si>
  <si>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</si>
  <si>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</si>
  <si>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 xml:space="preserve">                                                                                                                                      On Balance Assets                                                                                                                   
                                                                                                                                                                                                                                                                                                            Sector of repayment source / counterparty type</t>
  </si>
  <si>
    <t>Gross carrying value, book value, reserves and write-offs by risk classes</t>
  </si>
  <si>
    <t>Gross carrying value, book value, reserves and write-offs by Sectors of income source</t>
  </si>
  <si>
    <t>Outflows from non-performing portfolios, as a result of currency exchange rate changes</t>
  </si>
  <si>
    <t>Mehmet DÖNMEZ</t>
  </si>
  <si>
    <t>Harun ÖZMEN</t>
  </si>
  <si>
    <t>Ömer VANLI</t>
  </si>
  <si>
    <t>JSC Ziraat Bank Georgia</t>
  </si>
  <si>
    <t>www.ziraatbank.ge</t>
  </si>
  <si>
    <t>X</t>
  </si>
  <si>
    <t>Dimitri JAPARIDZE</t>
  </si>
  <si>
    <t>Ketevan TKAVADZE</t>
  </si>
  <si>
    <t>6.2.1</t>
  </si>
  <si>
    <t>6.2.2</t>
  </si>
  <si>
    <t>OW LLP General reserves</t>
  </si>
  <si>
    <t xml:space="preserve">OW COVID 19 related resreves </t>
  </si>
  <si>
    <t>LLP of off balance items</t>
  </si>
  <si>
    <t>Omer AYDIN</t>
  </si>
  <si>
    <t>Haluk CENGIZ</t>
  </si>
  <si>
    <t>Mert KOZACIOGLU</t>
  </si>
  <si>
    <t>Non-independent chair</t>
  </si>
  <si>
    <t>Non-independent member</t>
  </si>
  <si>
    <t>Independent member</t>
  </si>
  <si>
    <t>Director (Credit and Marcketing))</t>
  </si>
  <si>
    <t>General Director</t>
  </si>
  <si>
    <t>Deputy General Director (Finance and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</si>
</sst>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25">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11"/>
      <color theme="1"/>
      <name val="Sylfaen"/>
      <family val="1"/>
    </font>
    <font>
      <sz val="10"/>
      <color rgb="FF333333"/>
      <name val="Sylfaen"/>
      <family val="1"/>
    </font>
    <font>
      <sz val="10"/>
      <color theme="1"/>
      <name val="Sylfaen"/>
      <family val="1"/>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s>
  <borders count="129">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096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cellStyleXfs>
  <cellXfs count="758">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19" xfId="0" applyFont="1" applyBorder="1" applyAlignment="1">
      <alignment vertical="center" wrapText="1"/>
    </xf>
    <xf numFmtId="0" fontId="2" fillId="0" borderId="21"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6"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45" fillId="0" borderId="8" xfId="0" applyFont="1" applyFill="1" applyBorder="1" applyAlignment="1" applyProtection="1">
      <alignment horizontal="center"/>
    </xf>
    <xf numFmtId="0" fontId="2" fillId="0" borderId="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8" xfId="0" applyFont="1" applyFill="1" applyBorder="1" applyAlignment="1" applyProtection="1">
      <alignment horizontal="left"/>
    </xf>
    <xf numFmtId="193" fontId="2" fillId="0" borderId="3" xfId="0" applyNumberFormat="1" applyFont="1" applyFill="1" applyBorder="1" applyAlignment="1" applyProtection="1">
      <alignment horizontal="right"/>
    </xf>
    <xf numFmtId="193" fontId="2" fillId="36" borderId="22" xfId="0" applyNumberFormat="1" applyFont="1" applyFill="1" applyBorder="1" applyAlignment="1" applyProtection="1">
      <alignment horizontal="right"/>
    </xf>
    <xf numFmtId="0" fontId="2" fillId="0" borderId="8" xfId="0" applyFont="1" applyFill="1" applyBorder="1" applyAlignment="1" applyProtection="1">
      <alignment horizontal="left" indent="2"/>
    </xf>
    <xf numFmtId="0" fontId="2" fillId="0" borderId="8" xfId="0" applyFont="1" applyFill="1" applyBorder="1" applyAlignment="1" applyProtection="1">
      <alignment horizontal="left" indent="1"/>
    </xf>
    <xf numFmtId="0" fontId="45" fillId="0" borderId="8" xfId="0" applyFont="1" applyFill="1" applyBorder="1" applyAlignment="1" applyProtection="1"/>
    <xf numFmtId="0" fontId="2" fillId="0" borderId="24" xfId="0" applyFont="1" applyFill="1" applyBorder="1" applyAlignment="1" applyProtection="1">
      <alignment horizontal="left" indent="1"/>
    </xf>
    <xf numFmtId="0" fontId="45" fillId="0" borderId="75" xfId="0" applyFont="1" applyFill="1" applyBorder="1" applyAlignment="1" applyProtection="1"/>
    <xf numFmtId="193" fontId="2" fillId="36" borderId="26" xfId="0" applyNumberFormat="1" applyFont="1" applyFill="1" applyBorder="1" applyAlignment="1" applyProtection="1">
      <alignment horizontal="right"/>
    </xf>
    <xf numFmtId="0" fontId="87" fillId="0" borderId="0" xfId="0" applyFont="1" applyAlignment="1">
      <alignment vertical="center"/>
    </xf>
    <xf numFmtId="0" fontId="88"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left" indent="1"/>
    </xf>
    <xf numFmtId="38" fontId="2" fillId="0" borderId="3" xfId="0" applyNumberFormat="1" applyFont="1" applyFill="1" applyBorder="1" applyAlignment="1" applyProtection="1">
      <alignment horizontal="right"/>
      <protection locked="0"/>
    </xf>
    <xf numFmtId="38" fontId="2" fillId="0" borderId="22" xfId="0" applyNumberFormat="1" applyFont="1" applyFill="1" applyBorder="1" applyAlignment="1" applyProtection="1">
      <alignment horizontal="right"/>
      <protection locked="0"/>
    </xf>
    <xf numFmtId="0" fontId="2" fillId="0" borderId="3" xfId="0" applyFont="1" applyFill="1" applyBorder="1" applyAlignment="1">
      <alignment horizontal="left" wrapText="1" indent="1"/>
    </xf>
    <xf numFmtId="1" fontId="2" fillId="36" borderId="3" xfId="7" applyNumberFormat="1" applyFont="1" applyFill="1" applyBorder="1" applyAlignment="1" applyProtection="1">
      <alignment horizontal="right"/>
    </xf>
    <xf numFmtId="1" fontId="2" fillId="36" borderId="22" xfId="7" applyNumberFormat="1" applyFont="1" applyFill="1" applyBorder="1" applyAlignment="1" applyProtection="1">
      <alignment horizontal="right"/>
    </xf>
    <xf numFmtId="38" fontId="2" fillId="36" borderId="3" xfId="0" applyNumberFormat="1" applyFont="1" applyFill="1" applyBorder="1" applyAlignment="1">
      <alignment horizontal="right"/>
    </xf>
    <xf numFmtId="0" fontId="2" fillId="0" borderId="3" xfId="0" applyFont="1" applyFill="1" applyBorder="1" applyAlignment="1">
      <alignment horizontal="left" wrapText="1" indent="2"/>
    </xf>
    <xf numFmtId="0" fontId="45" fillId="0" borderId="3" xfId="0" applyFont="1" applyFill="1" applyBorder="1" applyAlignment="1"/>
    <xf numFmtId="38" fontId="2" fillId="3" borderId="3" xfId="0" applyNumberFormat="1" applyFont="1" applyFill="1" applyBorder="1" applyAlignment="1" applyProtection="1">
      <alignment horizontal="right"/>
      <protection locked="0"/>
    </xf>
    <xf numFmtId="1" fontId="2" fillId="3" borderId="3" xfId="7" applyNumberFormat="1" applyFont="1" applyFill="1" applyBorder="1" applyAlignment="1" applyProtection="1">
      <alignment horizontal="right"/>
    </xf>
    <xf numFmtId="1" fontId="2" fillId="3" borderId="22" xfId="7" applyNumberFormat="1" applyFont="1" applyFill="1" applyBorder="1" applyAlignment="1" applyProtection="1">
      <alignment horizontal="right"/>
    </xf>
    <xf numFmtId="0" fontId="45" fillId="0" borderId="3" xfId="0" applyFont="1" applyFill="1" applyBorder="1" applyAlignment="1">
      <alignment horizontal="left"/>
    </xf>
    <xf numFmtId="0" fontId="45" fillId="0" borderId="3" xfId="0" applyFont="1" applyFill="1" applyBorder="1" applyAlignment="1">
      <alignment horizontal="center"/>
    </xf>
    <xf numFmtId="0" fontId="45" fillId="3" borderId="3" xfId="0" applyFont="1" applyFill="1" applyBorder="1" applyAlignment="1">
      <alignment horizontal="center"/>
    </xf>
    <xf numFmtId="0" fontId="2" fillId="0" borderId="3" xfId="0" applyFont="1" applyFill="1" applyBorder="1" applyAlignment="1">
      <alignment horizontal="left" indent="1"/>
    </xf>
    <xf numFmtId="38" fontId="2" fillId="36" borderId="3" xfId="0" applyNumberFormat="1" applyFont="1" applyFill="1" applyBorder="1" applyAlignment="1" applyProtection="1">
      <alignment horizontal="right"/>
    </xf>
    <xf numFmtId="0" fontId="45" fillId="0" borderId="3" xfId="0" applyFont="1" applyFill="1" applyBorder="1" applyAlignment="1">
      <alignment horizontal="left" indent="1"/>
    </xf>
    <xf numFmtId="0" fontId="45" fillId="0" borderId="3" xfId="0" applyFont="1" applyFill="1" applyBorder="1" applyAlignment="1">
      <alignment horizontal="left" vertical="center" wrapText="1"/>
    </xf>
    <xf numFmtId="38" fontId="2" fillId="0" borderId="3" xfId="0" applyNumberFormat="1" applyFont="1" applyFill="1" applyBorder="1" applyAlignment="1" applyProtection="1">
      <alignment horizontal="right" vertical="center"/>
      <protection locked="0"/>
    </xf>
    <xf numFmtId="0" fontId="2" fillId="0" borderId="24" xfId="0" applyFont="1" applyFill="1" applyBorder="1" applyAlignment="1">
      <alignment horizontal="left" vertical="center" indent="1"/>
    </xf>
    <xf numFmtId="0" fontId="45" fillId="0" borderId="25" xfId="0" applyFont="1" applyFill="1" applyBorder="1" applyAlignment="1"/>
    <xf numFmtId="38" fontId="2" fillId="36" borderId="25" xfId="0" applyNumberFormat="1" applyFont="1" applyFill="1" applyBorder="1" applyAlignment="1">
      <alignment horizontal="right"/>
    </xf>
    <xf numFmtId="1" fontId="2" fillId="36" borderId="26" xfId="7" applyNumberFormat="1" applyFont="1" applyFill="1" applyBorder="1" applyAlignment="1" applyProtection="1">
      <alignment horizontal="right"/>
    </xf>
    <xf numFmtId="0" fontId="88" fillId="0" borderId="0" xfId="0" applyFont="1" applyBorder="1"/>
    <xf numFmtId="0" fontId="46" fillId="0" borderId="0" xfId="0" applyFont="1" applyFill="1" applyAlignment="1">
      <alignment horizontal="center"/>
    </xf>
    <xf numFmtId="0" fontId="84" fillId="0" borderId="21" xfId="0" applyFont="1" applyBorder="1" applyAlignment="1">
      <alignment horizontal="center" vertical="center" wrapText="1"/>
    </xf>
    <xf numFmtId="0" fontId="84" fillId="0" borderId="3" xfId="0" applyFont="1" applyFill="1" applyBorder="1" applyAlignment="1">
      <alignment vertical="center" wrapText="1"/>
    </xf>
    <xf numFmtId="0" fontId="84" fillId="0" borderId="24" xfId="0" applyFont="1" applyBorder="1" applyAlignment="1">
      <alignment horizontal="center" vertical="center" wrapText="1"/>
    </xf>
    <xf numFmtId="0" fontId="86" fillId="0" borderId="25"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4" fillId="0" borderId="23" xfId="0" applyFont="1" applyBorder="1" applyAlignment="1"/>
    <xf numFmtId="0" fontId="85"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84" fillId="0" borderId="42"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5" fillId="0" borderId="3" xfId="0" applyFont="1" applyBorder="1"/>
    <xf numFmtId="0" fontId="84" fillId="0" borderId="21" xfId="0" applyFont="1" applyBorder="1" applyAlignment="1">
      <alignment horizontal="center"/>
    </xf>
    <xf numFmtId="167" fontId="85" fillId="0" borderId="0" xfId="0" applyNumberFormat="1" applyFont="1"/>
    <xf numFmtId="0" fontId="84" fillId="0" borderId="0" xfId="0" applyFont="1" applyAlignment="1">
      <alignment vertical="center"/>
    </xf>
    <xf numFmtId="0" fontId="84" fillId="0" borderId="21" xfId="0" applyFont="1" applyBorder="1" applyAlignment="1">
      <alignment horizontal="center" vertical="center"/>
    </xf>
    <xf numFmtId="0" fontId="85" fillId="0" borderId="0" xfId="0" applyFont="1" applyAlignment="1"/>
    <xf numFmtId="0" fontId="84" fillId="0" borderId="13"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193" fontId="2" fillId="36" borderId="22"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3" fontId="2" fillId="3" borderId="22"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3" fontId="2" fillId="36" borderId="22"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3" fontId="2" fillId="3" borderId="22"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21"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3" fontId="2" fillId="36" borderId="22"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193" fontId="2" fillId="36" borderId="26" xfId="2" applyNumberFormat="1" applyFont="1" applyFill="1" applyBorder="1" applyAlignment="1" applyProtection="1">
      <alignment vertical="top" wrapText="1"/>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4" fillId="0" borderId="6" xfId="0" applyFont="1" applyFill="1" applyBorder="1" applyAlignment="1">
      <alignment horizontal="center" vertical="center" wrapText="1"/>
    </xf>
    <xf numFmtId="167" fontId="84" fillId="0" borderId="67" xfId="0" applyNumberFormat="1" applyFont="1" applyBorder="1" applyAlignment="1">
      <alignment horizontal="center"/>
    </xf>
    <xf numFmtId="167" fontId="85" fillId="0" borderId="0" xfId="0" applyNumberFormat="1" applyFont="1" applyBorder="1" applyAlignment="1">
      <alignment horizontal="center"/>
    </xf>
    <xf numFmtId="167" fontId="84" fillId="0" borderId="65" xfId="0" applyNumberFormat="1" applyFont="1" applyBorder="1" applyAlignment="1">
      <alignment horizontal="center"/>
    </xf>
    <xf numFmtId="167" fontId="87" fillId="0" borderId="65" xfId="0" applyNumberFormat="1" applyFont="1" applyBorder="1" applyAlignment="1">
      <alignment horizontal="center"/>
    </xf>
    <xf numFmtId="167" fontId="91" fillId="0" borderId="0" xfId="0" applyNumberFormat="1" applyFont="1" applyBorder="1" applyAlignment="1">
      <alignment horizontal="center"/>
    </xf>
    <xf numFmtId="167" fontId="46" fillId="76" borderId="65" xfId="0" applyNumberFormat="1" applyFont="1" applyFill="1" applyBorder="1" applyAlignment="1">
      <alignment horizontal="center"/>
    </xf>
    <xf numFmtId="167" fontId="84" fillId="0" borderId="68" xfId="0" applyNumberFormat="1" applyFont="1" applyBorder="1" applyAlignment="1">
      <alignment horizontal="center"/>
    </xf>
    <xf numFmtId="167" fontId="86" fillId="36" borderId="60" xfId="0" applyNumberFormat="1" applyFont="1" applyFill="1" applyBorder="1" applyAlignment="1">
      <alignment horizontal="center"/>
    </xf>
    <xf numFmtId="167" fontId="89" fillId="0" borderId="0" xfId="0" applyNumberFormat="1" applyFont="1" applyFill="1" applyBorder="1" applyAlignment="1">
      <alignment horizontal="center"/>
    </xf>
    <xf numFmtId="167" fontId="84" fillId="0" borderId="64" xfId="0" applyNumberFormat="1" applyFont="1" applyBorder="1" applyAlignment="1">
      <alignment horizontal="center"/>
    </xf>
    <xf numFmtId="167" fontId="84" fillId="0" borderId="69" xfId="0" applyNumberFormat="1" applyFont="1" applyBorder="1" applyAlignment="1">
      <alignment horizontal="center"/>
    </xf>
    <xf numFmtId="0" fontId="84" fillId="0" borderId="24" xfId="0" applyFont="1" applyBorder="1" applyAlignment="1">
      <alignment horizontal="center"/>
    </xf>
    <xf numFmtId="167" fontId="86" fillId="36" borderId="63" xfId="0" applyNumberFormat="1" applyFont="1" applyFill="1" applyBorder="1" applyAlignment="1">
      <alignment horizontal="center"/>
    </xf>
    <xf numFmtId="0" fontId="84" fillId="0" borderId="21"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193" fontId="84" fillId="36" borderId="25" xfId="0" applyNumberFormat="1" applyFont="1" applyFill="1" applyBorder="1"/>
    <xf numFmtId="0" fontId="86" fillId="0" borderId="0" xfId="0" applyFont="1" applyAlignment="1">
      <alignment horizontal="center"/>
    </xf>
    <xf numFmtId="0" fontId="84" fillId="0" borderId="18" xfId="0" applyFont="1" applyBorder="1"/>
    <xf numFmtId="0" fontId="84" fillId="0" borderId="20" xfId="0" applyFont="1" applyBorder="1"/>
    <xf numFmtId="0" fontId="84"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3" fontId="84" fillId="0" borderId="21" xfId="0" applyNumberFormat="1" applyFont="1" applyBorder="1" applyAlignment="1"/>
    <xf numFmtId="193" fontId="84" fillId="0" borderId="22" xfId="0" applyNumberFormat="1" applyFont="1" applyBorder="1" applyAlignment="1"/>
    <xf numFmtId="193" fontId="84" fillId="36" borderId="56" xfId="0" applyNumberFormat="1" applyFont="1" applyFill="1" applyBorder="1" applyAlignment="1"/>
    <xf numFmtId="0" fontId="45" fillId="3" borderId="26" xfId="16" applyFont="1" applyFill="1" applyBorder="1" applyAlignment="1" applyProtection="1">
      <protection locked="0"/>
    </xf>
    <xf numFmtId="193" fontId="84" fillId="36" borderId="24" xfId="0" applyNumberFormat="1" applyFont="1" applyFill="1" applyBorder="1"/>
    <xf numFmtId="193" fontId="84" fillId="36" borderId="26" xfId="0" applyNumberFormat="1" applyFont="1" applyFill="1" applyBorder="1"/>
    <xf numFmtId="193" fontId="84" fillId="36" borderId="57" xfId="0" applyNumberFormat="1" applyFont="1" applyFill="1" applyBorder="1"/>
    <xf numFmtId="0" fontId="84" fillId="0" borderId="0" xfId="0" applyFont="1" applyBorder="1" applyAlignment="1">
      <alignment vertical="center"/>
    </xf>
    <xf numFmtId="0" fontId="84" fillId="0" borderId="19" xfId="0" applyFont="1" applyBorder="1"/>
    <xf numFmtId="0" fontId="88" fillId="0" borderId="0" xfId="0" applyFont="1" applyAlignment="1">
      <alignment wrapText="1"/>
    </xf>
    <xf numFmtId="0" fontId="84" fillId="0" borderId="21" xfId="0" applyFont="1" applyBorder="1"/>
    <xf numFmtId="0" fontId="84" fillId="0" borderId="3" xfId="0" applyFont="1" applyBorder="1"/>
    <xf numFmtId="0" fontId="84" fillId="0" borderId="70" xfId="0" applyFont="1" applyBorder="1" applyAlignment="1">
      <alignment wrapText="1"/>
    </xf>
    <xf numFmtId="0" fontId="84" fillId="0" borderId="24" xfId="0" applyFont="1" applyBorder="1"/>
    <xf numFmtId="0" fontId="86" fillId="0" borderId="25" xfId="0" applyFont="1" applyBorder="1"/>
    <xf numFmtId="193" fontId="45" fillId="36" borderId="25" xfId="16" applyNumberFormat="1" applyFont="1" applyFill="1" applyBorder="1" applyAlignment="1" applyProtection="1">
      <protection locked="0"/>
    </xf>
    <xf numFmtId="0" fontId="84" fillId="0" borderId="58" xfId="0" applyFont="1" applyBorder="1" applyAlignment="1">
      <alignment horizontal="center"/>
    </xf>
    <xf numFmtId="0" fontId="84" fillId="0" borderId="59" xfId="0" applyFont="1" applyBorder="1" applyAlignment="1">
      <alignment horizontal="center"/>
    </xf>
    <xf numFmtId="0" fontId="84" fillId="0" borderId="19" xfId="0" applyFont="1" applyBorder="1" applyAlignment="1">
      <alignment horizontal="center"/>
    </xf>
    <xf numFmtId="0" fontId="84" fillId="0" borderId="20" xfId="0" applyFont="1" applyBorder="1" applyAlignment="1">
      <alignment horizontal="center"/>
    </xf>
    <xf numFmtId="0" fontId="88"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5" xfId="16" applyNumberFormat="1" applyFont="1" applyFill="1" applyBorder="1" applyAlignment="1" applyProtection="1">
      <protection locked="0"/>
    </xf>
    <xf numFmtId="193" fontId="45" fillId="36" borderId="25" xfId="1" applyNumberFormat="1" applyFont="1" applyFill="1" applyBorder="1" applyAlignment="1" applyProtection="1">
      <protection locked="0"/>
    </xf>
    <xf numFmtId="193" fontId="2" fillId="3" borderId="25" xfId="5" applyNumberFormat="1" applyFont="1" applyFill="1" applyBorder="1" applyProtection="1">
      <protection locked="0"/>
    </xf>
    <xf numFmtId="164" fontId="45" fillId="36" borderId="26" xfId="1" applyNumberFormat="1" applyFont="1" applyFill="1" applyBorder="1" applyAlignment="1" applyProtection="1">
      <protection locked="0"/>
    </xf>
    <xf numFmtId="193" fontId="84" fillId="0" borderId="0" xfId="0" applyNumberFormat="1" applyFont="1"/>
    <xf numFmtId="0" fontId="2" fillId="0" borderId="0" xfId="0" applyFont="1" applyFill="1" applyBorder="1" applyAlignment="1">
      <alignment horizontal="center"/>
    </xf>
    <xf numFmtId="0" fontId="2" fillId="0" borderId="0" xfId="0" applyFont="1" applyFill="1" applyAlignment="1">
      <alignment horizontal="center"/>
    </xf>
    <xf numFmtId="0" fontId="46" fillId="0" borderId="0" xfId="0" applyFont="1" applyFill="1" applyAlignment="1">
      <alignment horizontal="right"/>
    </xf>
    <xf numFmtId="0" fontId="84" fillId="0" borderId="21" xfId="0" applyFont="1" applyFill="1" applyBorder="1" applyAlignment="1">
      <alignment horizontal="center" vertical="center"/>
    </xf>
    <xf numFmtId="0" fontId="45" fillId="0" borderId="3" xfId="0" applyFont="1" applyFill="1" applyBorder="1" applyAlignment="1" applyProtection="1">
      <alignment horizontal="left"/>
      <protection locked="0"/>
    </xf>
    <xf numFmtId="193" fontId="2" fillId="36" borderId="3" xfId="0" applyNumberFormat="1" applyFont="1" applyFill="1" applyBorder="1" applyAlignment="1" applyProtection="1">
      <alignment horizontal="right"/>
    </xf>
    <xf numFmtId="0" fontId="2" fillId="0" borderId="10" xfId="0" applyNumberFormat="1" applyFont="1" applyFill="1" applyBorder="1" applyAlignment="1">
      <alignment horizontal="left" vertical="center" wrapText="1"/>
    </xf>
    <xf numFmtId="0" fontId="45" fillId="0" borderId="10" xfId="0" applyNumberFormat="1" applyFont="1" applyFill="1" applyBorder="1" applyAlignment="1">
      <alignment vertical="center" wrapText="1"/>
    </xf>
    <xf numFmtId="0" fontId="46" fillId="0" borderId="3" xfId="0" applyFont="1" applyFill="1" applyBorder="1" applyAlignment="1" applyProtection="1">
      <alignment horizontal="left" vertical="center" indent="17"/>
      <protection locked="0"/>
    </xf>
    <xf numFmtId="0" fontId="84"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193" fontId="2" fillId="0" borderId="25" xfId="0" applyNumberFormat="1" applyFont="1" applyFill="1" applyBorder="1" applyAlignment="1" applyProtection="1">
      <alignment horizontal="right"/>
    </xf>
    <xf numFmtId="193" fontId="2" fillId="36" borderId="25" xfId="0" applyNumberFormat="1" applyFont="1" applyFill="1" applyBorder="1" applyAlignment="1" applyProtection="1">
      <alignment horizontal="right"/>
    </xf>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5" xfId="0" applyFont="1" applyBorder="1" applyAlignment="1">
      <alignment vertical="center" wrapText="1"/>
    </xf>
    <xf numFmtId="0" fontId="45" fillId="0" borderId="0" xfId="0" applyFont="1" applyAlignment="1">
      <alignment horizontal="center"/>
    </xf>
    <xf numFmtId="0" fontId="84" fillId="0" borderId="0" xfId="0" applyFont="1" applyAlignment="1">
      <alignment horizontal="left" indent="1"/>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193" fontId="86" fillId="36" borderId="25" xfId="0" applyNumberFormat="1" applyFont="1" applyFill="1" applyBorder="1" applyAlignment="1">
      <alignment horizontal="center"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5" xfId="0" applyFont="1" applyFill="1" applyBorder="1" applyAlignment="1">
      <alignment wrapText="1"/>
    </xf>
    <xf numFmtId="0" fontId="84" fillId="0" borderId="18" xfId="0" applyFont="1" applyBorder="1" applyAlignment="1">
      <alignment horizontal="center" vertical="center"/>
    </xf>
    <xf numFmtId="193" fontId="84" fillId="36" borderId="20" xfId="0" applyNumberFormat="1" applyFont="1" applyFill="1" applyBorder="1" applyAlignment="1">
      <alignment horizontal="center" vertical="center"/>
    </xf>
    <xf numFmtId="0" fontId="84" fillId="0" borderId="0" xfId="0" applyFont="1" applyAlignment="1"/>
    <xf numFmtId="193" fontId="84" fillId="0" borderId="22" xfId="0" applyNumberFormat="1" applyFont="1" applyBorder="1" applyAlignment="1">
      <alignment wrapText="1"/>
    </xf>
    <xf numFmtId="193" fontId="84" fillId="36" borderId="22" xfId="0" applyNumberFormat="1" applyFont="1" applyFill="1" applyBorder="1" applyAlignment="1">
      <alignment horizontal="center" vertical="center" wrapText="1"/>
    </xf>
    <xf numFmtId="193" fontId="84" fillId="36" borderId="26" xfId="0" applyNumberFormat="1" applyFont="1" applyFill="1" applyBorder="1" applyAlignment="1">
      <alignment horizontal="center" vertical="center" wrapText="1"/>
    </xf>
    <xf numFmtId="0" fontId="84" fillId="0" borderId="11" xfId="0" applyFont="1" applyBorder="1" applyAlignment="1">
      <alignment horizontal="left" wrapText="1" indent="1"/>
    </xf>
    <xf numFmtId="0" fontId="87" fillId="0" borderId="11" xfId="0" applyFont="1" applyBorder="1" applyAlignment="1">
      <alignment horizontal="left" wrapText="1" indent="1"/>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8" xfId="0" applyFont="1" applyBorder="1" applyAlignment="1">
      <alignment horizontal="center" vertical="center" wrapText="1"/>
    </xf>
    <xf numFmtId="0" fontId="84" fillId="0" borderId="19" xfId="0" applyFont="1" applyFill="1" applyBorder="1" applyAlignment="1">
      <alignment horizontal="left" vertical="center" wrapText="1" indent="2"/>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2" fillId="0" borderId="3" xfId="0" applyFont="1" applyFill="1" applyBorder="1" applyAlignment="1" applyProtection="1">
      <alignment horizontal="left" indent="4"/>
      <protection locked="0"/>
    </xf>
    <xf numFmtId="0" fontId="2" fillId="0" borderId="10" xfId="0" applyNumberFormat="1" applyFont="1" applyFill="1" applyBorder="1" applyAlignment="1">
      <alignment horizontal="left" vertical="center" wrapText="1" indent="4"/>
    </xf>
    <xf numFmtId="0" fontId="2" fillId="0" borderId="3" xfId="0" applyFont="1" applyFill="1" applyBorder="1" applyAlignment="1" applyProtection="1">
      <alignment horizontal="left" vertical="center" indent="11"/>
      <protection locked="0"/>
    </xf>
    <xf numFmtId="0" fontId="96" fillId="0" borderId="10" xfId="0" applyNumberFormat="1" applyFont="1" applyFill="1" applyBorder="1" applyAlignment="1">
      <alignment horizontal="left" vertical="center" wrapText="1"/>
    </xf>
    <xf numFmtId="0" fontId="95" fillId="0" borderId="10" xfId="0" applyNumberFormat="1" applyFont="1" applyFill="1" applyBorder="1" applyAlignment="1">
      <alignment vertical="center"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45" fillId="0" borderId="8" xfId="0" applyFont="1" applyFill="1" applyBorder="1" applyAlignment="1" applyProtection="1">
      <alignment horizontal="left"/>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7" fillId="0" borderId="0" xfId="0" applyFont="1"/>
    <xf numFmtId="0" fontId="3" fillId="0" borderId="70" xfId="0" applyFont="1" applyBorder="1"/>
    <xf numFmtId="193" fontId="84" fillId="0" borderId="23" xfId="0" applyNumberFormat="1" applyFont="1" applyBorder="1" applyAlignment="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193" fontId="3" fillId="36" borderId="25" xfId="0" applyNumberFormat="1" applyFont="1" applyFill="1" applyBorder="1"/>
    <xf numFmtId="9" fontId="3" fillId="0" borderId="22" xfId="20962" applyFont="1" applyBorder="1"/>
    <xf numFmtId="9" fontId="3" fillId="36" borderId="26" xfId="20962" applyFont="1" applyFill="1" applyBorder="1"/>
    <xf numFmtId="0" fontId="86" fillId="0" borderId="0" xfId="0" applyFont="1" applyFill="1" applyBorder="1" applyAlignment="1">
      <alignment horizontal="center" wrapText="1"/>
    </xf>
    <xf numFmtId="167" fontId="84" fillId="0" borderId="3" xfId="0" applyNumberFormat="1" applyFont="1" applyBorder="1" applyAlignment="1"/>
    <xf numFmtId="167" fontId="84" fillId="36" borderId="25" xfId="0" applyNumberFormat="1" applyFont="1" applyFill="1" applyBorder="1"/>
    <xf numFmtId="0" fontId="84" fillId="0" borderId="0" xfId="0" applyFont="1" applyFill="1" applyBorder="1" applyAlignment="1">
      <alignment vertical="center" wrapText="1"/>
    </xf>
    <xf numFmtId="0" fontId="84" fillId="0" borderId="76" xfId="0" applyFont="1" applyFill="1" applyBorder="1" applyAlignment="1">
      <alignment vertical="center" wrapText="1"/>
    </xf>
    <xf numFmtId="0" fontId="84" fillId="0" borderId="21" xfId="0" applyFont="1" applyFill="1" applyBorder="1"/>
    <xf numFmtId="0" fontId="84" fillId="0" borderId="21" xfId="0" applyFont="1" applyFill="1" applyBorder="1" applyAlignment="1">
      <alignment horizontal="center"/>
    </xf>
    <xf numFmtId="167" fontId="85" fillId="0" borderId="0" xfId="0" applyNumberFormat="1" applyFont="1" applyFill="1"/>
    <xf numFmtId="193" fontId="86" fillId="36" borderId="25"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84"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86" xfId="0" applyFont="1" applyFill="1" applyBorder="1" applyAlignment="1">
      <alignment horizontal="left"/>
    </xf>
    <xf numFmtId="0" fontId="99" fillId="3" borderId="87" xfId="0" applyFont="1" applyFill="1" applyBorder="1" applyAlignment="1">
      <alignment horizontal="left"/>
    </xf>
    <xf numFmtId="0" fontId="4" fillId="3" borderId="90" xfId="0" applyFont="1" applyFill="1" applyBorder="1" applyAlignment="1">
      <alignment vertical="center"/>
    </xf>
    <xf numFmtId="0" fontId="3" fillId="3" borderId="91" xfId="0" applyFont="1" applyFill="1" applyBorder="1" applyAlignment="1">
      <alignment vertical="center"/>
    </xf>
    <xf numFmtId="0" fontId="3" fillId="3" borderId="92" xfId="0" applyFont="1" applyFill="1" applyBorder="1" applyAlignment="1">
      <alignment vertical="center"/>
    </xf>
    <xf numFmtId="0" fontId="3" fillId="0" borderId="74" xfId="0" applyFont="1" applyFill="1" applyBorder="1" applyAlignment="1">
      <alignment horizontal="center" vertical="center"/>
    </xf>
    <xf numFmtId="0" fontId="3" fillId="0" borderId="7" xfId="0" applyFont="1" applyFill="1" applyBorder="1" applyAlignment="1">
      <alignment vertical="center"/>
    </xf>
    <xf numFmtId="169" fontId="9" fillId="37" borderId="0" xfId="20" applyBorder="1"/>
    <xf numFmtId="0" fontId="3" fillId="0" borderId="21" xfId="0" applyFont="1" applyFill="1" applyBorder="1" applyAlignment="1">
      <alignment horizontal="center" vertical="center"/>
    </xf>
    <xf numFmtId="0" fontId="3" fillId="0" borderId="88" xfId="0" applyFont="1" applyFill="1" applyBorder="1" applyAlignment="1">
      <alignment vertical="center"/>
    </xf>
    <xf numFmtId="0" fontId="3" fillId="0" borderId="94" xfId="0" applyFont="1" applyFill="1" applyBorder="1" applyAlignment="1">
      <alignment vertical="center"/>
    </xf>
    <xf numFmtId="0" fontId="3" fillId="0" borderId="89" xfId="0" applyFont="1" applyFill="1" applyBorder="1" applyAlignment="1">
      <alignment vertical="center"/>
    </xf>
    <xf numFmtId="0" fontId="4" fillId="0" borderId="88" xfId="0" applyFont="1" applyFill="1" applyBorder="1" applyAlignment="1">
      <alignment vertical="center"/>
    </xf>
    <xf numFmtId="0" fontId="3" fillId="0" borderId="24" xfId="0" applyFont="1" applyFill="1" applyBorder="1" applyAlignment="1">
      <alignment horizontal="center" vertical="center"/>
    </xf>
    <xf numFmtId="0" fontId="4" fillId="0" borderId="25" xfId="0" applyFont="1" applyFill="1" applyBorder="1" applyAlignment="1">
      <alignment vertical="center"/>
    </xf>
    <xf numFmtId="0" fontId="3" fillId="0" borderId="25" xfId="0" applyFont="1" applyFill="1" applyBorder="1" applyAlignment="1">
      <alignment vertical="center"/>
    </xf>
    <xf numFmtId="0" fontId="3" fillId="0" borderId="27" xfId="0" applyFont="1" applyFill="1" applyBorder="1" applyAlignment="1">
      <alignment vertical="center"/>
    </xf>
    <xf numFmtId="0" fontId="3" fillId="0" borderId="26" xfId="0" applyFont="1" applyFill="1" applyBorder="1" applyAlignment="1">
      <alignment vertical="center"/>
    </xf>
    <xf numFmtId="0" fontId="3" fillId="3" borderId="70" xfId="0" applyFont="1" applyFill="1" applyBorder="1" applyAlignment="1">
      <alignment horizontal="center" vertical="center"/>
    </xf>
    <xf numFmtId="0" fontId="3" fillId="3" borderId="0"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169" fontId="9" fillId="37" borderId="59" xfId="20" applyBorder="1"/>
    <xf numFmtId="0" fontId="3" fillId="0" borderId="29" xfId="0" applyFont="1" applyFill="1" applyBorder="1" applyAlignment="1">
      <alignment vertical="center"/>
    </xf>
    <xf numFmtId="0" fontId="3" fillId="0" borderId="20" xfId="0" applyFont="1" applyFill="1" applyBorder="1" applyAlignment="1">
      <alignment vertical="center"/>
    </xf>
    <xf numFmtId="0" fontId="3" fillId="0" borderId="95" xfId="0" applyFont="1" applyFill="1" applyBorder="1" applyAlignment="1">
      <alignment horizontal="center" vertical="center"/>
    </xf>
    <xf numFmtId="0" fontId="3" fillId="0" borderId="96" xfId="0" applyFont="1" applyFill="1" applyBorder="1" applyAlignment="1">
      <alignment vertical="center"/>
    </xf>
    <xf numFmtId="169" fontId="9" fillId="37" borderId="27" xfId="20" applyBorder="1"/>
    <xf numFmtId="169" fontId="9" fillId="37" borderId="97" xfId="20" applyBorder="1"/>
    <xf numFmtId="169" fontId="9" fillId="37" borderId="28" xfId="20" applyBorder="1"/>
    <xf numFmtId="0" fontId="3" fillId="0" borderId="98" xfId="0" applyFont="1" applyFill="1" applyBorder="1" applyAlignment="1">
      <alignment vertical="center"/>
    </xf>
    <xf numFmtId="0" fontId="3" fillId="0" borderId="99" xfId="0" applyFont="1" applyFill="1" applyBorder="1" applyAlignment="1">
      <alignment vertical="center"/>
    </xf>
    <xf numFmtId="0" fontId="3" fillId="0" borderId="100" xfId="0" applyFont="1" applyFill="1" applyBorder="1" applyAlignment="1">
      <alignment horizontal="center" vertical="center"/>
    </xf>
    <xf numFmtId="0" fontId="3" fillId="0" borderId="101" xfId="0" applyFont="1" applyFill="1" applyBorder="1" applyAlignment="1">
      <alignment vertical="center"/>
    </xf>
    <xf numFmtId="169" fontId="9" fillId="37" borderId="33" xfId="20" applyBorder="1"/>
    <xf numFmtId="0" fontId="4" fillId="0" borderId="0" xfId="0" applyFont="1" applyFill="1" applyAlignment="1">
      <alignment horizontal="center"/>
    </xf>
    <xf numFmtId="0" fontId="86" fillId="0" borderId="88" xfId="0" applyFont="1" applyFill="1" applyBorder="1" applyAlignment="1">
      <alignment horizontal="center" vertical="center" wrapText="1"/>
    </xf>
    <xf numFmtId="0" fontId="86" fillId="0" borderId="89" xfId="0" applyFont="1" applyFill="1" applyBorder="1" applyAlignment="1">
      <alignment horizontal="center" vertical="center" wrapText="1"/>
    </xf>
    <xf numFmtId="0" fontId="84" fillId="0" borderId="88" xfId="0" applyFont="1" applyFill="1" applyBorder="1"/>
    <xf numFmtId="193" fontId="84" fillId="0" borderId="88" xfId="0" applyNumberFormat="1" applyFont="1" applyFill="1" applyBorder="1" applyAlignment="1">
      <alignment horizontal="center" vertical="center"/>
    </xf>
    <xf numFmtId="193" fontId="84" fillId="0" borderId="89" xfId="0" applyNumberFormat="1" applyFont="1" applyFill="1" applyBorder="1" applyAlignment="1">
      <alignment horizontal="center" vertical="center"/>
    </xf>
    <xf numFmtId="0" fontId="84" fillId="0" borderId="88" xfId="0" applyFont="1" applyFill="1" applyBorder="1" applyAlignment="1">
      <alignment horizontal="left" indent="1"/>
    </xf>
    <xf numFmtId="193" fontId="87" fillId="0" borderId="88" xfId="0" applyNumberFormat="1" applyFont="1" applyFill="1" applyBorder="1" applyAlignment="1">
      <alignment horizontal="center" vertical="center"/>
    </xf>
    <xf numFmtId="0" fontId="87" fillId="0" borderId="88" xfId="0" applyFont="1" applyFill="1" applyBorder="1" applyAlignment="1">
      <alignment horizontal="left" indent="1"/>
    </xf>
    <xf numFmtId="193" fontId="86" fillId="36" borderId="26" xfId="0" applyNumberFormat="1" applyFont="1" applyFill="1" applyBorder="1" applyAlignment="1">
      <alignment horizontal="center" vertical="center"/>
    </xf>
    <xf numFmtId="0" fontId="94" fillId="0" borderId="0" xfId="11" applyFont="1" applyFill="1" applyBorder="1" applyProtection="1"/>
    <xf numFmtId="0" fontId="4" fillId="36" borderId="19" xfId="0" applyFont="1" applyFill="1" applyBorder="1" applyAlignment="1">
      <alignment horizontal="center" vertical="center"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left" vertical="center" wrapText="1"/>
    </xf>
    <xf numFmtId="0" fontId="4" fillId="36" borderId="89" xfId="0" applyFont="1" applyFill="1" applyBorder="1" applyAlignment="1">
      <alignment horizontal="left" vertical="center" wrapText="1"/>
    </xf>
    <xf numFmtId="0" fontId="3" fillId="0" borderId="21" xfId="0" applyFont="1" applyFill="1" applyBorder="1" applyAlignment="1">
      <alignment horizontal="right" vertical="center" wrapText="1"/>
    </xf>
    <xf numFmtId="0" fontId="100" fillId="0" borderId="21" xfId="0" applyFont="1" applyFill="1" applyBorder="1" applyAlignment="1">
      <alignment horizontal="right" vertical="center" wrapText="1"/>
    </xf>
    <xf numFmtId="0" fontId="4" fillId="0" borderId="21"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4" xfId="5" applyNumberFormat="1" applyFont="1" applyFill="1" applyBorder="1" applyAlignment="1" applyProtection="1">
      <alignment horizontal="left" vertical="center"/>
      <protection locked="0"/>
    </xf>
    <xf numFmtId="0" fontId="102" fillId="0" borderId="25" xfId="9" applyFont="1" applyFill="1" applyBorder="1" applyAlignment="1" applyProtection="1">
      <alignment horizontal="left" vertical="center" wrapText="1"/>
      <protection locked="0"/>
    </xf>
    <xf numFmtId="0" fontId="84" fillId="0" borderId="88" xfId="0" applyFont="1" applyBorder="1" applyAlignment="1">
      <alignment vertical="center" wrapText="1"/>
    </xf>
    <xf numFmtId="14" fontId="2" fillId="3" borderId="88" xfId="8" quotePrefix="1" applyNumberFormat="1" applyFont="1" applyFill="1" applyBorder="1" applyAlignment="1" applyProtection="1">
      <alignment horizontal="left"/>
      <protection locked="0"/>
    </xf>
    <xf numFmtId="3" fontId="103" fillId="36" borderId="89" xfId="0" applyNumberFormat="1" applyFont="1" applyFill="1" applyBorder="1" applyAlignment="1">
      <alignment vertical="center" wrapText="1"/>
    </xf>
    <xf numFmtId="3" fontId="103" fillId="36" borderId="25" xfId="0" applyNumberFormat="1" applyFont="1" applyFill="1" applyBorder="1" applyAlignment="1">
      <alignment vertical="center" wrapText="1"/>
    </xf>
    <xf numFmtId="3" fontId="103" fillId="36" borderId="26" xfId="0" applyNumberFormat="1" applyFont="1" applyFill="1" applyBorder="1" applyAlignment="1">
      <alignment vertical="center" wrapText="1"/>
    </xf>
    <xf numFmtId="0" fontId="6" fillId="0" borderId="88" xfId="17" applyFill="1" applyBorder="1" applyAlignment="1" applyProtection="1"/>
    <xf numFmtId="49" fontId="84" fillId="0" borderId="88"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7" borderId="108" xfId="20964" applyFont="1" applyFill="1" applyBorder="1" applyAlignment="1">
      <alignment vertical="center"/>
    </xf>
    <xf numFmtId="0" fontId="45" fillId="77" borderId="109" xfId="20964" applyFont="1" applyFill="1" applyBorder="1" applyAlignment="1">
      <alignment vertical="center"/>
    </xf>
    <xf numFmtId="0" fontId="45" fillId="77" borderId="106" xfId="20964" applyFont="1" applyFill="1" applyBorder="1" applyAlignment="1">
      <alignment vertical="center"/>
    </xf>
    <xf numFmtId="0" fontId="105" fillId="70" borderId="105" xfId="20964" applyFont="1" applyFill="1" applyBorder="1" applyAlignment="1">
      <alignment horizontal="center" vertical="center"/>
    </xf>
    <xf numFmtId="0" fontId="105" fillId="70" borderId="106" xfId="20964" applyFont="1" applyFill="1" applyBorder="1" applyAlignment="1">
      <alignment horizontal="left" vertical="center" wrapText="1"/>
    </xf>
    <xf numFmtId="164" fontId="105" fillId="0" borderId="107" xfId="7" applyNumberFormat="1" applyFont="1" applyFill="1" applyBorder="1" applyAlignment="1" applyProtection="1">
      <alignment horizontal="right" vertical="center"/>
      <protection locked="0"/>
    </xf>
    <xf numFmtId="0" fontId="104" fillId="78" borderId="107" xfId="20964" applyFont="1" applyFill="1" applyBorder="1" applyAlignment="1">
      <alignment horizontal="center" vertical="center"/>
    </xf>
    <xf numFmtId="0" fontId="104" fillId="78" borderId="109" xfId="20964" applyFont="1" applyFill="1" applyBorder="1" applyAlignment="1">
      <alignment vertical="top" wrapText="1"/>
    </xf>
    <xf numFmtId="164" fontId="45" fillId="77" borderId="106" xfId="7" applyNumberFormat="1" applyFont="1" applyFill="1" applyBorder="1" applyAlignment="1">
      <alignment horizontal="right" vertical="center"/>
    </xf>
    <xf numFmtId="0" fontId="106" fillId="70" borderId="105" xfId="20964" applyFont="1" applyFill="1" applyBorder="1" applyAlignment="1">
      <alignment horizontal="center" vertical="center"/>
    </xf>
    <xf numFmtId="0" fontId="105" fillId="70" borderId="109" xfId="20964" applyFont="1" applyFill="1" applyBorder="1" applyAlignment="1">
      <alignment vertical="center" wrapText="1"/>
    </xf>
    <xf numFmtId="0" fontId="105" fillId="70" borderId="106" xfId="20964" applyFont="1" applyFill="1" applyBorder="1" applyAlignment="1">
      <alignment horizontal="left" vertical="center"/>
    </xf>
    <xf numFmtId="0" fontId="106" fillId="3" borderId="105" xfId="20964" applyFont="1" applyFill="1" applyBorder="1" applyAlignment="1">
      <alignment horizontal="center" vertical="center"/>
    </xf>
    <xf numFmtId="0" fontId="105" fillId="3" borderId="106" xfId="20964" applyFont="1" applyFill="1" applyBorder="1" applyAlignment="1">
      <alignment horizontal="left" vertical="center"/>
    </xf>
    <xf numFmtId="0" fontId="106" fillId="0" borderId="105" xfId="20964" applyFont="1" applyFill="1" applyBorder="1" applyAlignment="1">
      <alignment horizontal="center" vertical="center"/>
    </xf>
    <xf numFmtId="0" fontId="105" fillId="0" borderId="106" xfId="20964" applyFont="1" applyFill="1" applyBorder="1" applyAlignment="1">
      <alignment horizontal="left" vertical="center"/>
    </xf>
    <xf numFmtId="0" fontId="107" fillId="78" borderId="107" xfId="20964" applyFont="1" applyFill="1" applyBorder="1" applyAlignment="1">
      <alignment horizontal="center" vertical="center"/>
    </xf>
    <xf numFmtId="0" fontId="104" fillId="78" borderId="109" xfId="20964" applyFont="1" applyFill="1" applyBorder="1" applyAlignment="1">
      <alignment vertical="center"/>
    </xf>
    <xf numFmtId="164" fontId="105" fillId="78" borderId="107" xfId="7" applyNumberFormat="1" applyFont="1" applyFill="1" applyBorder="1" applyAlignment="1" applyProtection="1">
      <alignment horizontal="right" vertical="center"/>
      <protection locked="0"/>
    </xf>
    <xf numFmtId="0" fontId="104" fillId="77" borderId="108" xfId="20964" applyFont="1" applyFill="1" applyBorder="1" applyAlignment="1">
      <alignment vertical="center"/>
    </xf>
    <xf numFmtId="0" fontId="104" fillId="77" borderId="109" xfId="20964" applyFont="1" applyFill="1" applyBorder="1" applyAlignment="1">
      <alignment vertical="center"/>
    </xf>
    <xf numFmtId="164" fontId="104" fillId="77" borderId="106" xfId="7" applyNumberFormat="1" applyFont="1" applyFill="1" applyBorder="1" applyAlignment="1">
      <alignment horizontal="right" vertical="center"/>
    </xf>
    <xf numFmtId="0" fontId="109" fillId="3" borderId="105" xfId="20964" applyFont="1" applyFill="1" applyBorder="1" applyAlignment="1">
      <alignment horizontal="center" vertical="center"/>
    </xf>
    <xf numFmtId="0" fontId="110" fillId="78" borderId="107" xfId="20964" applyFont="1" applyFill="1" applyBorder="1" applyAlignment="1">
      <alignment horizontal="center" vertical="center"/>
    </xf>
    <xf numFmtId="0" fontId="45" fillId="78" borderId="109" xfId="20964" applyFont="1" applyFill="1" applyBorder="1" applyAlignment="1">
      <alignment vertical="center"/>
    </xf>
    <xf numFmtId="0" fontId="109" fillId="70" borderId="105" xfId="20964" applyFont="1" applyFill="1" applyBorder="1" applyAlignment="1">
      <alignment horizontal="center" vertical="center"/>
    </xf>
    <xf numFmtId="164" fontId="105" fillId="3" borderId="107" xfId="7" applyNumberFormat="1" applyFont="1" applyFill="1" applyBorder="1" applyAlignment="1" applyProtection="1">
      <alignment horizontal="right" vertical="center"/>
      <protection locked="0"/>
    </xf>
    <xf numFmtId="0" fontId="110" fillId="3" borderId="107" xfId="20964" applyFont="1" applyFill="1" applyBorder="1" applyAlignment="1">
      <alignment horizontal="center" vertical="center"/>
    </xf>
    <xf numFmtId="0" fontId="45" fillId="3" borderId="109" xfId="20964" applyFont="1" applyFill="1" applyBorder="1" applyAlignment="1">
      <alignment vertical="center"/>
    </xf>
    <xf numFmtId="0" fontId="106" fillId="70" borderId="107" xfId="20964" applyFont="1" applyFill="1" applyBorder="1" applyAlignment="1">
      <alignment horizontal="center" vertical="center"/>
    </xf>
    <xf numFmtId="0" fontId="19" fillId="70" borderId="107" xfId="20964" applyFont="1" applyFill="1" applyBorder="1" applyAlignment="1">
      <alignment horizontal="center" vertical="center"/>
    </xf>
    <xf numFmtId="0" fontId="100" fillId="0" borderId="107" xfId="0" applyFont="1" applyFill="1" applyBorder="1" applyAlignment="1">
      <alignment horizontal="left" vertical="center" wrapText="1"/>
    </xf>
    <xf numFmtId="10" fontId="96" fillId="0" borderId="107" xfId="20962" applyNumberFormat="1" applyFont="1" applyFill="1" applyBorder="1" applyAlignment="1">
      <alignment horizontal="left" vertical="center" wrapText="1"/>
    </xf>
    <xf numFmtId="10" fontId="3" fillId="0" borderId="107" xfId="20962" applyNumberFormat="1" applyFont="1" applyFill="1" applyBorder="1" applyAlignment="1">
      <alignment horizontal="left" vertical="center" wrapText="1"/>
    </xf>
    <xf numFmtId="10" fontId="4" fillId="36" borderId="107" xfId="0" applyNumberFormat="1" applyFont="1" applyFill="1" applyBorder="1" applyAlignment="1">
      <alignment horizontal="left" vertical="center" wrapText="1"/>
    </xf>
    <xf numFmtId="10" fontId="100" fillId="0" borderId="107" xfId="20962" applyNumberFormat="1" applyFont="1" applyFill="1" applyBorder="1" applyAlignment="1">
      <alignment horizontal="left" vertical="center" wrapText="1"/>
    </xf>
    <xf numFmtId="10" fontId="4" fillId="36" borderId="107" xfId="20962" applyNumberFormat="1" applyFont="1" applyFill="1" applyBorder="1" applyAlignment="1">
      <alignment horizontal="left" vertical="center" wrapText="1"/>
    </xf>
    <xf numFmtId="10" fontId="4" fillId="36" borderId="107" xfId="0" applyNumberFormat="1" applyFont="1" applyFill="1" applyBorder="1" applyAlignment="1">
      <alignment horizontal="center" vertical="center" wrapText="1"/>
    </xf>
    <xf numFmtId="10" fontId="102" fillId="0" borderId="25" xfId="20962" applyNumberFormat="1" applyFont="1" applyFill="1" applyBorder="1" applyAlignment="1" applyProtection="1">
      <alignment horizontal="left" vertical="center"/>
    </xf>
    <xf numFmtId="0" fontId="4" fillId="36" borderId="107" xfId="0" applyFont="1" applyFill="1" applyBorder="1" applyAlignment="1">
      <alignment horizontal="left" vertical="center" wrapText="1"/>
    </xf>
    <xf numFmtId="0" fontId="3" fillId="0" borderId="107" xfId="0" applyFont="1" applyFill="1" applyBorder="1" applyAlignment="1">
      <alignment horizontal="left" vertical="center" wrapText="1"/>
    </xf>
    <xf numFmtId="0" fontId="4" fillId="36" borderId="90" xfId="0" applyFont="1" applyFill="1" applyBorder="1" applyAlignment="1">
      <alignment vertical="center" wrapText="1"/>
    </xf>
    <xf numFmtId="0" fontId="4" fillId="36" borderId="106" xfId="0" applyFont="1" applyFill="1" applyBorder="1" applyAlignment="1">
      <alignment vertical="center" wrapText="1"/>
    </xf>
    <xf numFmtId="0" fontId="4" fillId="36" borderId="77" xfId="0" applyFont="1" applyFill="1" applyBorder="1" applyAlignment="1">
      <alignment vertical="center" wrapText="1"/>
    </xf>
    <xf numFmtId="0" fontId="4" fillId="36" borderId="32" xfId="0" applyFont="1" applyFill="1" applyBorder="1" applyAlignment="1">
      <alignment vertical="center" wrapText="1"/>
    </xf>
    <xf numFmtId="0" fontId="84" fillId="0" borderId="107" xfId="0" applyFont="1" applyBorder="1"/>
    <xf numFmtId="0" fontId="6" fillId="0" borderId="107" xfId="17" applyFill="1" applyBorder="1" applyAlignment="1" applyProtection="1">
      <alignment horizontal="left" vertical="center"/>
    </xf>
    <xf numFmtId="0" fontId="6" fillId="0" borderId="107" xfId="17" applyBorder="1" applyAlignment="1" applyProtection="1"/>
    <xf numFmtId="0" fontId="84" fillId="0" borderId="107" xfId="0" applyFont="1" applyFill="1" applyBorder="1"/>
    <xf numFmtId="0" fontId="6" fillId="0" borderId="107" xfId="17" applyFill="1" applyBorder="1" applyAlignment="1" applyProtection="1">
      <alignment horizontal="left" vertical="center" wrapText="1"/>
    </xf>
    <xf numFmtId="0" fontId="6" fillId="0" borderId="107" xfId="17" applyFill="1" applyBorder="1" applyAlignment="1" applyProtection="1"/>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4"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3" fontId="103" fillId="36" borderId="107" xfId="0" applyNumberFormat="1" applyFont="1" applyFill="1" applyBorder="1" applyAlignment="1">
      <alignment vertical="center" wrapText="1"/>
    </xf>
    <xf numFmtId="3" fontId="103" fillId="0" borderId="107" xfId="0" applyNumberFormat="1" applyFont="1" applyBorder="1" applyAlignment="1">
      <alignment vertical="center" wrapText="1"/>
    </xf>
    <xf numFmtId="3" fontId="103" fillId="0" borderId="107" xfId="0" applyNumberFormat="1" applyFont="1" applyFill="1" applyBorder="1" applyAlignment="1">
      <alignment vertical="center" wrapText="1"/>
    </xf>
    <xf numFmtId="3" fontId="103" fillId="36" borderId="108" xfId="0" applyNumberFormat="1" applyFont="1" applyFill="1" applyBorder="1" applyAlignment="1">
      <alignment vertical="center" wrapText="1"/>
    </xf>
    <xf numFmtId="3" fontId="103" fillId="0" borderId="108" xfId="0" applyNumberFormat="1" applyFont="1" applyBorder="1" applyAlignment="1">
      <alignment vertical="center" wrapText="1"/>
    </xf>
    <xf numFmtId="3" fontId="103" fillId="36" borderId="27" xfId="0" applyNumberFormat="1" applyFont="1" applyFill="1" applyBorder="1" applyAlignment="1">
      <alignment vertical="center" wrapText="1"/>
    </xf>
    <xf numFmtId="3" fontId="103" fillId="36" borderId="92" xfId="0" applyNumberFormat="1" applyFont="1" applyFill="1" applyBorder="1" applyAlignment="1">
      <alignment vertical="center" wrapText="1"/>
    </xf>
    <xf numFmtId="3" fontId="103" fillId="0" borderId="92" xfId="0" applyNumberFormat="1" applyFont="1" applyBorder="1" applyAlignment="1">
      <alignment vertical="center" wrapText="1"/>
    </xf>
    <xf numFmtId="3" fontId="103" fillId="0" borderId="92" xfId="0" applyNumberFormat="1" applyFont="1" applyFill="1" applyBorder="1" applyAlignment="1">
      <alignment vertical="center" wrapText="1"/>
    </xf>
    <xf numFmtId="3" fontId="103" fillId="36" borderId="42" xfId="0" applyNumberFormat="1" applyFont="1" applyFill="1" applyBorder="1" applyAlignment="1">
      <alignment vertical="center" wrapText="1"/>
    </xf>
    <xf numFmtId="0" fontId="2" fillId="0" borderId="19" xfId="0" applyNumberFormat="1" applyFont="1" applyFill="1" applyBorder="1" applyAlignment="1">
      <alignment horizontal="left" vertical="center" wrapText="1" indent="1"/>
    </xf>
    <xf numFmtId="0" fontId="2" fillId="0" borderId="20" xfId="0" applyNumberFormat="1" applyFont="1" applyFill="1" applyBorder="1" applyAlignment="1">
      <alignment horizontal="left" vertical="center" wrapText="1" indent="1"/>
    </xf>
    <xf numFmtId="14" fontId="2" fillId="0" borderId="0" xfId="0" applyNumberFormat="1" applyFont="1"/>
    <xf numFmtId="14" fontId="84" fillId="0" borderId="0" xfId="0" applyNumberFormat="1" applyFont="1"/>
    <xf numFmtId="169" fontId="2" fillId="37" borderId="0" xfId="20" applyFont="1" applyBorder="1"/>
    <xf numFmtId="169" fontId="2" fillId="37" borderId="104" xfId="20" applyFont="1" applyBorder="1"/>
    <xf numFmtId="0" fontId="2" fillId="0" borderId="21" xfId="0" applyFont="1" applyFill="1" applyBorder="1" applyAlignment="1">
      <alignment horizontal="right" vertical="center" wrapText="1"/>
    </xf>
    <xf numFmtId="0" fontId="2" fillId="2" borderId="21" xfId="0" applyFont="1" applyFill="1" applyBorder="1" applyAlignment="1">
      <alignment horizontal="right" vertical="center"/>
    </xf>
    <xf numFmtId="0" fontId="45" fillId="0" borderId="21" xfId="0" applyFont="1" applyFill="1" applyBorder="1" applyAlignment="1">
      <alignment horizontal="center" vertical="center" wrapText="1"/>
    </xf>
    <xf numFmtId="0" fontId="2" fillId="2" borderId="24"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8" xfId="0" applyFont="1" applyFill="1" applyBorder="1"/>
    <xf numFmtId="0" fontId="3" fillId="3" borderId="110" xfId="0" applyFont="1" applyFill="1" applyBorder="1" applyAlignment="1">
      <alignment wrapText="1"/>
    </xf>
    <xf numFmtId="0" fontId="3" fillId="3" borderId="111" xfId="0" applyFont="1" applyFill="1" applyBorder="1"/>
    <xf numFmtId="0" fontId="4" fillId="3" borderId="83" xfId="0" applyFont="1" applyFill="1" applyBorder="1" applyAlignment="1">
      <alignment horizontal="center" wrapText="1"/>
    </xf>
    <xf numFmtId="0" fontId="3" fillId="0" borderId="107" xfId="0" applyFont="1" applyFill="1" applyBorder="1" applyAlignment="1">
      <alignment horizontal="center"/>
    </xf>
    <xf numFmtId="0" fontId="3" fillId="0" borderId="107" xfId="0" applyFont="1" applyBorder="1" applyAlignment="1">
      <alignment horizontal="center"/>
    </xf>
    <xf numFmtId="0" fontId="3" fillId="3" borderId="70"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104" xfId="0" applyFont="1" applyFill="1" applyBorder="1" applyAlignment="1">
      <alignment horizontal="center" vertical="center" wrapText="1"/>
    </xf>
    <xf numFmtId="0" fontId="3" fillId="0" borderId="21" xfId="0" applyFont="1" applyBorder="1"/>
    <xf numFmtId="0" fontId="3" fillId="0" borderId="107" xfId="0" applyFont="1" applyBorder="1" applyAlignment="1">
      <alignment wrapText="1"/>
    </xf>
    <xf numFmtId="164" fontId="3" fillId="0" borderId="107" xfId="7" applyNumberFormat="1" applyFont="1" applyBorder="1"/>
    <xf numFmtId="164" fontId="3" fillId="0" borderId="89" xfId="7" applyNumberFormat="1" applyFont="1" applyBorder="1"/>
    <xf numFmtId="0" fontId="99" fillId="0" borderId="107" xfId="0" applyFont="1" applyBorder="1" applyAlignment="1">
      <alignment horizontal="left" wrapText="1" indent="2"/>
    </xf>
    <xf numFmtId="169" fontId="9" fillId="37" borderId="107" xfId="20" applyBorder="1"/>
    <xf numFmtId="164" fontId="3" fillId="0" borderId="107" xfId="7" applyNumberFormat="1" applyFont="1" applyBorder="1" applyAlignment="1">
      <alignment vertical="center"/>
    </xf>
    <xf numFmtId="0" fontId="4" fillId="0" borderId="21" xfId="0" applyFont="1" applyBorder="1"/>
    <xf numFmtId="0" fontId="4" fillId="0" borderId="107" xfId="0" applyFont="1" applyBorder="1" applyAlignment="1">
      <alignment wrapText="1"/>
    </xf>
    <xf numFmtId="164" fontId="4" fillId="0" borderId="89" xfId="7" applyNumberFormat="1" applyFont="1" applyBorder="1"/>
    <xf numFmtId="0" fontId="111" fillId="3" borderId="70"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104" xfId="7" applyNumberFormat="1" applyFont="1" applyFill="1" applyBorder="1"/>
    <xf numFmtId="164" fontId="3" fillId="0" borderId="107" xfId="7" applyNumberFormat="1" applyFont="1" applyFill="1" applyBorder="1"/>
    <xf numFmtId="164" fontId="3" fillId="0" borderId="107" xfId="7" applyNumberFormat="1" applyFont="1" applyFill="1" applyBorder="1" applyAlignment="1">
      <alignment vertical="center"/>
    </xf>
    <xf numFmtId="0" fontId="99" fillId="0" borderId="107"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104" xfId="0" applyFont="1" applyFill="1" applyBorder="1"/>
    <xf numFmtId="0" fontId="4" fillId="0" borderId="24" xfId="0" applyFont="1" applyBorder="1"/>
    <xf numFmtId="0" fontId="4" fillId="0" borderId="25" xfId="0" applyFont="1" applyBorder="1" applyAlignment="1">
      <alignment wrapText="1"/>
    </xf>
    <xf numFmtId="10" fontId="4" fillId="0" borderId="26" xfId="20962" applyNumberFormat="1" applyFont="1" applyBorder="1"/>
    <xf numFmtId="0" fontId="2" fillId="2" borderId="95" xfId="0" applyFont="1" applyFill="1" applyBorder="1" applyAlignment="1">
      <alignment horizontal="right" vertical="center"/>
    </xf>
    <xf numFmtId="0" fontId="2" fillId="0" borderId="105" xfId="0" applyFont="1" applyBorder="1" applyAlignment="1">
      <alignment vertical="center" wrapText="1"/>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7" fillId="0" borderId="122" xfId="13" applyFont="1" applyFill="1" applyBorder="1" applyAlignment="1" applyProtection="1">
      <alignment horizontal="left" vertical="center" wrapText="1"/>
      <protection locked="0"/>
    </xf>
    <xf numFmtId="49" fontId="117" fillId="0" borderId="122" xfId="5" applyNumberFormat="1" applyFont="1" applyFill="1" applyBorder="1" applyAlignment="1" applyProtection="1">
      <alignment horizontal="right" vertical="center"/>
      <protection locked="0"/>
    </xf>
    <xf numFmtId="49" fontId="118" fillId="0" borderId="122" xfId="5" applyNumberFormat="1" applyFont="1" applyFill="1" applyBorder="1" applyAlignment="1" applyProtection="1">
      <alignment horizontal="right" vertical="center"/>
      <protection locked="0"/>
    </xf>
    <xf numFmtId="0" fontId="113" fillId="0" borderId="122" xfId="0" applyFont="1" applyFill="1" applyBorder="1"/>
    <xf numFmtId="166" fontId="112" fillId="0" borderId="122" xfId="20965" applyFont="1" applyFill="1" applyBorder="1"/>
    <xf numFmtId="49" fontId="117" fillId="0" borderId="122" xfId="5" applyNumberFormat="1" applyFont="1" applyFill="1" applyBorder="1" applyAlignment="1" applyProtection="1">
      <alignment horizontal="right" vertical="center" wrapText="1"/>
      <protection locked="0"/>
    </xf>
    <xf numFmtId="49" fontId="118" fillId="0" borderId="122" xfId="5" applyNumberFormat="1" applyFont="1" applyFill="1" applyBorder="1" applyAlignment="1" applyProtection="1">
      <alignment horizontal="right" vertical="center" wrapText="1"/>
      <protection locked="0"/>
    </xf>
    <xf numFmtId="0" fontId="113" fillId="0" borderId="0" xfId="0" applyFont="1" applyFill="1"/>
    <xf numFmtId="0" fontId="112" fillId="0" borderId="122" xfId="0" applyNumberFormat="1" applyFont="1" applyFill="1" applyBorder="1" applyAlignment="1">
      <alignment horizontal="left" vertical="center" wrapText="1"/>
    </xf>
    <xf numFmtId="0" fontId="116" fillId="0" borderId="122" xfId="0" applyFont="1" applyFill="1" applyBorder="1"/>
    <xf numFmtId="0" fontId="113" fillId="0" borderId="0" xfId="0" applyFont="1" applyFill="1" applyBorder="1"/>
    <xf numFmtId="0" fontId="115" fillId="0" borderId="122" xfId="0" applyFont="1" applyFill="1" applyBorder="1" applyAlignment="1">
      <alignment horizontal="left" indent="1"/>
    </xf>
    <xf numFmtId="0" fontId="115" fillId="0" borderId="122" xfId="0" applyFont="1" applyFill="1" applyBorder="1" applyAlignment="1">
      <alignment horizontal="left" wrapText="1" indent="1"/>
    </xf>
    <xf numFmtId="0" fontId="112" fillId="0" borderId="122" xfId="0" applyFont="1" applyFill="1" applyBorder="1" applyAlignment="1">
      <alignment horizontal="left" indent="1"/>
    </xf>
    <xf numFmtId="0" fontId="112" fillId="0" borderId="122" xfId="0" applyNumberFormat="1" applyFont="1" applyFill="1" applyBorder="1" applyAlignment="1">
      <alignment horizontal="left" indent="1"/>
    </xf>
    <xf numFmtId="0" fontId="112" fillId="0" borderId="122" xfId="0" applyFont="1" applyFill="1" applyBorder="1" applyAlignment="1">
      <alignment horizontal="left" wrapText="1" indent="2"/>
    </xf>
    <xf numFmtId="0" fontId="115" fillId="0" borderId="122" xfId="0" applyFont="1" applyFill="1" applyBorder="1" applyAlignment="1">
      <alignment horizontal="left" vertical="center" indent="1"/>
    </xf>
    <xf numFmtId="0" fontId="113" fillId="0" borderId="122" xfId="0" applyFont="1" applyFill="1" applyBorder="1" applyAlignment="1">
      <alignment horizontal="left" wrapText="1"/>
    </xf>
    <xf numFmtId="0" fontId="113" fillId="0" borderId="122" xfId="0" applyFont="1" applyFill="1" applyBorder="1" applyAlignment="1">
      <alignment horizontal="left" wrapText="1" indent="2"/>
    </xf>
    <xf numFmtId="49" fontId="113" fillId="0" borderId="122" xfId="0" applyNumberFormat="1" applyFont="1" applyFill="1" applyBorder="1" applyAlignment="1">
      <alignment horizontal="left" indent="3"/>
    </xf>
    <xf numFmtId="49" fontId="113" fillId="0" borderId="122" xfId="0" applyNumberFormat="1" applyFont="1" applyFill="1" applyBorder="1" applyAlignment="1">
      <alignment horizontal="left" indent="1"/>
    </xf>
    <xf numFmtId="49" fontId="113" fillId="0" borderId="122" xfId="0" applyNumberFormat="1" applyFont="1" applyFill="1" applyBorder="1" applyAlignment="1">
      <alignment horizontal="left" vertical="top" wrapText="1" indent="2"/>
    </xf>
    <xf numFmtId="49" fontId="113" fillId="0" borderId="122" xfId="0" applyNumberFormat="1" applyFont="1" applyFill="1" applyBorder="1" applyAlignment="1">
      <alignment horizontal="left" wrapText="1" indent="3"/>
    </xf>
    <xf numFmtId="49" fontId="113" fillId="0" borderId="122" xfId="0" applyNumberFormat="1" applyFont="1" applyFill="1" applyBorder="1" applyAlignment="1">
      <alignment horizontal="left" wrapText="1" indent="2"/>
    </xf>
    <xf numFmtId="0" fontId="113" fillId="0" borderId="122" xfId="0" applyNumberFormat="1" applyFont="1" applyFill="1" applyBorder="1" applyAlignment="1">
      <alignment horizontal="left" wrapText="1" indent="1"/>
    </xf>
    <xf numFmtId="49" fontId="113" fillId="0" borderId="122" xfId="0" applyNumberFormat="1" applyFont="1" applyFill="1" applyBorder="1" applyAlignment="1">
      <alignment horizontal="left" wrapText="1" indent="1"/>
    </xf>
    <xf numFmtId="0" fontId="115" fillId="0" borderId="76" xfId="0" applyNumberFormat="1" applyFont="1" applyFill="1" applyBorder="1" applyAlignment="1">
      <alignment horizontal="left" vertical="center" wrapText="1"/>
    </xf>
    <xf numFmtId="0" fontId="113" fillId="0" borderId="123" xfId="0" applyFont="1" applyFill="1" applyBorder="1" applyAlignment="1">
      <alignment horizontal="center" vertical="center" wrapText="1"/>
    </xf>
    <xf numFmtId="0" fontId="115" fillId="0" borderId="122" xfId="0" applyNumberFormat="1" applyFont="1" applyFill="1" applyBorder="1" applyAlignment="1">
      <alignment horizontal="left" vertical="center" wrapText="1"/>
    </xf>
    <xf numFmtId="0" fontId="113" fillId="0" borderId="122" xfId="0" applyFont="1" applyFill="1" applyBorder="1" applyAlignment="1">
      <alignment horizontal="left" indent="1"/>
    </xf>
    <xf numFmtId="0" fontId="6" fillId="0" borderId="122" xfId="17" applyBorder="1" applyAlignment="1" applyProtection="1"/>
    <xf numFmtId="0" fontId="116" fillId="0" borderId="122"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0" xfId="0" applyFont="1" applyFill="1" applyBorder="1" applyAlignment="1">
      <alignment horizontal="center" vertical="center" wrapText="1"/>
    </xf>
    <xf numFmtId="14" fontId="84" fillId="0" borderId="0" xfId="0" applyNumberFormat="1" applyFont="1" applyFill="1"/>
    <xf numFmtId="0" fontId="119" fillId="0" borderId="122" xfId="13" applyFont="1" applyFill="1" applyBorder="1" applyAlignment="1" applyProtection="1">
      <alignment horizontal="left" vertical="center" wrapText="1"/>
      <protection locked="0"/>
    </xf>
    <xf numFmtId="0" fontId="113" fillId="0" borderId="0" xfId="0" applyFont="1" applyFill="1" applyAlignment="1">
      <alignment horizontal="left" vertical="top" wrapText="1"/>
    </xf>
    <xf numFmtId="0" fontId="113" fillId="0" borderId="0" xfId="0" applyFont="1" applyFill="1" applyAlignment="1">
      <alignment wrapText="1"/>
    </xf>
    <xf numFmtId="0" fontId="113" fillId="0" borderId="122" xfId="0" applyFont="1" applyFill="1" applyBorder="1" applyAlignment="1">
      <alignment horizontal="center" vertical="center"/>
    </xf>
    <xf numFmtId="0" fontId="113" fillId="0" borderId="122" xfId="0" applyFont="1" applyFill="1" applyBorder="1" applyAlignment="1">
      <alignment horizontal="center" vertical="center" wrapText="1"/>
    </xf>
    <xf numFmtId="0" fontId="116" fillId="0" borderId="0" xfId="0" applyFont="1" applyFill="1"/>
    <xf numFmtId="0" fontId="113" fillId="0" borderId="122" xfId="0" applyFont="1" applyFill="1" applyBorder="1" applyAlignment="1">
      <alignment wrapText="1"/>
    </xf>
    <xf numFmtId="0" fontId="113" fillId="0" borderId="122" xfId="0" applyFont="1" applyFill="1" applyBorder="1" applyAlignment="1">
      <alignment horizontal="left" indent="8"/>
    </xf>
    <xf numFmtId="0" fontId="113" fillId="0" borderId="0" xfId="0" applyFont="1" applyFill="1" applyBorder="1" applyAlignment="1">
      <alignment horizontal="left"/>
    </xf>
    <xf numFmtId="0" fontId="116" fillId="0" borderId="0" xfId="0" applyFont="1" applyFill="1" applyBorder="1"/>
    <xf numFmtId="0" fontId="116" fillId="0" borderId="7" xfId="0" applyFont="1" applyFill="1" applyBorder="1"/>
    <xf numFmtId="0" fontId="113" fillId="0" borderId="0" xfId="0" applyFont="1" applyFill="1" applyBorder="1" applyAlignment="1">
      <alignment horizontal="center" vertical="center"/>
    </xf>
    <xf numFmtId="0" fontId="113" fillId="0" borderId="7" xfId="0" applyFont="1" applyFill="1" applyBorder="1" applyAlignment="1">
      <alignment wrapText="1"/>
    </xf>
    <xf numFmtId="49" fontId="113" fillId="0" borderId="122" xfId="0" applyNumberFormat="1" applyFont="1" applyFill="1" applyBorder="1" applyAlignment="1">
      <alignment horizontal="center" vertical="center" wrapText="1"/>
    </xf>
    <xf numFmtId="0" fontId="113" fillId="0" borderId="122" xfId="0" applyFont="1" applyFill="1" applyBorder="1" applyAlignment="1">
      <alignment horizontal="center"/>
    </xf>
    <xf numFmtId="0" fontId="113" fillId="0" borderId="7" xfId="0" applyFont="1" applyFill="1" applyBorder="1"/>
    <xf numFmtId="0" fontId="113" fillId="0" borderId="122" xfId="0" applyFont="1" applyFill="1" applyBorder="1" applyAlignment="1">
      <alignment horizontal="left" indent="2"/>
    </xf>
    <xf numFmtId="0" fontId="113" fillId="0" borderId="122" xfId="0" applyNumberFormat="1" applyFont="1" applyFill="1" applyBorder="1" applyAlignment="1">
      <alignment horizontal="left" indent="1"/>
    </xf>
    <xf numFmtId="0" fontId="113" fillId="0" borderId="0" xfId="0" applyFont="1" applyFill="1" applyAlignment="1">
      <alignment horizontal="center" vertical="center"/>
    </xf>
    <xf numFmtId="0" fontId="121" fillId="0" borderId="0" xfId="0" applyFont="1" applyFill="1"/>
    <xf numFmtId="0" fontId="121" fillId="0" borderId="0" xfId="0" applyFont="1" applyFill="1" applyAlignment="1">
      <alignment horizontal="center" vertical="center"/>
    </xf>
    <xf numFmtId="0" fontId="115" fillId="0" borderId="122" xfId="0" applyFont="1" applyFill="1" applyBorder="1" applyAlignment="1">
      <alignment horizontal="center" vertical="center" wrapText="1"/>
    </xf>
    <xf numFmtId="0" fontId="113" fillId="79" borderId="122" xfId="0" applyFont="1" applyFill="1" applyBorder="1"/>
    <xf numFmtId="0" fontId="116" fillId="79" borderId="122" xfId="0" applyFont="1" applyFill="1" applyBorder="1"/>
    <xf numFmtId="0" fontId="113" fillId="0" borderId="122" xfId="0" applyFont="1" applyFill="1" applyBorder="1" applyAlignment="1">
      <alignment horizontal="center" vertical="center" wrapText="1"/>
    </xf>
    <xf numFmtId="0" fontId="122" fillId="0" borderId="122" xfId="0" applyFont="1" applyBorder="1"/>
    <xf numFmtId="193" fontId="96" fillId="0" borderId="122" xfId="0" applyNumberFormat="1" applyFont="1" applyFill="1" applyBorder="1" applyAlignment="1" applyProtection="1">
      <alignment vertical="center" wrapText="1"/>
      <protection locked="0"/>
    </xf>
    <xf numFmtId="193" fontId="3" fillId="0" borderId="122" xfId="0" applyNumberFormat="1" applyFont="1" applyFill="1" applyBorder="1" applyAlignment="1" applyProtection="1">
      <alignment vertical="center" wrapText="1"/>
      <protection locked="0"/>
    </xf>
    <xf numFmtId="193" fontId="3" fillId="0" borderId="89" xfId="0" applyNumberFormat="1" applyFont="1" applyFill="1" applyBorder="1" applyAlignment="1" applyProtection="1">
      <alignment vertical="center" wrapText="1"/>
      <protection locked="0"/>
    </xf>
    <xf numFmtId="169" fontId="9" fillId="37" borderId="104" xfId="20" applyBorder="1"/>
    <xf numFmtId="193" fontId="96" fillId="0" borderId="122" xfId="0" applyNumberFormat="1" applyFont="1" applyFill="1" applyBorder="1" applyAlignment="1" applyProtection="1">
      <alignment horizontal="right" vertical="center" wrapText="1"/>
      <protection locked="0"/>
    </xf>
    <xf numFmtId="10" fontId="3" fillId="0" borderId="122" xfId="20962" applyNumberFormat="1" applyFont="1" applyFill="1" applyBorder="1" applyAlignment="1" applyProtection="1">
      <alignment horizontal="right" vertical="center" wrapText="1"/>
      <protection locked="0"/>
    </xf>
    <xf numFmtId="10" fontId="3" fillId="0" borderId="122" xfId="20962" applyNumberFormat="1" applyFont="1" applyBorder="1" applyAlignment="1" applyProtection="1">
      <alignment vertical="center" wrapText="1"/>
      <protection locked="0"/>
    </xf>
    <xf numFmtId="10" fontId="3" fillId="0" borderId="89" xfId="20962" applyNumberFormat="1" applyFont="1" applyBorder="1" applyAlignment="1" applyProtection="1">
      <alignment vertical="center" wrapText="1"/>
      <protection locked="0"/>
    </xf>
    <xf numFmtId="10" fontId="94" fillId="2" borderId="122" xfId="20962" applyNumberFormat="1" applyFont="1" applyFill="1" applyBorder="1" applyAlignment="1" applyProtection="1">
      <alignment vertical="center"/>
      <protection locked="0"/>
    </xf>
    <xf numFmtId="10" fontId="123" fillId="2" borderId="122" xfId="20962" applyNumberFormat="1" applyFont="1" applyFill="1" applyBorder="1" applyAlignment="1" applyProtection="1">
      <alignment vertical="center"/>
      <protection locked="0"/>
    </xf>
    <xf numFmtId="10" fontId="123" fillId="2" borderId="89" xfId="20962" applyNumberFormat="1" applyFont="1" applyFill="1" applyBorder="1" applyAlignment="1" applyProtection="1">
      <alignment vertical="center"/>
      <protection locked="0"/>
    </xf>
    <xf numFmtId="9" fontId="9" fillId="37" borderId="0" xfId="20962" applyFont="1" applyFill="1" applyBorder="1"/>
    <xf numFmtId="9" fontId="9" fillId="37" borderId="104" xfId="20962" applyFont="1" applyFill="1" applyBorder="1"/>
    <xf numFmtId="10" fontId="9" fillId="37" borderId="0" xfId="20962" applyNumberFormat="1" applyFont="1" applyFill="1" applyBorder="1"/>
    <xf numFmtId="10" fontId="9" fillId="37" borderId="104" xfId="20962" applyNumberFormat="1" applyFont="1" applyFill="1" applyBorder="1"/>
    <xf numFmtId="10" fontId="94" fillId="2" borderId="89" xfId="20962" applyNumberFormat="1" applyFont="1" applyFill="1" applyBorder="1" applyAlignment="1" applyProtection="1">
      <alignment vertical="center"/>
      <protection locked="0"/>
    </xf>
    <xf numFmtId="193" fontId="94" fillId="2" borderId="122" xfId="0" applyNumberFormat="1" applyFont="1" applyFill="1" applyBorder="1" applyAlignment="1" applyProtection="1">
      <alignment vertical="center"/>
      <protection locked="0"/>
    </xf>
    <xf numFmtId="193" fontId="94" fillId="2" borderId="89" xfId="0" applyNumberFormat="1" applyFont="1" applyFill="1" applyBorder="1" applyAlignment="1" applyProtection="1">
      <alignment vertical="center"/>
      <protection locked="0"/>
    </xf>
    <xf numFmtId="193" fontId="123" fillId="2" borderId="122" xfId="0" applyNumberFormat="1" applyFont="1" applyFill="1" applyBorder="1" applyAlignment="1" applyProtection="1">
      <alignment vertical="center"/>
      <protection locked="0"/>
    </xf>
    <xf numFmtId="193" fontId="123" fillId="2" borderId="89" xfId="0" applyNumberFormat="1" applyFont="1" applyFill="1" applyBorder="1" applyAlignment="1" applyProtection="1">
      <alignment vertical="center"/>
      <protection locked="0"/>
    </xf>
    <xf numFmtId="9" fontId="94" fillId="2" borderId="122" xfId="20962" applyFont="1" applyFill="1" applyBorder="1" applyAlignment="1" applyProtection="1">
      <alignment vertical="center"/>
      <protection locked="0"/>
    </xf>
    <xf numFmtId="9" fontId="123" fillId="2" borderId="122" xfId="20962" applyFont="1" applyFill="1" applyBorder="1" applyAlignment="1" applyProtection="1">
      <alignment vertical="center"/>
      <protection locked="0"/>
    </xf>
    <xf numFmtId="9" fontId="123" fillId="2" borderId="89" xfId="20962" applyFont="1" applyFill="1" applyBorder="1" applyAlignment="1" applyProtection="1">
      <alignment vertical="center"/>
      <protection locked="0"/>
    </xf>
    <xf numFmtId="193" fontId="94" fillId="2" borderId="123" xfId="0" applyNumberFormat="1" applyFont="1" applyFill="1" applyBorder="1" applyAlignment="1" applyProtection="1">
      <alignment vertical="center"/>
      <protection locked="0"/>
    </xf>
    <xf numFmtId="193" fontId="123" fillId="2" borderId="123" xfId="0" applyNumberFormat="1" applyFont="1" applyFill="1" applyBorder="1" applyAlignment="1" applyProtection="1">
      <alignment vertical="center"/>
      <protection locked="0"/>
    </xf>
    <xf numFmtId="193" fontId="123" fillId="2" borderId="99" xfId="0" applyNumberFormat="1" applyFont="1" applyFill="1" applyBorder="1" applyAlignment="1" applyProtection="1">
      <alignment vertical="center"/>
      <protection locked="0"/>
    </xf>
    <xf numFmtId="164" fontId="2" fillId="36" borderId="25" xfId="7" applyNumberFormat="1" applyFont="1" applyFill="1" applyBorder="1" applyAlignment="1" applyProtection="1">
      <alignment horizontal="right"/>
    </xf>
    <xf numFmtId="164" fontId="3" fillId="0" borderId="89" xfId="7" applyNumberFormat="1" applyFont="1" applyFill="1" applyBorder="1" applyAlignment="1">
      <alignment horizontal="right" vertical="center" wrapText="1"/>
    </xf>
    <xf numFmtId="164" fontId="4" fillId="36" borderId="89" xfId="7" applyNumberFormat="1" applyFont="1" applyFill="1" applyBorder="1" applyAlignment="1">
      <alignment horizontal="left" vertical="center" wrapText="1"/>
    </xf>
    <xf numFmtId="164" fontId="4" fillId="36" borderId="89" xfId="7" applyNumberFormat="1" applyFont="1" applyFill="1" applyBorder="1" applyAlignment="1">
      <alignment horizontal="center" vertical="center" wrapText="1"/>
    </xf>
    <xf numFmtId="164" fontId="3" fillId="0" borderId="26" xfId="7" applyNumberFormat="1" applyFont="1" applyFill="1" applyBorder="1" applyAlignment="1">
      <alignment horizontal="right" vertical="center" wrapText="1"/>
    </xf>
    <xf numFmtId="0" fontId="124" fillId="0" borderId="21" xfId="0" applyFont="1" applyBorder="1" applyAlignment="1">
      <alignment horizontal="center"/>
    </xf>
    <xf numFmtId="0" fontId="84" fillId="0" borderId="0" xfId="0" applyFont="1" applyAlignment="1">
      <alignment horizontal="center"/>
    </xf>
    <xf numFmtId="0" fontId="2" fillId="0" borderId="0" xfId="11" applyFont="1" applyFill="1" applyBorder="1" applyAlignment="1" applyProtection="1">
      <alignment horizontal="center"/>
    </xf>
    <xf numFmtId="193" fontId="84" fillId="0" borderId="34" xfId="0" applyNumberFormat="1" applyFont="1" applyBorder="1" applyAlignment="1">
      <alignment horizontal="center" vertical="center"/>
    </xf>
    <xf numFmtId="193" fontId="84" fillId="0" borderId="13" xfId="0" applyNumberFormat="1" applyFont="1" applyBorder="1" applyAlignment="1">
      <alignment horizontal="center" vertical="center"/>
    </xf>
    <xf numFmtId="193" fontId="87" fillId="0" borderId="13" xfId="0" applyNumberFormat="1" applyFont="1" applyBorder="1" applyAlignment="1">
      <alignment horizontal="center" vertical="center"/>
    </xf>
    <xf numFmtId="193" fontId="84" fillId="36" borderId="13" xfId="0" applyNumberFormat="1" applyFont="1" applyFill="1" applyBorder="1" applyAlignment="1">
      <alignment horizontal="center" vertical="center"/>
    </xf>
    <xf numFmtId="193" fontId="84" fillId="0" borderId="14" xfId="0" applyNumberFormat="1" applyFont="1" applyBorder="1" applyAlignment="1">
      <alignment horizontal="center" vertical="center"/>
    </xf>
    <xf numFmtId="193" fontId="86" fillId="36" borderId="16" xfId="0" applyNumberFormat="1" applyFont="1" applyFill="1" applyBorder="1" applyAlignment="1">
      <alignment horizontal="center" vertical="center"/>
    </xf>
    <xf numFmtId="193" fontId="84" fillId="0" borderId="17" xfId="0" applyNumberFormat="1" applyFont="1" applyBorder="1" applyAlignment="1">
      <alignment horizontal="center" vertical="center"/>
    </xf>
    <xf numFmtId="193" fontId="87" fillId="0" borderId="14" xfId="0" applyNumberFormat="1" applyFont="1" applyBorder="1" applyAlignment="1">
      <alignment horizontal="center" vertical="center"/>
    </xf>
    <xf numFmtId="193" fontId="86" fillId="36" borderId="62" xfId="0" applyNumberFormat="1" applyFont="1" applyFill="1" applyBorder="1" applyAlignment="1">
      <alignment horizontal="center" vertical="center"/>
    </xf>
    <xf numFmtId="0" fontId="2" fillId="0" borderId="0" xfId="0" applyFont="1" applyAlignment="1">
      <alignment horizontal="left"/>
    </xf>
    <xf numFmtId="14" fontId="2" fillId="0" borderId="0" xfId="0" applyNumberFormat="1" applyFont="1" applyAlignment="1">
      <alignment horizontal="left"/>
    </xf>
    <xf numFmtId="0" fontId="2" fillId="0" borderId="0" xfId="11" applyFont="1" applyFill="1" applyBorder="1" applyAlignment="1" applyProtection="1">
      <alignment horizontal="left"/>
    </xf>
    <xf numFmtId="0" fontId="45" fillId="0" borderId="0" xfId="11" applyFont="1" applyFill="1" applyBorder="1" applyAlignment="1" applyProtection="1">
      <alignment horizontal="left"/>
    </xf>
    <xf numFmtId="0" fontId="86" fillId="0" borderId="5" xfId="0" applyFont="1" applyFill="1" applyBorder="1" applyAlignment="1">
      <alignment horizontal="left" vertical="center" wrapText="1"/>
    </xf>
    <xf numFmtId="0" fontId="84" fillId="0" borderId="35" xfId="0" applyFont="1" applyBorder="1" applyAlignment="1">
      <alignment horizontal="left" wrapText="1"/>
    </xf>
    <xf numFmtId="0" fontId="84" fillId="0" borderId="11" xfId="0" applyFont="1" applyBorder="1" applyAlignment="1">
      <alignment horizontal="left" wrapText="1"/>
    </xf>
    <xf numFmtId="0" fontId="84" fillId="0" borderId="11" xfId="0" applyFont="1" applyFill="1" applyBorder="1" applyAlignment="1">
      <alignment horizontal="left" wrapText="1"/>
    </xf>
    <xf numFmtId="0" fontId="87" fillId="0" borderId="11" xfId="0" applyFont="1" applyBorder="1" applyAlignment="1">
      <alignment horizontal="left" wrapText="1"/>
    </xf>
    <xf numFmtId="0" fontId="87" fillId="0" borderId="11" xfId="0" applyFont="1" applyFill="1" applyBorder="1" applyAlignment="1">
      <alignment horizontal="left" wrapText="1"/>
    </xf>
    <xf numFmtId="0" fontId="84" fillId="0" borderId="12" xfId="0" applyFont="1" applyBorder="1" applyAlignment="1">
      <alignment horizontal="left" wrapText="1"/>
    </xf>
    <xf numFmtId="0" fontId="86" fillId="36" borderId="15" xfId="0" applyFont="1" applyFill="1" applyBorder="1" applyAlignment="1">
      <alignment horizontal="left" wrapText="1"/>
    </xf>
    <xf numFmtId="0" fontId="87" fillId="0" borderId="12" xfId="0" applyFont="1" applyBorder="1" applyAlignment="1">
      <alignment horizontal="left" wrapText="1"/>
    </xf>
    <xf numFmtId="0" fontId="86" fillId="36" borderId="61" xfId="0" applyFont="1" applyFill="1" applyBorder="1" applyAlignment="1">
      <alignment horizontal="left" wrapText="1"/>
    </xf>
    <xf numFmtId="0" fontId="84" fillId="0" borderId="0" xfId="0" applyFont="1" applyAlignment="1">
      <alignment horizontal="left"/>
    </xf>
    <xf numFmtId="164" fontId="3" fillId="0" borderId="93" xfId="7" applyNumberFormat="1" applyFont="1" applyFill="1" applyBorder="1" applyAlignment="1">
      <alignment vertical="center"/>
    </xf>
    <xf numFmtId="164" fontId="3" fillId="0" borderId="71" xfId="7" applyNumberFormat="1" applyFont="1" applyFill="1" applyBorder="1" applyAlignment="1">
      <alignment vertical="center"/>
    </xf>
    <xf numFmtId="10" fontId="3" fillId="0" borderId="102" xfId="20962" applyNumberFormat="1" applyFont="1" applyFill="1" applyBorder="1" applyAlignment="1">
      <alignment vertical="center"/>
    </xf>
    <xf numFmtId="10" fontId="3" fillId="0" borderId="103" xfId="20962" applyNumberFormat="1" applyFont="1" applyFill="1" applyBorder="1" applyAlignment="1">
      <alignment vertical="center"/>
    </xf>
    <xf numFmtId="10" fontId="105" fillId="0" borderId="107" xfId="20962" applyNumberFormat="1" applyFont="1" applyFill="1" applyBorder="1" applyAlignment="1" applyProtection="1">
      <alignment horizontal="right" vertical="center"/>
      <protection locked="0"/>
    </xf>
    <xf numFmtId="43" fontId="116" fillId="0" borderId="122" xfId="7" applyFont="1" applyFill="1" applyBorder="1"/>
    <xf numFmtId="164" fontId="116" fillId="0" borderId="122" xfId="7" applyNumberFormat="1" applyFont="1" applyFill="1" applyBorder="1"/>
    <xf numFmtId="43" fontId="113" fillId="0" borderId="122" xfId="7" applyFont="1" applyFill="1" applyBorder="1"/>
    <xf numFmtId="0" fontId="113" fillId="80" borderId="122" xfId="0" applyFont="1" applyFill="1" applyBorder="1"/>
    <xf numFmtId="0" fontId="113" fillId="0" borderId="122" xfId="0" applyFont="1" applyBorder="1"/>
    <xf numFmtId="43" fontId="113" fillId="80" borderId="122" xfId="7" applyFont="1" applyFill="1" applyBorder="1"/>
    <xf numFmtId="43" fontId="113" fillId="0" borderId="122" xfId="7" applyFont="1" applyBorder="1"/>
    <xf numFmtId="43" fontId="113" fillId="0" borderId="0" xfId="7" applyFont="1" applyFill="1"/>
    <xf numFmtId="43" fontId="116" fillId="0" borderId="7" xfId="7" applyFont="1" applyFill="1" applyBorder="1"/>
    <xf numFmtId="43" fontId="113" fillId="0" borderId="122" xfId="7" applyFont="1" applyFill="1" applyBorder="1" applyAlignment="1">
      <alignment horizontal="left" indent="1"/>
    </xf>
    <xf numFmtId="43" fontId="113" fillId="0" borderId="122" xfId="7" applyFont="1" applyFill="1" applyBorder="1" applyAlignment="1">
      <alignment horizontal="left" indent="2"/>
    </xf>
    <xf numFmtId="43" fontId="113" fillId="0" borderId="122" xfId="7" applyFont="1" applyFill="1" applyBorder="1" applyAlignment="1">
      <alignment horizontal="left" indent="3"/>
    </xf>
    <xf numFmtId="43" fontId="113" fillId="0" borderId="122" xfId="7" applyFont="1" applyFill="1" applyBorder="1" applyAlignment="1">
      <alignment horizontal="left" vertical="top" wrapText="1" indent="2"/>
    </xf>
    <xf numFmtId="43" fontId="113" fillId="0" borderId="122" xfId="7" applyFont="1" applyFill="1" applyBorder="1" applyAlignment="1">
      <alignment horizontal="left" wrapText="1" indent="3"/>
    </xf>
    <xf numFmtId="43" fontId="113" fillId="0" borderId="122" xfId="7" applyFont="1" applyFill="1" applyBorder="1" applyAlignment="1">
      <alignment horizontal="left" wrapText="1" indent="2"/>
    </xf>
    <xf numFmtId="43" fontId="113" fillId="0" borderId="122" xfId="7" applyFont="1" applyFill="1" applyBorder="1" applyAlignment="1">
      <alignment horizontal="left" wrapText="1" indent="1"/>
    </xf>
    <xf numFmtId="43" fontId="115" fillId="0" borderId="122" xfId="7" applyFont="1" applyFill="1" applyBorder="1" applyAlignment="1">
      <alignment horizontal="left" vertical="center" wrapText="1"/>
    </xf>
    <xf numFmtId="0" fontId="113" fillId="0" borderId="122" xfId="0" applyFont="1" applyBorder="1" applyAlignment="1">
      <alignment horizontal="center" vertical="center"/>
    </xf>
    <xf numFmtId="0" fontId="113" fillId="0" borderId="0" xfId="0" applyFont="1" applyBorder="1"/>
    <xf numFmtId="0" fontId="113" fillId="0" borderId="0" xfId="0" applyFont="1" applyAlignment="1">
      <alignment horizontal="center" vertical="center"/>
    </xf>
    <xf numFmtId="164" fontId="113" fillId="0" borderId="122" xfId="7" applyNumberFormat="1" applyFont="1" applyFill="1" applyBorder="1"/>
    <xf numFmtId="14" fontId="84" fillId="0" borderId="0" xfId="0" applyNumberFormat="1" applyFont="1" applyFill="1" applyAlignment="1">
      <alignment horizontal="left"/>
    </xf>
    <xf numFmtId="9" fontId="2" fillId="0" borderId="8" xfId="20962" applyNumberFormat="1" applyFont="1" applyBorder="1" applyAlignment="1">
      <alignment wrapText="1"/>
    </xf>
    <xf numFmtId="164" fontId="94" fillId="0" borderId="122" xfId="7" applyNumberFormat="1" applyFont="1" applyFill="1" applyBorder="1" applyAlignment="1" applyProtection="1">
      <alignment horizontal="right"/>
    </xf>
    <xf numFmtId="164" fontId="94" fillId="36" borderId="122" xfId="7" applyNumberFormat="1" applyFont="1" applyFill="1" applyBorder="1" applyAlignment="1" applyProtection="1">
      <alignment horizontal="right"/>
    </xf>
    <xf numFmtId="164" fontId="94" fillId="0" borderId="126" xfId="7" applyNumberFormat="1" applyFont="1" applyFill="1" applyBorder="1" applyAlignment="1" applyProtection="1">
      <alignment horizontal="right"/>
    </xf>
    <xf numFmtId="164" fontId="94" fillId="0" borderId="122" xfId="7" applyNumberFormat="1" applyFont="1" applyFill="1" applyBorder="1" applyAlignment="1" applyProtection="1">
      <alignment horizontal="right"/>
      <protection locked="0"/>
    </xf>
    <xf numFmtId="164" fontId="94" fillId="0" borderId="126" xfId="7" applyNumberFormat="1" applyFont="1" applyFill="1" applyBorder="1" applyAlignment="1" applyProtection="1">
      <alignment horizontal="right"/>
      <protection locked="0"/>
    </xf>
    <xf numFmtId="164" fontId="94" fillId="36" borderId="25" xfId="7" applyNumberFormat="1" applyFont="1" applyFill="1" applyBorder="1" applyAlignment="1" applyProtection="1">
      <alignment horizontal="right"/>
    </xf>
    <xf numFmtId="14" fontId="84" fillId="0" borderId="0" xfId="0" applyNumberFormat="1" applyFont="1" applyAlignment="1">
      <alignment horizontal="left"/>
    </xf>
    <xf numFmtId="0" fontId="93" fillId="0" borderId="73" xfId="0" applyFont="1" applyBorder="1" applyAlignment="1">
      <alignment horizontal="left" wrapText="1"/>
    </xf>
    <xf numFmtId="0" fontId="93" fillId="0" borderId="72" xfId="0" applyFont="1" applyBorder="1" applyAlignment="1">
      <alignment horizontal="left" wrapText="1"/>
    </xf>
    <xf numFmtId="0" fontId="2" fillId="0" borderId="29" xfId="0" applyFont="1" applyFill="1" applyBorder="1" applyAlignment="1" applyProtection="1">
      <alignment horizontal="center"/>
    </xf>
    <xf numFmtId="0" fontId="2" fillId="0" borderId="30" xfId="0" applyFont="1" applyFill="1" applyBorder="1" applyAlignment="1" applyProtection="1">
      <alignment horizontal="center"/>
    </xf>
    <xf numFmtId="0" fontId="2" fillId="0" borderId="32" xfId="0" applyFont="1" applyFill="1" applyBorder="1" applyAlignment="1" applyProtection="1">
      <alignment horizontal="center"/>
    </xf>
    <xf numFmtId="0" fontId="2" fillId="0" borderId="31" xfId="0" applyFont="1" applyFill="1" applyBorder="1" applyAlignment="1" applyProtection="1">
      <alignment horizontal="center"/>
    </xf>
    <xf numFmtId="0" fontId="86" fillId="0" borderId="4" xfId="0" applyFont="1" applyBorder="1" applyAlignment="1">
      <alignment horizontal="center" vertical="center"/>
    </xf>
    <xf numFmtId="0" fontId="86" fillId="0" borderId="74"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6" fillId="0" borderId="88" xfId="0" applyFont="1" applyFill="1" applyBorder="1" applyAlignment="1">
      <alignment horizontal="center" vertical="center" wrapText="1"/>
    </xf>
    <xf numFmtId="0" fontId="84" fillId="0" borderId="88" xfId="0" applyFont="1" applyFill="1" applyBorder="1" applyAlignment="1">
      <alignment horizontal="center" vertical="center" wrapText="1"/>
    </xf>
    <xf numFmtId="0" fontId="45" fillId="0" borderId="88" xfId="11" applyFont="1" applyFill="1" applyBorder="1" applyAlignment="1" applyProtection="1">
      <alignment horizontal="center" vertical="center" wrapText="1"/>
    </xf>
    <xf numFmtId="0" fontId="45" fillId="0" borderId="89" xfId="11" applyFont="1" applyFill="1" applyBorder="1" applyAlignment="1" applyProtection="1">
      <alignment horizontal="center" vertical="center" wrapText="1"/>
    </xf>
    <xf numFmtId="0" fontId="45" fillId="0" borderId="7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79" xfId="13" applyFont="1" applyFill="1" applyBorder="1" applyAlignment="1" applyProtection="1">
      <alignment horizontal="center" vertical="center" wrapText="1"/>
      <protection locked="0"/>
    </xf>
    <xf numFmtId="0" fontId="98" fillId="3" borderId="71"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7"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164" fontId="45" fillId="0" borderId="80" xfId="1" applyNumberFormat="1" applyFont="1" applyFill="1" applyBorder="1" applyAlignment="1" applyProtection="1">
      <alignment horizontal="center" vertical="center" wrapText="1"/>
      <protection locked="0"/>
    </xf>
    <xf numFmtId="164" fontId="45" fillId="0" borderId="81" xfId="1" applyNumberFormat="1" applyFont="1" applyFill="1" applyBorder="1" applyAlignment="1" applyProtection="1">
      <alignment horizontal="center" vertical="center" wrapText="1"/>
      <protection locked="0"/>
    </xf>
    <xf numFmtId="0" fontId="3" fillId="0" borderId="79"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86" fillId="0" borderId="82" xfId="0" applyFont="1" applyBorder="1" applyAlignment="1">
      <alignment horizontal="center"/>
    </xf>
    <xf numFmtId="0" fontId="86" fillId="0" borderId="8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8" xfId="0" applyFont="1" applyFill="1" applyBorder="1" applyAlignment="1">
      <alignment horizontal="left" vertical="center"/>
    </xf>
    <xf numFmtId="0" fontId="99" fillId="0" borderId="59" xfId="0" applyFont="1" applyFill="1" applyBorder="1" applyAlignment="1">
      <alignment horizontal="left" vertical="center"/>
    </xf>
    <xf numFmtId="0" fontId="3" fillId="0" borderId="59" xfId="0" applyFont="1" applyFill="1" applyBorder="1" applyAlignment="1">
      <alignment horizontal="center" vertical="center" wrapText="1"/>
    </xf>
    <xf numFmtId="0" fontId="3" fillId="0" borderId="8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19" xfId="0" applyFont="1" applyBorder="1" applyAlignment="1">
      <alignment horizontal="center"/>
    </xf>
    <xf numFmtId="0" fontId="3" fillId="0" borderId="20" xfId="0" applyFont="1" applyBorder="1" applyAlignment="1">
      <alignment horizontal="center" vertical="center" wrapText="1"/>
    </xf>
    <xf numFmtId="0" fontId="3" fillId="0" borderId="89" xfId="0" applyFont="1" applyBorder="1" applyAlignment="1">
      <alignment horizontal="center" vertical="center" wrapText="1"/>
    </xf>
    <xf numFmtId="0" fontId="115" fillId="0" borderId="112" xfId="0" applyNumberFormat="1" applyFont="1" applyFill="1" applyBorder="1" applyAlignment="1">
      <alignment horizontal="left" vertical="center" wrapText="1"/>
    </xf>
    <xf numFmtId="0" fontId="115" fillId="0" borderId="113" xfId="0" applyNumberFormat="1" applyFont="1" applyFill="1" applyBorder="1" applyAlignment="1">
      <alignment horizontal="left" vertical="center" wrapText="1"/>
    </xf>
    <xf numFmtId="0" fontId="115" fillId="0" borderId="117" xfId="0" applyNumberFormat="1" applyFont="1" applyFill="1" applyBorder="1" applyAlignment="1">
      <alignment horizontal="left" vertical="center" wrapText="1"/>
    </xf>
    <xf numFmtId="0" fontId="115" fillId="0" borderId="118" xfId="0" applyNumberFormat="1" applyFont="1" applyFill="1" applyBorder="1" applyAlignment="1">
      <alignment horizontal="left" vertical="center" wrapText="1"/>
    </xf>
    <xf numFmtId="0" fontId="115" fillId="0" borderId="120" xfId="0" applyNumberFormat="1" applyFont="1" applyFill="1" applyBorder="1" applyAlignment="1">
      <alignment horizontal="left" vertical="center" wrapText="1"/>
    </xf>
    <xf numFmtId="0" fontId="115" fillId="0" borderId="121" xfId="0" applyNumberFormat="1" applyFont="1" applyFill="1" applyBorder="1" applyAlignment="1">
      <alignment horizontal="left" vertical="center" wrapText="1"/>
    </xf>
    <xf numFmtId="0" fontId="116" fillId="0" borderId="114" xfId="0" applyFont="1" applyFill="1" applyBorder="1" applyAlignment="1">
      <alignment horizontal="center" vertical="center" wrapText="1"/>
    </xf>
    <xf numFmtId="0" fontId="116" fillId="0" borderId="115" xfId="0" applyFont="1" applyFill="1" applyBorder="1" applyAlignment="1">
      <alignment horizontal="center" vertical="center" wrapText="1"/>
    </xf>
    <xf numFmtId="0" fontId="116" fillId="0" borderId="116" xfId="0" applyFont="1" applyFill="1" applyBorder="1" applyAlignment="1">
      <alignment horizontal="center" vertical="center" wrapText="1"/>
    </xf>
    <xf numFmtId="0" fontId="116" fillId="0" borderId="93" xfId="0" applyFont="1" applyFill="1" applyBorder="1" applyAlignment="1">
      <alignment horizontal="center" vertical="center" wrapText="1"/>
    </xf>
    <xf numFmtId="0" fontId="116" fillId="0" borderId="119"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3" fillId="0" borderId="123"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122" xfId="0" applyFont="1" applyFill="1" applyBorder="1" applyAlignment="1">
      <alignment horizontal="center" vertical="center" wrapText="1"/>
    </xf>
    <xf numFmtId="0" fontId="120" fillId="0" borderId="122" xfId="0" applyFont="1" applyFill="1" applyBorder="1" applyAlignment="1">
      <alignment horizontal="center" vertical="center"/>
    </xf>
    <xf numFmtId="0" fontId="120" fillId="0" borderId="114" xfId="0" applyFont="1" applyFill="1" applyBorder="1" applyAlignment="1">
      <alignment horizontal="center" vertical="center"/>
    </xf>
    <xf numFmtId="0" fontId="120" fillId="0" borderId="116" xfId="0" applyFont="1" applyFill="1" applyBorder="1" applyAlignment="1">
      <alignment horizontal="center" vertical="center"/>
    </xf>
    <xf numFmtId="0" fontId="120" fillId="0" borderId="93" xfId="0" applyFont="1" applyFill="1" applyBorder="1" applyAlignment="1">
      <alignment horizontal="center" vertical="center"/>
    </xf>
    <xf numFmtId="0" fontId="120" fillId="0" borderId="83" xfId="0" applyFont="1" applyFill="1" applyBorder="1" applyAlignment="1">
      <alignment horizontal="center" vertical="center"/>
    </xf>
    <xf numFmtId="0" fontId="116" fillId="0" borderId="122" xfId="0" applyFont="1" applyFill="1" applyBorder="1" applyAlignment="1">
      <alignment horizontal="center" vertical="center" wrapText="1"/>
    </xf>
    <xf numFmtId="0" fontId="116" fillId="0" borderId="78" xfId="0" applyFont="1" applyFill="1" applyBorder="1" applyAlignment="1">
      <alignment horizontal="center" vertical="center" wrapText="1"/>
    </xf>
    <xf numFmtId="0" fontId="116" fillId="0" borderId="76" xfId="0" applyFont="1" applyFill="1" applyBorder="1" applyAlignment="1">
      <alignment horizontal="center" vertical="center" wrapText="1"/>
    </xf>
    <xf numFmtId="0" fontId="113" fillId="0" borderId="124" xfId="0" applyFont="1" applyFill="1" applyBorder="1" applyAlignment="1">
      <alignment horizontal="center" vertical="center" wrapText="1"/>
    </xf>
    <xf numFmtId="0" fontId="113" fillId="0" borderId="125" xfId="0" applyFont="1" applyFill="1" applyBorder="1" applyAlignment="1">
      <alignment horizontal="center" vertical="center" wrapText="1"/>
    </xf>
    <xf numFmtId="0" fontId="113" fillId="0" borderId="126" xfId="0" applyFont="1" applyFill="1" applyBorder="1" applyAlignment="1">
      <alignment horizontal="center" vertical="center" wrapText="1"/>
    </xf>
    <xf numFmtId="0" fontId="116" fillId="0" borderId="84"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84" xfId="0" applyFont="1" applyFill="1" applyBorder="1" applyAlignment="1">
      <alignment horizontal="center" vertical="center" wrapText="1"/>
    </xf>
    <xf numFmtId="0" fontId="113" fillId="0" borderId="78"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76" xfId="0" applyFont="1" applyFill="1" applyBorder="1" applyAlignment="1">
      <alignment horizontal="center" vertical="center" wrapText="1"/>
    </xf>
    <xf numFmtId="0" fontId="113" fillId="0" borderId="83" xfId="0" applyFont="1" applyFill="1" applyBorder="1" applyAlignment="1">
      <alignment horizontal="center" vertical="center" wrapText="1"/>
    </xf>
    <xf numFmtId="0" fontId="116" fillId="0" borderId="114" xfId="0" applyFont="1" applyFill="1" applyBorder="1" applyAlignment="1">
      <alignment horizontal="center" vertical="top" wrapText="1"/>
    </xf>
    <xf numFmtId="0" fontId="116" fillId="0" borderId="116" xfId="0" applyFont="1" applyFill="1" applyBorder="1" applyAlignment="1">
      <alignment horizontal="center" vertical="top" wrapText="1"/>
    </xf>
    <xf numFmtId="0" fontId="116" fillId="0" borderId="78" xfId="0" applyFont="1" applyFill="1" applyBorder="1" applyAlignment="1">
      <alignment horizontal="center" vertical="top" wrapText="1"/>
    </xf>
    <xf numFmtId="0" fontId="116" fillId="0" borderId="76" xfId="0" applyFont="1" applyFill="1" applyBorder="1" applyAlignment="1">
      <alignment horizontal="center" vertical="top" wrapText="1"/>
    </xf>
    <xf numFmtId="0" fontId="116" fillId="0" borderId="93" xfId="0" applyFont="1" applyFill="1" applyBorder="1" applyAlignment="1">
      <alignment horizontal="center" vertical="top" wrapText="1"/>
    </xf>
    <xf numFmtId="0" fontId="116" fillId="0" borderId="83" xfId="0" applyFont="1" applyFill="1" applyBorder="1" applyAlignment="1">
      <alignment horizontal="center" vertical="top" wrapText="1"/>
    </xf>
    <xf numFmtId="0" fontId="113" fillId="0" borderId="0" xfId="0" applyFont="1" applyFill="1" applyBorder="1" applyAlignment="1">
      <alignment horizontal="center" vertical="center"/>
    </xf>
    <xf numFmtId="0" fontId="113" fillId="0" borderId="76" xfId="0" applyFont="1" applyFill="1" applyBorder="1" applyAlignment="1">
      <alignment horizontal="center" vertical="center"/>
    </xf>
    <xf numFmtId="0" fontId="113" fillId="0" borderId="78" xfId="0" applyFont="1" applyFill="1" applyBorder="1" applyAlignment="1">
      <alignment horizontal="center" vertical="center"/>
    </xf>
    <xf numFmtId="0" fontId="113" fillId="0" borderId="124" xfId="0" applyFont="1" applyFill="1" applyBorder="1" applyAlignment="1">
      <alignment horizontal="center" vertical="center"/>
    </xf>
    <xf numFmtId="0" fontId="113" fillId="0" borderId="125" xfId="0" applyFont="1" applyFill="1" applyBorder="1" applyAlignment="1">
      <alignment horizontal="center" vertical="center"/>
    </xf>
    <xf numFmtId="0" fontId="113" fillId="0" borderId="126" xfId="0" applyFont="1" applyFill="1" applyBorder="1" applyAlignment="1">
      <alignment horizontal="center" vertical="center"/>
    </xf>
    <xf numFmtId="0" fontId="113" fillId="0" borderId="114" xfId="0" applyFont="1" applyFill="1" applyBorder="1" applyAlignment="1">
      <alignment horizontal="center" vertical="top" wrapText="1"/>
    </xf>
    <xf numFmtId="0" fontId="113" fillId="0" borderId="115" xfId="0" applyFont="1" applyFill="1" applyBorder="1" applyAlignment="1">
      <alignment horizontal="center" vertical="top" wrapText="1"/>
    </xf>
    <xf numFmtId="0" fontId="113" fillId="0" borderId="116" xfId="0" applyFont="1" applyFill="1" applyBorder="1" applyAlignment="1">
      <alignment horizontal="center" vertical="top" wrapText="1"/>
    </xf>
    <xf numFmtId="0" fontId="113" fillId="0" borderId="125" xfId="0" applyFont="1" applyFill="1" applyBorder="1" applyAlignment="1">
      <alignment horizontal="center" vertical="top" wrapText="1"/>
    </xf>
    <xf numFmtId="0" fontId="113" fillId="0" borderId="126" xfId="0" applyFont="1" applyFill="1" applyBorder="1" applyAlignment="1">
      <alignment horizontal="center" vertical="top" wrapText="1"/>
    </xf>
    <xf numFmtId="0" fontId="113" fillId="0" borderId="123" xfId="0" applyFont="1" applyFill="1" applyBorder="1" applyAlignment="1">
      <alignment horizontal="center" vertical="top" wrapText="1"/>
    </xf>
    <xf numFmtId="0" fontId="113" fillId="0" borderId="7" xfId="0" applyFont="1" applyFill="1" applyBorder="1" applyAlignment="1">
      <alignment horizontal="center" vertical="top" wrapText="1"/>
    </xf>
    <xf numFmtId="0" fontId="115" fillId="0" borderId="127" xfId="0" applyNumberFormat="1" applyFont="1" applyFill="1" applyBorder="1" applyAlignment="1">
      <alignment horizontal="left" vertical="top" wrapText="1"/>
    </xf>
    <xf numFmtId="0" fontId="115" fillId="0" borderId="128" xfId="0" applyNumberFormat="1" applyFont="1" applyFill="1" applyBorder="1" applyAlignment="1">
      <alignment horizontal="left" vertical="top" wrapText="1"/>
    </xf>
  </cellXfs>
  <cellStyles count="20966">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ziraatbank\files\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tabSelected="1" zoomScaleNormal="100" workbookViewId="0">
      <selection activeCell="C4" sqref="C4"/>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77"/>
      <c r="B1" s="225" t="s">
        <v>345</v>
      </c>
      <c r="C1" s="177"/>
    </row>
    <row r="2" spans="1:3">
      <c r="A2" s="226">
        <v>1</v>
      </c>
      <c r="B2" s="377" t="s">
        <v>346</v>
      </c>
      <c r="C2" s="99" t="s">
        <v>715</v>
      </c>
    </row>
    <row r="3" spans="1:3" ht="15">
      <c r="A3" s="226">
        <v>2</v>
      </c>
      <c r="B3" s="378" t="s">
        <v>342</v>
      </c>
      <c r="C3" s="560" t="str">
        <f>'6. Administrators-shareholders'!B6</f>
        <v>Mehmet DÖNMEZ</v>
      </c>
    </row>
    <row r="4" spans="1:3" ht="15">
      <c r="A4" s="226">
        <v>3</v>
      </c>
      <c r="B4" s="379" t="s">
        <v>347</v>
      </c>
      <c r="C4" s="560" t="str">
        <f>'6. Administrators-shareholders'!B18</f>
        <v>Omer AYDIN</v>
      </c>
    </row>
    <row r="5" spans="1:3" ht="15">
      <c r="A5" s="227">
        <v>4</v>
      </c>
      <c r="B5" s="380" t="s">
        <v>343</v>
      </c>
      <c r="C5" s="560" t="s">
        <v>716</v>
      </c>
    </row>
    <row r="6" spans="1:3" s="228" customFormat="1" ht="45.75" customHeight="1">
      <c r="A6" s="654" t="s">
        <v>421</v>
      </c>
      <c r="B6" s="655"/>
      <c r="C6" s="655"/>
    </row>
    <row r="7" spans="1:3" ht="15">
      <c r="A7" s="229" t="s">
        <v>30</v>
      </c>
      <c r="B7" s="225" t="s">
        <v>344</v>
      </c>
    </row>
    <row r="8" spans="1:3">
      <c r="A8" s="177">
        <v>1</v>
      </c>
      <c r="B8" s="272" t="s">
        <v>21</v>
      </c>
    </row>
    <row r="9" spans="1:3">
      <c r="A9" s="177">
        <v>2</v>
      </c>
      <c r="B9" s="273" t="s">
        <v>22</v>
      </c>
    </row>
    <row r="10" spans="1:3">
      <c r="A10" s="177">
        <v>3</v>
      </c>
      <c r="B10" s="273" t="s">
        <v>23</v>
      </c>
    </row>
    <row r="11" spans="1:3">
      <c r="A11" s="177">
        <v>4</v>
      </c>
      <c r="B11" s="273" t="s">
        <v>24</v>
      </c>
      <c r="C11" s="104"/>
    </row>
    <row r="12" spans="1:3">
      <c r="A12" s="177">
        <v>5</v>
      </c>
      <c r="B12" s="273" t="s">
        <v>25</v>
      </c>
    </row>
    <row r="13" spans="1:3">
      <c r="A13" s="177">
        <v>6</v>
      </c>
      <c r="B13" s="274" t="s">
        <v>354</v>
      </c>
    </row>
    <row r="14" spans="1:3">
      <c r="A14" s="177">
        <v>7</v>
      </c>
      <c r="B14" s="273" t="s">
        <v>348</v>
      </c>
    </row>
    <row r="15" spans="1:3">
      <c r="A15" s="177">
        <v>8</v>
      </c>
      <c r="B15" s="273" t="s">
        <v>349</v>
      </c>
    </row>
    <row r="16" spans="1:3">
      <c r="A16" s="177">
        <v>9</v>
      </c>
      <c r="B16" s="273" t="s">
        <v>26</v>
      </c>
    </row>
    <row r="17" spans="1:2">
      <c r="A17" s="376" t="s">
        <v>420</v>
      </c>
      <c r="B17" s="375" t="s">
        <v>407</v>
      </c>
    </row>
    <row r="18" spans="1:2">
      <c r="A18" s="177">
        <v>10</v>
      </c>
      <c r="B18" s="273" t="s">
        <v>27</v>
      </c>
    </row>
    <row r="19" spans="1:2">
      <c r="A19" s="177">
        <v>11</v>
      </c>
      <c r="B19" s="274" t="s">
        <v>350</v>
      </c>
    </row>
    <row r="20" spans="1:2">
      <c r="A20" s="177">
        <v>12</v>
      </c>
      <c r="B20" s="274" t="s">
        <v>28</v>
      </c>
    </row>
    <row r="21" spans="1:2">
      <c r="A21" s="427">
        <v>13</v>
      </c>
      <c r="B21" s="428" t="s">
        <v>351</v>
      </c>
    </row>
    <row r="22" spans="1:2">
      <c r="A22" s="427">
        <v>14</v>
      </c>
      <c r="B22" s="429" t="s">
        <v>378</v>
      </c>
    </row>
    <row r="23" spans="1:2">
      <c r="A23" s="430">
        <v>15</v>
      </c>
      <c r="B23" s="431" t="s">
        <v>29</v>
      </c>
    </row>
    <row r="24" spans="1:2">
      <c r="A24" s="430">
        <v>15.1</v>
      </c>
      <c r="B24" s="432" t="s">
        <v>434</v>
      </c>
    </row>
    <row r="25" spans="1:2">
      <c r="A25" s="430">
        <v>16</v>
      </c>
      <c r="B25" s="432" t="s">
        <v>498</v>
      </c>
    </row>
    <row r="26" spans="1:2">
      <c r="A26" s="430">
        <v>17</v>
      </c>
      <c r="B26" s="432" t="s">
        <v>539</v>
      </c>
    </row>
    <row r="27" spans="1:2">
      <c r="A27" s="430">
        <v>18</v>
      </c>
      <c r="B27" s="432" t="s">
        <v>709</v>
      </c>
    </row>
    <row r="28" spans="1:2">
      <c r="A28" s="430">
        <v>19</v>
      </c>
      <c r="B28" s="432" t="s">
        <v>710</v>
      </c>
    </row>
    <row r="29" spans="1:2">
      <c r="A29" s="430">
        <v>20</v>
      </c>
      <c r="B29" s="530" t="s">
        <v>540</v>
      </c>
    </row>
    <row r="30" spans="1:2">
      <c r="A30" s="430">
        <v>21</v>
      </c>
      <c r="B30" s="432" t="s">
        <v>706</v>
      </c>
    </row>
    <row r="31" spans="1:2">
      <c r="A31" s="430">
        <v>22</v>
      </c>
      <c r="B31" s="432" t="s">
        <v>541</v>
      </c>
    </row>
    <row r="32" spans="1:2">
      <c r="A32" s="430">
        <v>23</v>
      </c>
      <c r="B32" s="432" t="s">
        <v>542</v>
      </c>
    </row>
    <row r="33" spans="1:2">
      <c r="A33" s="430">
        <v>24</v>
      </c>
      <c r="B33" s="432" t="s">
        <v>543</v>
      </c>
    </row>
    <row r="34" spans="1:2">
      <c r="A34" s="430">
        <v>25</v>
      </c>
      <c r="B34" s="432" t="s">
        <v>544</v>
      </c>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90" zoomScaleNormal="90" workbookViewId="0">
      <pane xSplit="1" ySplit="5" topLeftCell="B24" activePane="bottomRight" state="frozen"/>
      <selection activeCell="A6" sqref="A6:C6"/>
      <selection pane="topRight" activeCell="A6" sqref="A6:C6"/>
      <selection pane="bottomLeft" activeCell="A6" sqref="A6:C6"/>
      <selection pane="bottomRight" activeCell="A6" sqref="A6:C6"/>
    </sheetView>
  </sheetViews>
  <sheetFormatPr defaultColWidth="9.140625" defaultRowHeight="12.75"/>
  <cols>
    <col min="1" max="1" width="9.5703125" style="107" bestFit="1" customWidth="1"/>
    <col min="2" max="2" width="132.42578125" style="4" customWidth="1"/>
    <col min="3" max="3" width="18.42578125" style="4" customWidth="1"/>
    <col min="4" max="16384" width="9.140625" style="4"/>
  </cols>
  <sheetData>
    <row r="1" spans="1:3">
      <c r="A1" s="2" t="s">
        <v>31</v>
      </c>
      <c r="B1" s="3" t="str">
        <f>'Info '!C2</f>
        <v>JSC Ziraat Bank Georgia</v>
      </c>
    </row>
    <row r="2" spans="1:3" s="94" customFormat="1" ht="15.75" customHeight="1">
      <c r="A2" s="94" t="s">
        <v>32</v>
      </c>
      <c r="B2" s="451">
        <f>'1. key ratios '!B2</f>
        <v>44377</v>
      </c>
    </row>
    <row r="3" spans="1:3" s="94" customFormat="1" ht="15.75" customHeight="1"/>
    <row r="4" spans="1:3" ht="13.5" thickBot="1">
      <c r="A4" s="107" t="s">
        <v>247</v>
      </c>
      <c r="B4" s="158" t="s">
        <v>246</v>
      </c>
    </row>
    <row r="5" spans="1:3">
      <c r="A5" s="108" t="s">
        <v>6</v>
      </c>
      <c r="B5" s="109"/>
      <c r="C5" s="110" t="s">
        <v>74</v>
      </c>
    </row>
    <row r="6" spans="1:3">
      <c r="A6" s="111">
        <v>1</v>
      </c>
      <c r="B6" s="112" t="s">
        <v>245</v>
      </c>
      <c r="C6" s="113">
        <f>SUM(C7:C11)</f>
        <v>57738944.883599997</v>
      </c>
    </row>
    <row r="7" spans="1:3">
      <c r="A7" s="111">
        <v>2</v>
      </c>
      <c r="B7" s="114" t="s">
        <v>244</v>
      </c>
      <c r="C7" s="115">
        <v>50000000</v>
      </c>
    </row>
    <row r="8" spans="1:3">
      <c r="A8" s="111">
        <v>3</v>
      </c>
      <c r="B8" s="116" t="s">
        <v>243</v>
      </c>
      <c r="C8" s="115"/>
    </row>
    <row r="9" spans="1:3">
      <c r="A9" s="111">
        <v>4</v>
      </c>
      <c r="B9" s="116" t="s">
        <v>242</v>
      </c>
      <c r="C9" s="115"/>
    </row>
    <row r="10" spans="1:3">
      <c r="A10" s="111">
        <v>5</v>
      </c>
      <c r="B10" s="116" t="s">
        <v>241</v>
      </c>
      <c r="C10" s="115"/>
    </row>
    <row r="11" spans="1:3">
      <c r="A11" s="111">
        <v>6</v>
      </c>
      <c r="B11" s="117" t="s">
        <v>240</v>
      </c>
      <c r="C11" s="115">
        <v>7738944.8835999994</v>
      </c>
    </row>
    <row r="12" spans="1:3" s="79" customFormat="1">
      <c r="A12" s="111">
        <v>7</v>
      </c>
      <c r="B12" s="112" t="s">
        <v>239</v>
      </c>
      <c r="C12" s="118">
        <f>SUM(C13:C27)</f>
        <v>667696.66</v>
      </c>
    </row>
    <row r="13" spans="1:3" s="79" customFormat="1">
      <c r="A13" s="111">
        <v>8</v>
      </c>
      <c r="B13" s="119" t="s">
        <v>238</v>
      </c>
      <c r="C13" s="120"/>
    </row>
    <row r="14" spans="1:3" s="79" customFormat="1" ht="25.5">
      <c r="A14" s="111">
        <v>9</v>
      </c>
      <c r="B14" s="121" t="s">
        <v>237</v>
      </c>
      <c r="C14" s="120"/>
    </row>
    <row r="15" spans="1:3" s="79" customFormat="1">
      <c r="A15" s="111">
        <v>10</v>
      </c>
      <c r="B15" s="122" t="s">
        <v>236</v>
      </c>
      <c r="C15" s="120">
        <v>667696.66</v>
      </c>
    </row>
    <row r="16" spans="1:3" s="79" customFormat="1">
      <c r="A16" s="111">
        <v>11</v>
      </c>
      <c r="B16" s="123" t="s">
        <v>235</v>
      </c>
      <c r="C16" s="120"/>
    </row>
    <row r="17" spans="1:3" s="79" customFormat="1">
      <c r="A17" s="111">
        <v>12</v>
      </c>
      <c r="B17" s="122" t="s">
        <v>234</v>
      </c>
      <c r="C17" s="120"/>
    </row>
    <row r="18" spans="1:3" s="79" customFormat="1">
      <c r="A18" s="111">
        <v>13</v>
      </c>
      <c r="B18" s="122" t="s">
        <v>233</v>
      </c>
      <c r="C18" s="120"/>
    </row>
    <row r="19" spans="1:3" s="79" customFormat="1">
      <c r="A19" s="111">
        <v>14</v>
      </c>
      <c r="B19" s="122" t="s">
        <v>232</v>
      </c>
      <c r="C19" s="120"/>
    </row>
    <row r="20" spans="1:3" s="79" customFormat="1">
      <c r="A20" s="111">
        <v>15</v>
      </c>
      <c r="B20" s="122" t="s">
        <v>231</v>
      </c>
      <c r="C20" s="120"/>
    </row>
    <row r="21" spans="1:3" s="79" customFormat="1" ht="25.5">
      <c r="A21" s="111">
        <v>16</v>
      </c>
      <c r="B21" s="121" t="s">
        <v>230</v>
      </c>
      <c r="C21" s="120"/>
    </row>
    <row r="22" spans="1:3" s="79" customFormat="1">
      <c r="A22" s="111">
        <v>17</v>
      </c>
      <c r="B22" s="124" t="s">
        <v>229</v>
      </c>
      <c r="C22" s="120"/>
    </row>
    <row r="23" spans="1:3" s="79" customFormat="1">
      <c r="A23" s="111">
        <v>18</v>
      </c>
      <c r="B23" s="121" t="s">
        <v>228</v>
      </c>
      <c r="C23" s="120">
        <v>0</v>
      </c>
    </row>
    <row r="24" spans="1:3" s="79" customFormat="1" ht="25.5">
      <c r="A24" s="111">
        <v>19</v>
      </c>
      <c r="B24" s="121" t="s">
        <v>205</v>
      </c>
      <c r="C24" s="120">
        <v>0</v>
      </c>
    </row>
    <row r="25" spans="1:3" s="79" customFormat="1">
      <c r="A25" s="111">
        <v>20</v>
      </c>
      <c r="B25" s="125" t="s">
        <v>227</v>
      </c>
      <c r="C25" s="120">
        <v>0</v>
      </c>
    </row>
    <row r="26" spans="1:3" s="79" customFormat="1">
      <c r="A26" s="111">
        <v>21</v>
      </c>
      <c r="B26" s="125" t="s">
        <v>226</v>
      </c>
      <c r="C26" s="120">
        <v>0</v>
      </c>
    </row>
    <row r="27" spans="1:3" s="79" customFormat="1">
      <c r="A27" s="111">
        <v>22</v>
      </c>
      <c r="B27" s="125" t="s">
        <v>225</v>
      </c>
      <c r="C27" s="120">
        <v>0</v>
      </c>
    </row>
    <row r="28" spans="1:3" s="79" customFormat="1">
      <c r="A28" s="111">
        <v>23</v>
      </c>
      <c r="B28" s="126" t="s">
        <v>224</v>
      </c>
      <c r="C28" s="118">
        <f>C6-C12</f>
        <v>57071248.2236</v>
      </c>
    </row>
    <row r="29" spans="1:3" s="79" customFormat="1">
      <c r="A29" s="127"/>
      <c r="B29" s="128"/>
      <c r="C29" s="120"/>
    </row>
    <row r="30" spans="1:3" s="79" customFormat="1">
      <c r="A30" s="127">
        <v>24</v>
      </c>
      <c r="B30" s="126" t="s">
        <v>223</v>
      </c>
      <c r="C30" s="118">
        <f>C31+C34</f>
        <v>0</v>
      </c>
    </row>
    <row r="31" spans="1:3" s="79" customFormat="1">
      <c r="A31" s="127">
        <v>25</v>
      </c>
      <c r="B31" s="116" t="s">
        <v>222</v>
      </c>
      <c r="C31" s="129">
        <f>C32+C33</f>
        <v>0</v>
      </c>
    </row>
    <row r="32" spans="1:3" s="79" customFormat="1">
      <c r="A32" s="127">
        <v>26</v>
      </c>
      <c r="B32" s="130" t="s">
        <v>303</v>
      </c>
      <c r="C32" s="120"/>
    </row>
    <row r="33" spans="1:3" s="79" customFormat="1">
      <c r="A33" s="127">
        <v>27</v>
      </c>
      <c r="B33" s="130" t="s">
        <v>221</v>
      </c>
      <c r="C33" s="120"/>
    </row>
    <row r="34" spans="1:3" s="79" customFormat="1">
      <c r="A34" s="127">
        <v>28</v>
      </c>
      <c r="B34" s="116" t="s">
        <v>220</v>
      </c>
      <c r="C34" s="120"/>
    </row>
    <row r="35" spans="1:3" s="79" customFormat="1">
      <c r="A35" s="127">
        <v>29</v>
      </c>
      <c r="B35" s="126" t="s">
        <v>219</v>
      </c>
      <c r="C35" s="118">
        <f>SUM(C36:C40)</f>
        <v>0</v>
      </c>
    </row>
    <row r="36" spans="1:3" s="79" customFormat="1">
      <c r="A36" s="127">
        <v>30</v>
      </c>
      <c r="B36" s="121" t="s">
        <v>218</v>
      </c>
      <c r="C36" s="120"/>
    </row>
    <row r="37" spans="1:3" s="79" customFormat="1">
      <c r="A37" s="127">
        <v>31</v>
      </c>
      <c r="B37" s="122" t="s">
        <v>217</v>
      </c>
      <c r="C37" s="120"/>
    </row>
    <row r="38" spans="1:3" s="79" customFormat="1" ht="25.5">
      <c r="A38" s="127">
        <v>32</v>
      </c>
      <c r="B38" s="121" t="s">
        <v>216</v>
      </c>
      <c r="C38" s="120"/>
    </row>
    <row r="39" spans="1:3" s="79" customFormat="1" ht="25.5">
      <c r="A39" s="127">
        <v>33</v>
      </c>
      <c r="B39" s="121" t="s">
        <v>205</v>
      </c>
      <c r="C39" s="120"/>
    </row>
    <row r="40" spans="1:3" s="79" customFormat="1">
      <c r="A40" s="127">
        <v>34</v>
      </c>
      <c r="B40" s="125" t="s">
        <v>215</v>
      </c>
      <c r="C40" s="120"/>
    </row>
    <row r="41" spans="1:3" s="79" customFormat="1">
      <c r="A41" s="127">
        <v>35</v>
      </c>
      <c r="B41" s="126" t="s">
        <v>214</v>
      </c>
      <c r="C41" s="118">
        <f>C30-C35</f>
        <v>0</v>
      </c>
    </row>
    <row r="42" spans="1:3" s="79" customFormat="1">
      <c r="A42" s="127"/>
      <c r="B42" s="128"/>
      <c r="C42" s="120"/>
    </row>
    <row r="43" spans="1:3" s="79" customFormat="1">
      <c r="A43" s="127">
        <v>36</v>
      </c>
      <c r="B43" s="131" t="s">
        <v>213</v>
      </c>
      <c r="C43" s="118">
        <f>SUM(C44:C46)</f>
        <v>1678154.7152</v>
      </c>
    </row>
    <row r="44" spans="1:3" s="79" customFormat="1">
      <c r="A44" s="127">
        <v>37</v>
      </c>
      <c r="B44" s="116" t="s">
        <v>212</v>
      </c>
      <c r="C44" s="120"/>
    </row>
    <row r="45" spans="1:3" s="79" customFormat="1">
      <c r="A45" s="127">
        <v>38</v>
      </c>
      <c r="B45" s="116" t="s">
        <v>211</v>
      </c>
      <c r="C45" s="120"/>
    </row>
    <row r="46" spans="1:3" s="79" customFormat="1">
      <c r="A46" s="127">
        <v>39</v>
      </c>
      <c r="B46" s="116" t="s">
        <v>210</v>
      </c>
      <c r="C46" s="120">
        <v>1678154.7152</v>
      </c>
    </row>
    <row r="47" spans="1:3" s="79" customFormat="1">
      <c r="A47" s="127">
        <v>40</v>
      </c>
      <c r="B47" s="131" t="s">
        <v>209</v>
      </c>
      <c r="C47" s="118">
        <f>SUM(C48:C51)</f>
        <v>0</v>
      </c>
    </row>
    <row r="48" spans="1:3" s="79" customFormat="1">
      <c r="A48" s="127">
        <v>41</v>
      </c>
      <c r="B48" s="121" t="s">
        <v>208</v>
      </c>
      <c r="C48" s="120"/>
    </row>
    <row r="49" spans="1:3" s="79" customFormat="1">
      <c r="A49" s="127">
        <v>42</v>
      </c>
      <c r="B49" s="122" t="s">
        <v>207</v>
      </c>
      <c r="C49" s="120"/>
    </row>
    <row r="50" spans="1:3" s="79" customFormat="1">
      <c r="A50" s="127">
        <v>43</v>
      </c>
      <c r="B50" s="121" t="s">
        <v>206</v>
      </c>
      <c r="C50" s="120"/>
    </row>
    <row r="51" spans="1:3" s="79" customFormat="1" ht="25.5">
      <c r="A51" s="127">
        <v>44</v>
      </c>
      <c r="B51" s="121" t="s">
        <v>205</v>
      </c>
      <c r="C51" s="120"/>
    </row>
    <row r="52" spans="1:3" s="79" customFormat="1" ht="13.5" thickBot="1">
      <c r="A52" s="132">
        <v>45</v>
      </c>
      <c r="B52" s="133" t="s">
        <v>204</v>
      </c>
      <c r="C52" s="134">
        <f>C43-C47</f>
        <v>1678154.7152</v>
      </c>
    </row>
    <row r="55" spans="1:3">
      <c r="B55" s="4" t="s">
        <v>7</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A6" sqref="A6:C6"/>
    </sheetView>
  </sheetViews>
  <sheetFormatPr defaultColWidth="9.140625" defaultRowHeight="12.75"/>
  <cols>
    <col min="1" max="1" width="9.42578125" style="286" bestFit="1" customWidth="1"/>
    <col min="2" max="2" width="59" style="286" customWidth="1"/>
    <col min="3" max="3" width="16.7109375" style="286" bestFit="1" customWidth="1"/>
    <col min="4" max="4" width="13.28515625" style="286" bestFit="1" customWidth="1"/>
    <col min="5" max="16384" width="9.140625" style="286"/>
  </cols>
  <sheetData>
    <row r="1" spans="1:4" ht="15">
      <c r="A1" s="356" t="s">
        <v>31</v>
      </c>
      <c r="B1" s="3" t="str">
        <f>'Info '!C2</f>
        <v>JSC Ziraat Bank Georgia</v>
      </c>
    </row>
    <row r="2" spans="1:4" s="255" customFormat="1" ht="15.75" customHeight="1">
      <c r="A2" s="255" t="s">
        <v>32</v>
      </c>
      <c r="B2" s="451">
        <f>'1. key ratios '!B2</f>
        <v>44377</v>
      </c>
    </row>
    <row r="3" spans="1:4" s="255" customFormat="1" ht="15.75" customHeight="1"/>
    <row r="4" spans="1:4" ht="13.5" thickBot="1">
      <c r="A4" s="310" t="s">
        <v>406</v>
      </c>
      <c r="B4" s="364" t="s">
        <v>407</v>
      </c>
    </row>
    <row r="5" spans="1:4" s="365" customFormat="1" ht="12.75" customHeight="1">
      <c r="A5" s="425"/>
      <c r="B5" s="426" t="s">
        <v>410</v>
      </c>
      <c r="C5" s="357" t="s">
        <v>408</v>
      </c>
      <c r="D5" s="358" t="s">
        <v>409</v>
      </c>
    </row>
    <row r="6" spans="1:4" s="366" customFormat="1">
      <c r="A6" s="359">
        <v>1</v>
      </c>
      <c r="B6" s="421" t="s">
        <v>411</v>
      </c>
      <c r="C6" s="421"/>
      <c r="D6" s="360"/>
    </row>
    <row r="7" spans="1:4" s="366" customFormat="1">
      <c r="A7" s="361" t="s">
        <v>397</v>
      </c>
      <c r="B7" s="422" t="s">
        <v>412</v>
      </c>
      <c r="C7" s="414">
        <v>4.4999999999999998E-2</v>
      </c>
      <c r="D7" s="588">
        <f>C7*'5. RWA '!$C$13</f>
        <v>6918113.5463520009</v>
      </c>
    </row>
    <row r="8" spans="1:4" s="366" customFormat="1">
      <c r="A8" s="361" t="s">
        <v>398</v>
      </c>
      <c r="B8" s="422" t="s">
        <v>413</v>
      </c>
      <c r="C8" s="415">
        <v>0.06</v>
      </c>
      <c r="D8" s="588">
        <f>C8*'5. RWA '!$C$13</f>
        <v>9224151.3951360006</v>
      </c>
    </row>
    <row r="9" spans="1:4" s="366" customFormat="1">
      <c r="A9" s="361" t="s">
        <v>399</v>
      </c>
      <c r="B9" s="422" t="s">
        <v>414</v>
      </c>
      <c r="C9" s="415">
        <v>0.08</v>
      </c>
      <c r="D9" s="588">
        <f>C9*'5. RWA '!$C$13</f>
        <v>12298868.526848001</v>
      </c>
    </row>
    <row r="10" spans="1:4" s="366" customFormat="1">
      <c r="A10" s="359" t="s">
        <v>400</v>
      </c>
      <c r="B10" s="421" t="s">
        <v>415</v>
      </c>
      <c r="C10" s="416"/>
      <c r="D10" s="589"/>
    </row>
    <row r="11" spans="1:4" s="367" customFormat="1">
      <c r="A11" s="362" t="s">
        <v>401</v>
      </c>
      <c r="B11" s="413" t="s">
        <v>481</v>
      </c>
      <c r="C11" s="417">
        <v>0</v>
      </c>
      <c r="D11" s="588">
        <f>C11*'5. RWA '!$C$13</f>
        <v>0</v>
      </c>
    </row>
    <row r="12" spans="1:4" s="367" customFormat="1">
      <c r="A12" s="362" t="s">
        <v>402</v>
      </c>
      <c r="B12" s="413" t="s">
        <v>416</v>
      </c>
      <c r="C12" s="417">
        <v>0</v>
      </c>
      <c r="D12" s="588">
        <f>C12*'5. RWA '!$C$13</f>
        <v>0</v>
      </c>
    </row>
    <row r="13" spans="1:4" s="367" customFormat="1">
      <c r="A13" s="362" t="s">
        <v>403</v>
      </c>
      <c r="B13" s="413" t="s">
        <v>417</v>
      </c>
      <c r="C13" s="417"/>
      <c r="D13" s="588">
        <f>C13*'5. RWA '!$C$13</f>
        <v>0</v>
      </c>
    </row>
    <row r="14" spans="1:4" s="367" customFormat="1">
      <c r="A14" s="359" t="s">
        <v>404</v>
      </c>
      <c r="B14" s="421" t="s">
        <v>478</v>
      </c>
      <c r="C14" s="418"/>
      <c r="D14" s="589"/>
    </row>
    <row r="15" spans="1:4" s="367" customFormat="1">
      <c r="A15" s="362">
        <v>3.1</v>
      </c>
      <c r="B15" s="413" t="s">
        <v>422</v>
      </c>
      <c r="C15" s="417">
        <v>1.9083131292621836E-2</v>
      </c>
      <c r="D15" s="588">
        <f>C15*'5. RWA '!$C$13</f>
        <v>2933761.5356066865</v>
      </c>
    </row>
    <row r="16" spans="1:4" s="367" customFormat="1">
      <c r="A16" s="362">
        <v>3.2</v>
      </c>
      <c r="B16" s="413" t="s">
        <v>423</v>
      </c>
      <c r="C16" s="417">
        <v>2.5451402427622748E-2</v>
      </c>
      <c r="D16" s="588">
        <f>C16*'5. RWA '!$C$13</f>
        <v>3912793.1535154027</v>
      </c>
    </row>
    <row r="17" spans="1:6" s="366" customFormat="1">
      <c r="A17" s="362">
        <v>3.3</v>
      </c>
      <c r="B17" s="413" t="s">
        <v>424</v>
      </c>
      <c r="C17" s="417">
        <v>6.1731321235729761E-2</v>
      </c>
      <c r="D17" s="588">
        <f>C17*'5. RWA '!$C$13</f>
        <v>9490317.5483357552</v>
      </c>
    </row>
    <row r="18" spans="1:6" s="365" customFormat="1" ht="12.75" customHeight="1">
      <c r="A18" s="423"/>
      <c r="B18" s="424" t="s">
        <v>477</v>
      </c>
      <c r="C18" s="419" t="s">
        <v>408</v>
      </c>
      <c r="D18" s="590" t="s">
        <v>409</v>
      </c>
    </row>
    <row r="19" spans="1:6" s="366" customFormat="1">
      <c r="A19" s="363">
        <v>4</v>
      </c>
      <c r="B19" s="413" t="s">
        <v>418</v>
      </c>
      <c r="C19" s="417">
        <f>C7+C11+C12+C13+C15</f>
        <v>6.4083131292621831E-2</v>
      </c>
      <c r="D19" s="588">
        <f>C19*'5. RWA '!$C$13</f>
        <v>9851875.0819586869</v>
      </c>
    </row>
    <row r="20" spans="1:6" s="366" customFormat="1">
      <c r="A20" s="363">
        <v>5</v>
      </c>
      <c r="B20" s="413" t="s">
        <v>138</v>
      </c>
      <c r="C20" s="417">
        <f>C8+C11+C12+C13+C16</f>
        <v>8.5451402427622752E-2</v>
      </c>
      <c r="D20" s="588">
        <f>C20*'5. RWA '!$C$13</f>
        <v>13136944.548651405</v>
      </c>
    </row>
    <row r="21" spans="1:6" s="366" customFormat="1" ht="13.5" thickBot="1">
      <c r="A21" s="368" t="s">
        <v>405</v>
      </c>
      <c r="B21" s="369" t="s">
        <v>419</v>
      </c>
      <c r="C21" s="420">
        <f>C9+C11+C12+C13+C17</f>
        <v>0.14173132123572976</v>
      </c>
      <c r="D21" s="591">
        <f>C21*'5. RWA '!$C$13</f>
        <v>21789186.075183757</v>
      </c>
    </row>
    <row r="22" spans="1:6">
      <c r="F22" s="310"/>
    </row>
    <row r="23" spans="1:6" ht="51">
      <c r="B23" s="309" t="s">
        <v>480</v>
      </c>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Normal="100" workbookViewId="0">
      <pane xSplit="1" ySplit="5" topLeftCell="B42" activePane="bottomRight" state="frozen"/>
      <selection activeCell="A6" sqref="A6:C6"/>
      <selection pane="topRight" activeCell="A6" sqref="A6:C6"/>
      <selection pane="bottomLeft" activeCell="A6" sqref="A6:C6"/>
      <selection pane="bottomRight" activeCell="C10" sqref="C10"/>
    </sheetView>
  </sheetViews>
  <sheetFormatPr defaultColWidth="9.140625" defaultRowHeight="14.25"/>
  <cols>
    <col min="1" max="1" width="10.7109375" style="4" customWidth="1"/>
    <col min="2" max="2" width="91.85546875" style="618" customWidth="1"/>
    <col min="3" max="3" width="40.140625" style="593" customWidth="1"/>
    <col min="4" max="4" width="20.5703125" style="4" customWidth="1"/>
    <col min="5" max="5" width="9.42578125" style="5" customWidth="1"/>
    <col min="6" max="16384" width="9.140625" style="5"/>
  </cols>
  <sheetData>
    <row r="1" spans="1:6">
      <c r="A1" s="2" t="s">
        <v>31</v>
      </c>
      <c r="B1" s="604" t="str">
        <f>'Info '!C2</f>
        <v>JSC Ziraat Bank Georgia</v>
      </c>
      <c r="E1" s="4"/>
      <c r="F1" s="4"/>
    </row>
    <row r="2" spans="1:6" s="94" customFormat="1" ht="15.75" customHeight="1">
      <c r="A2" s="2" t="s">
        <v>32</v>
      </c>
      <c r="B2" s="605">
        <f>'1. key ratios '!B2</f>
        <v>44377</v>
      </c>
      <c r="C2" s="594"/>
    </row>
    <row r="3" spans="1:6" s="94" customFormat="1" ht="15.75" customHeight="1">
      <c r="A3" s="135"/>
      <c r="B3" s="606"/>
      <c r="C3" s="594"/>
    </row>
    <row r="4" spans="1:6" s="94" customFormat="1" ht="15.75" customHeight="1" thickBot="1">
      <c r="A4" s="94" t="s">
        <v>87</v>
      </c>
      <c r="B4" s="607" t="s">
        <v>287</v>
      </c>
      <c r="C4" s="594"/>
      <c r="D4" s="40" t="s">
        <v>74</v>
      </c>
    </row>
    <row r="5" spans="1:6" ht="38.25">
      <c r="A5" s="136" t="s">
        <v>6</v>
      </c>
      <c r="B5" s="608" t="s">
        <v>341</v>
      </c>
      <c r="C5" s="137" t="s">
        <v>94</v>
      </c>
      <c r="D5" s="138" t="s">
        <v>95</v>
      </c>
    </row>
    <row r="6" spans="1:6">
      <c r="A6" s="100">
        <v>1</v>
      </c>
      <c r="B6" s="609" t="s">
        <v>36</v>
      </c>
      <c r="C6" s="595">
        <v>7365556.8231999995</v>
      </c>
      <c r="D6" s="139"/>
      <c r="E6" s="140"/>
    </row>
    <row r="7" spans="1:6">
      <c r="A7" s="100">
        <v>2</v>
      </c>
      <c r="B7" s="610" t="s">
        <v>37</v>
      </c>
      <c r="C7" s="596">
        <v>36998212.061300002</v>
      </c>
      <c r="D7" s="141"/>
      <c r="E7" s="140"/>
    </row>
    <row r="8" spans="1:6">
      <c r="A8" s="100">
        <v>3</v>
      </c>
      <c r="B8" s="610" t="s">
        <v>38</v>
      </c>
      <c r="C8" s="596">
        <v>6410328.7959000003</v>
      </c>
      <c r="D8" s="141"/>
      <c r="E8" s="140"/>
    </row>
    <row r="9" spans="1:6">
      <c r="A9" s="100">
        <v>4</v>
      </c>
      <c r="B9" s="610" t="s">
        <v>39</v>
      </c>
      <c r="C9" s="596">
        <v>0</v>
      </c>
      <c r="D9" s="141"/>
      <c r="E9" s="140"/>
    </row>
    <row r="10" spans="1:6">
      <c r="A10" s="100">
        <v>5</v>
      </c>
      <c r="B10" s="610" t="s">
        <v>40</v>
      </c>
      <c r="C10" s="596">
        <v>7249180.8700000001</v>
      </c>
      <c r="D10" s="141"/>
      <c r="E10" s="140"/>
    </row>
    <row r="11" spans="1:6">
      <c r="A11" s="100">
        <v>6.1</v>
      </c>
      <c r="B11" s="248" t="s">
        <v>41</v>
      </c>
      <c r="C11" s="597">
        <v>76778902.829999998</v>
      </c>
      <c r="D11" s="142"/>
      <c r="E11" s="143"/>
    </row>
    <row r="12" spans="1:6">
      <c r="A12" s="100">
        <v>6.2</v>
      </c>
      <c r="B12" s="249" t="s">
        <v>42</v>
      </c>
      <c r="C12" s="597">
        <v>-4691532.8968000002</v>
      </c>
      <c r="D12" s="142"/>
      <c r="E12" s="143"/>
    </row>
    <row r="13" spans="1:6" ht="15.75">
      <c r="A13" s="592" t="s">
        <v>720</v>
      </c>
      <c r="B13" s="249" t="s">
        <v>722</v>
      </c>
      <c r="C13" s="597">
        <v>-1139555.1259000001</v>
      </c>
      <c r="D13" s="142"/>
      <c r="E13" s="143"/>
    </row>
    <row r="14" spans="1:6" ht="15.75">
      <c r="A14" s="592" t="s">
        <v>721</v>
      </c>
      <c r="B14" s="249" t="s">
        <v>723</v>
      </c>
      <c r="C14" s="597">
        <v>0</v>
      </c>
      <c r="D14" s="142"/>
      <c r="E14" s="143"/>
    </row>
    <row r="15" spans="1:6">
      <c r="A15" s="100">
        <v>6</v>
      </c>
      <c r="B15" s="610" t="s">
        <v>43</v>
      </c>
      <c r="C15" s="598">
        <v>72087369.933200002</v>
      </c>
      <c r="D15" s="142"/>
      <c r="E15" s="140"/>
    </row>
    <row r="16" spans="1:6">
      <c r="A16" s="100">
        <v>7</v>
      </c>
      <c r="B16" s="610" t="s">
        <v>44</v>
      </c>
      <c r="C16" s="596">
        <v>790298.78539999994</v>
      </c>
      <c r="D16" s="141"/>
      <c r="E16" s="140"/>
    </row>
    <row r="17" spans="1:5">
      <c r="A17" s="100">
        <v>8</v>
      </c>
      <c r="B17" s="611" t="s">
        <v>200</v>
      </c>
      <c r="C17" s="596">
        <v>62320</v>
      </c>
      <c r="D17" s="141"/>
      <c r="E17" s="140"/>
    </row>
    <row r="18" spans="1:5">
      <c r="A18" s="100">
        <v>9</v>
      </c>
      <c r="B18" s="610" t="s">
        <v>45</v>
      </c>
      <c r="C18" s="596">
        <v>0</v>
      </c>
      <c r="D18" s="141"/>
      <c r="E18" s="140"/>
    </row>
    <row r="19" spans="1:5">
      <c r="A19" s="100">
        <v>9.1</v>
      </c>
      <c r="B19" s="612" t="s">
        <v>89</v>
      </c>
      <c r="C19" s="597"/>
      <c r="D19" s="141"/>
      <c r="E19" s="140"/>
    </row>
    <row r="20" spans="1:5">
      <c r="A20" s="100">
        <v>9.1999999999999993</v>
      </c>
      <c r="B20" s="612" t="s">
        <v>90</v>
      </c>
      <c r="C20" s="597"/>
      <c r="D20" s="141"/>
      <c r="E20" s="140"/>
    </row>
    <row r="21" spans="1:5">
      <c r="A21" s="100">
        <v>9.3000000000000007</v>
      </c>
      <c r="B21" s="613" t="s">
        <v>269</v>
      </c>
      <c r="C21" s="597"/>
      <c r="D21" s="141"/>
      <c r="E21" s="140"/>
    </row>
    <row r="22" spans="1:5">
      <c r="A22" s="100">
        <v>10</v>
      </c>
      <c r="B22" s="610" t="s">
        <v>46</v>
      </c>
      <c r="C22" s="596">
        <v>6393825.5999999996</v>
      </c>
      <c r="D22" s="141"/>
      <c r="E22" s="140"/>
    </row>
    <row r="23" spans="1:5">
      <c r="A23" s="100">
        <v>10.1</v>
      </c>
      <c r="B23" s="612" t="s">
        <v>91</v>
      </c>
      <c r="C23" s="596">
        <v>667696.66</v>
      </c>
      <c r="D23" s="144" t="s">
        <v>93</v>
      </c>
      <c r="E23" s="140"/>
    </row>
    <row r="24" spans="1:5">
      <c r="A24" s="100">
        <v>11</v>
      </c>
      <c r="B24" s="614" t="s">
        <v>47</v>
      </c>
      <c r="C24" s="599">
        <v>1812259.1145000001</v>
      </c>
      <c r="D24" s="145"/>
      <c r="E24" s="140"/>
    </row>
    <row r="25" spans="1:5" ht="15">
      <c r="A25" s="100">
        <v>12</v>
      </c>
      <c r="B25" s="615" t="s">
        <v>48</v>
      </c>
      <c r="C25" s="600">
        <v>139169351.9835</v>
      </c>
      <c r="D25" s="146"/>
      <c r="E25" s="147"/>
    </row>
    <row r="26" spans="1:5">
      <c r="A26" s="100">
        <v>13</v>
      </c>
      <c r="B26" s="610" t="s">
        <v>50</v>
      </c>
      <c r="C26" s="601">
        <v>2823350</v>
      </c>
      <c r="D26" s="148"/>
      <c r="E26" s="140"/>
    </row>
    <row r="27" spans="1:5">
      <c r="A27" s="100">
        <v>14</v>
      </c>
      <c r="B27" s="610" t="s">
        <v>51</v>
      </c>
      <c r="C27" s="596">
        <v>55104014.945500001</v>
      </c>
      <c r="D27" s="141"/>
      <c r="E27" s="140"/>
    </row>
    <row r="28" spans="1:5">
      <c r="A28" s="100">
        <v>15</v>
      </c>
      <c r="B28" s="610" t="s">
        <v>52</v>
      </c>
      <c r="C28" s="596">
        <v>6194352.3520999998</v>
      </c>
      <c r="D28" s="141"/>
      <c r="E28" s="140"/>
    </row>
    <row r="29" spans="1:5">
      <c r="A29" s="100">
        <v>16</v>
      </c>
      <c r="B29" s="610" t="s">
        <v>53</v>
      </c>
      <c r="C29" s="596">
        <v>10002328.496100001</v>
      </c>
      <c r="D29" s="141"/>
      <c r="E29" s="140"/>
    </row>
    <row r="30" spans="1:5">
      <c r="A30" s="100">
        <v>17</v>
      </c>
      <c r="B30" s="610" t="s">
        <v>54</v>
      </c>
      <c r="C30" s="596">
        <v>0</v>
      </c>
      <c r="D30" s="141"/>
      <c r="E30" s="140"/>
    </row>
    <row r="31" spans="1:5">
      <c r="A31" s="100">
        <v>18</v>
      </c>
      <c r="B31" s="610" t="s">
        <v>55</v>
      </c>
      <c r="C31" s="596">
        <v>0</v>
      </c>
      <c r="D31" s="141"/>
      <c r="E31" s="140"/>
    </row>
    <row r="32" spans="1:5">
      <c r="A32" s="100">
        <v>19</v>
      </c>
      <c r="B32" s="610" t="s">
        <v>56</v>
      </c>
      <c r="C32" s="596">
        <v>146422.9792</v>
      </c>
      <c r="D32" s="141"/>
      <c r="E32" s="140"/>
    </row>
    <row r="33" spans="1:5">
      <c r="A33" s="100">
        <v>20</v>
      </c>
      <c r="B33" s="610" t="s">
        <v>57</v>
      </c>
      <c r="C33" s="596">
        <v>6835061.6372999996</v>
      </c>
      <c r="D33" s="141"/>
      <c r="E33" s="140"/>
    </row>
    <row r="34" spans="1:5">
      <c r="A34" s="100">
        <v>20.100000000000001</v>
      </c>
      <c r="B34" s="614" t="s">
        <v>724</v>
      </c>
      <c r="C34" s="599">
        <v>538599.58929999999</v>
      </c>
      <c r="D34" s="145"/>
      <c r="E34" s="140"/>
    </row>
    <row r="35" spans="1:5">
      <c r="A35" s="100">
        <v>21</v>
      </c>
      <c r="B35" s="614" t="s">
        <v>58</v>
      </c>
      <c r="C35" s="599">
        <v>0</v>
      </c>
      <c r="D35" s="145"/>
      <c r="E35" s="140"/>
    </row>
    <row r="36" spans="1:5">
      <c r="A36" s="100">
        <v>21.1</v>
      </c>
      <c r="B36" s="616" t="s">
        <v>92</v>
      </c>
      <c r="C36" s="602">
        <v>0</v>
      </c>
      <c r="D36" s="149"/>
      <c r="E36" s="140"/>
    </row>
    <row r="37" spans="1:5" ht="15">
      <c r="A37" s="100">
        <v>22</v>
      </c>
      <c r="B37" s="615" t="s">
        <v>59</v>
      </c>
      <c r="C37" s="600">
        <v>81105530.410200015</v>
      </c>
      <c r="D37" s="146"/>
      <c r="E37" s="147"/>
    </row>
    <row r="38" spans="1:5">
      <c r="A38" s="100">
        <v>23</v>
      </c>
      <c r="B38" s="614" t="s">
        <v>61</v>
      </c>
      <c r="C38" s="596">
        <v>50000000</v>
      </c>
      <c r="D38" s="141"/>
      <c r="E38" s="140"/>
    </row>
    <row r="39" spans="1:5">
      <c r="A39" s="100">
        <v>24</v>
      </c>
      <c r="B39" s="614" t="s">
        <v>62</v>
      </c>
      <c r="C39" s="596">
        <v>0</v>
      </c>
      <c r="D39" s="141"/>
      <c r="E39" s="140"/>
    </row>
    <row r="40" spans="1:5">
      <c r="A40" s="100">
        <v>25</v>
      </c>
      <c r="B40" s="614" t="s">
        <v>63</v>
      </c>
      <c r="C40" s="596">
        <v>0</v>
      </c>
      <c r="D40" s="141"/>
      <c r="E40" s="140"/>
    </row>
    <row r="41" spans="1:5">
      <c r="A41" s="100">
        <v>26</v>
      </c>
      <c r="B41" s="614" t="s">
        <v>64</v>
      </c>
      <c r="C41" s="596">
        <v>0</v>
      </c>
      <c r="D41" s="141"/>
      <c r="E41" s="140"/>
    </row>
    <row r="42" spans="1:5">
      <c r="A42" s="100">
        <v>27</v>
      </c>
      <c r="B42" s="614" t="s">
        <v>65</v>
      </c>
      <c r="C42" s="596">
        <v>0</v>
      </c>
      <c r="D42" s="141"/>
      <c r="E42" s="140"/>
    </row>
    <row r="43" spans="1:5">
      <c r="A43" s="100">
        <v>28</v>
      </c>
      <c r="B43" s="614" t="s">
        <v>66</v>
      </c>
      <c r="C43" s="596">
        <v>8063820.7335999999</v>
      </c>
      <c r="D43" s="141"/>
      <c r="E43" s="140"/>
    </row>
    <row r="44" spans="1:5">
      <c r="A44" s="100">
        <v>29</v>
      </c>
      <c r="B44" s="614" t="s">
        <v>67</v>
      </c>
      <c r="C44" s="596">
        <v>0</v>
      </c>
      <c r="D44" s="141"/>
      <c r="E44" s="140"/>
    </row>
    <row r="45" spans="1:5" ht="15.75" thickBot="1">
      <c r="A45" s="150">
        <v>30</v>
      </c>
      <c r="B45" s="617" t="s">
        <v>267</v>
      </c>
      <c r="C45" s="603">
        <f>SUM(C38:C44)</f>
        <v>58063820.733599998</v>
      </c>
      <c r="D45" s="151"/>
      <c r="E45" s="14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70" zoomScaleNormal="70" workbookViewId="0">
      <pane xSplit="1" ySplit="4" topLeftCell="B5" activePane="bottomRight" state="frozen"/>
      <selection activeCell="A6" sqref="A6:C6"/>
      <selection pane="topRight" activeCell="A6" sqref="A6:C6"/>
      <selection pane="bottomLeft" activeCell="A6" sqref="A6:C6"/>
      <selection pane="bottomRight" activeCell="B2" sqref="B2"/>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38" bestFit="1" customWidth="1"/>
    <col min="17" max="17" width="14.7109375" style="38" customWidth="1"/>
    <col min="18" max="18" width="13" style="38" bestFit="1" customWidth="1"/>
    <col min="19" max="19" width="34.85546875" style="38" customWidth="1"/>
    <col min="20" max="16384" width="9.140625" style="38"/>
  </cols>
  <sheetData>
    <row r="1" spans="1:19">
      <c r="A1" s="2" t="s">
        <v>31</v>
      </c>
      <c r="B1" s="3" t="str">
        <f>'Info '!C2</f>
        <v>JSC Ziraat Bank Georgia</v>
      </c>
    </row>
    <row r="2" spans="1:19">
      <c r="A2" s="2" t="s">
        <v>32</v>
      </c>
      <c r="B2" s="605">
        <f>'1. key ratios '!B2</f>
        <v>44377</v>
      </c>
    </row>
    <row r="4" spans="1:19" ht="26.25" thickBot="1">
      <c r="A4" s="4" t="s">
        <v>250</v>
      </c>
      <c r="B4" s="297" t="s">
        <v>376</v>
      </c>
    </row>
    <row r="5" spans="1:19" s="283" customFormat="1">
      <c r="A5" s="278"/>
      <c r="B5" s="279"/>
      <c r="C5" s="280" t="s">
        <v>0</v>
      </c>
      <c r="D5" s="280" t="s">
        <v>1</v>
      </c>
      <c r="E5" s="280" t="s">
        <v>2</v>
      </c>
      <c r="F5" s="280" t="s">
        <v>3</v>
      </c>
      <c r="G5" s="280" t="s">
        <v>4</v>
      </c>
      <c r="H5" s="280" t="s">
        <v>5</v>
      </c>
      <c r="I5" s="280" t="s">
        <v>8</v>
      </c>
      <c r="J5" s="280" t="s">
        <v>9</v>
      </c>
      <c r="K5" s="280" t="s">
        <v>10</v>
      </c>
      <c r="L5" s="280" t="s">
        <v>11</v>
      </c>
      <c r="M5" s="280" t="s">
        <v>12</v>
      </c>
      <c r="N5" s="280" t="s">
        <v>13</v>
      </c>
      <c r="O5" s="280" t="s">
        <v>359</v>
      </c>
      <c r="P5" s="280" t="s">
        <v>360</v>
      </c>
      <c r="Q5" s="280" t="s">
        <v>361</v>
      </c>
      <c r="R5" s="281" t="s">
        <v>362</v>
      </c>
      <c r="S5" s="282" t="s">
        <v>363</v>
      </c>
    </row>
    <row r="6" spans="1:19" s="283" customFormat="1" ht="99" customHeight="1">
      <c r="A6" s="284"/>
      <c r="B6" s="676" t="s">
        <v>364</v>
      </c>
      <c r="C6" s="672">
        <v>0</v>
      </c>
      <c r="D6" s="673"/>
      <c r="E6" s="672">
        <v>0.2</v>
      </c>
      <c r="F6" s="673"/>
      <c r="G6" s="672">
        <v>0.35</v>
      </c>
      <c r="H6" s="673"/>
      <c r="I6" s="672">
        <v>0.5</v>
      </c>
      <c r="J6" s="673"/>
      <c r="K6" s="672">
        <v>0.75</v>
      </c>
      <c r="L6" s="673"/>
      <c r="M6" s="672">
        <v>1</v>
      </c>
      <c r="N6" s="673"/>
      <c r="O6" s="672">
        <v>1.5</v>
      </c>
      <c r="P6" s="673"/>
      <c r="Q6" s="672">
        <v>2.5</v>
      </c>
      <c r="R6" s="673"/>
      <c r="S6" s="674" t="s">
        <v>249</v>
      </c>
    </row>
    <row r="7" spans="1:19" s="283" customFormat="1" ht="30.75" customHeight="1">
      <c r="A7" s="284"/>
      <c r="B7" s="677"/>
      <c r="C7" s="275" t="s">
        <v>252</v>
      </c>
      <c r="D7" s="275" t="s">
        <v>251</v>
      </c>
      <c r="E7" s="275" t="s">
        <v>252</v>
      </c>
      <c r="F7" s="275" t="s">
        <v>251</v>
      </c>
      <c r="G7" s="275" t="s">
        <v>252</v>
      </c>
      <c r="H7" s="275" t="s">
        <v>251</v>
      </c>
      <c r="I7" s="275" t="s">
        <v>252</v>
      </c>
      <c r="J7" s="275" t="s">
        <v>251</v>
      </c>
      <c r="K7" s="275" t="s">
        <v>252</v>
      </c>
      <c r="L7" s="275" t="s">
        <v>251</v>
      </c>
      <c r="M7" s="275" t="s">
        <v>252</v>
      </c>
      <c r="N7" s="275" t="s">
        <v>251</v>
      </c>
      <c r="O7" s="275" t="s">
        <v>252</v>
      </c>
      <c r="P7" s="275" t="s">
        <v>251</v>
      </c>
      <c r="Q7" s="275" t="s">
        <v>252</v>
      </c>
      <c r="R7" s="275" t="s">
        <v>251</v>
      </c>
      <c r="S7" s="675"/>
    </row>
    <row r="8" spans="1:19" s="154" customFormat="1">
      <c r="A8" s="152">
        <v>1</v>
      </c>
      <c r="B8" s="1" t="s">
        <v>97</v>
      </c>
      <c r="C8" s="153">
        <v>7707169.4400000004</v>
      </c>
      <c r="D8" s="153"/>
      <c r="E8" s="153">
        <v>5501318.4900000002</v>
      </c>
      <c r="F8" s="153"/>
      <c r="G8" s="153">
        <v>0</v>
      </c>
      <c r="H8" s="153"/>
      <c r="I8" s="153">
        <v>0</v>
      </c>
      <c r="J8" s="153"/>
      <c r="K8" s="153">
        <v>0</v>
      </c>
      <c r="L8" s="153"/>
      <c r="M8" s="153">
        <v>31035864.963799998</v>
      </c>
      <c r="N8" s="153"/>
      <c r="O8" s="153">
        <v>0</v>
      </c>
      <c r="P8" s="153"/>
      <c r="Q8" s="153">
        <v>0</v>
      </c>
      <c r="R8" s="153"/>
      <c r="S8" s="298">
        <v>32136128.661799997</v>
      </c>
    </row>
    <row r="9" spans="1:19" s="154" customFormat="1">
      <c r="A9" s="152">
        <v>2</v>
      </c>
      <c r="B9" s="1" t="s">
        <v>98</v>
      </c>
      <c r="C9" s="153">
        <v>0</v>
      </c>
      <c r="D9" s="153"/>
      <c r="E9" s="153">
        <v>0</v>
      </c>
      <c r="F9" s="153"/>
      <c r="G9" s="153">
        <v>0</v>
      </c>
      <c r="H9" s="153"/>
      <c r="I9" s="153">
        <v>0</v>
      </c>
      <c r="J9" s="153"/>
      <c r="K9" s="153">
        <v>0</v>
      </c>
      <c r="L9" s="153"/>
      <c r="M9" s="153">
        <v>0</v>
      </c>
      <c r="N9" s="153"/>
      <c r="O9" s="153">
        <v>0</v>
      </c>
      <c r="P9" s="153"/>
      <c r="Q9" s="153">
        <v>0</v>
      </c>
      <c r="R9" s="153"/>
      <c r="S9" s="298">
        <v>0</v>
      </c>
    </row>
    <row r="10" spans="1:19" s="154" customFormat="1">
      <c r="A10" s="152">
        <v>3</v>
      </c>
      <c r="B10" s="1" t="s">
        <v>270</v>
      </c>
      <c r="C10" s="153">
        <v>0</v>
      </c>
      <c r="D10" s="153"/>
      <c r="E10" s="153">
        <v>0</v>
      </c>
      <c r="F10" s="153"/>
      <c r="G10" s="153">
        <v>0</v>
      </c>
      <c r="H10" s="153"/>
      <c r="I10" s="153">
        <v>0</v>
      </c>
      <c r="J10" s="153"/>
      <c r="K10" s="153">
        <v>0</v>
      </c>
      <c r="L10" s="153"/>
      <c r="M10" s="153">
        <v>0</v>
      </c>
      <c r="N10" s="153"/>
      <c r="O10" s="153">
        <v>0</v>
      </c>
      <c r="P10" s="153"/>
      <c r="Q10" s="153">
        <v>0</v>
      </c>
      <c r="R10" s="153"/>
      <c r="S10" s="298">
        <v>0</v>
      </c>
    </row>
    <row r="11" spans="1:19" s="154" customFormat="1">
      <c r="A11" s="152">
        <v>4</v>
      </c>
      <c r="B11" s="1" t="s">
        <v>99</v>
      </c>
      <c r="C11" s="153">
        <v>0</v>
      </c>
      <c r="D11" s="153"/>
      <c r="E11" s="153">
        <v>0</v>
      </c>
      <c r="F11" s="153"/>
      <c r="G11" s="153">
        <v>0</v>
      </c>
      <c r="H11" s="153"/>
      <c r="I11" s="153">
        <v>0</v>
      </c>
      <c r="J11" s="153"/>
      <c r="K11" s="153">
        <v>0</v>
      </c>
      <c r="L11" s="153"/>
      <c r="M11" s="153">
        <v>0</v>
      </c>
      <c r="N11" s="153"/>
      <c r="O11" s="153">
        <v>0</v>
      </c>
      <c r="P11" s="153"/>
      <c r="Q11" s="153">
        <v>0</v>
      </c>
      <c r="R11" s="153"/>
      <c r="S11" s="298">
        <v>0</v>
      </c>
    </row>
    <row r="12" spans="1:19" s="154" customFormat="1">
      <c r="A12" s="152">
        <v>5</v>
      </c>
      <c r="B12" s="1" t="s">
        <v>100</v>
      </c>
      <c r="C12" s="153">
        <v>0</v>
      </c>
      <c r="D12" s="153"/>
      <c r="E12" s="153">
        <v>0</v>
      </c>
      <c r="F12" s="153"/>
      <c r="G12" s="153">
        <v>0</v>
      </c>
      <c r="H12" s="153"/>
      <c r="I12" s="153">
        <v>0</v>
      </c>
      <c r="J12" s="153"/>
      <c r="K12" s="153">
        <v>0</v>
      </c>
      <c r="L12" s="153"/>
      <c r="M12" s="153">
        <v>0</v>
      </c>
      <c r="N12" s="153"/>
      <c r="O12" s="153">
        <v>0</v>
      </c>
      <c r="P12" s="153"/>
      <c r="Q12" s="153">
        <v>0</v>
      </c>
      <c r="R12" s="153"/>
      <c r="S12" s="298">
        <v>0</v>
      </c>
    </row>
    <row r="13" spans="1:19" s="154" customFormat="1">
      <c r="A13" s="152">
        <v>6</v>
      </c>
      <c r="B13" s="1" t="s">
        <v>101</v>
      </c>
      <c r="C13" s="153">
        <v>0</v>
      </c>
      <c r="D13" s="153"/>
      <c r="E13" s="153">
        <v>25107.46</v>
      </c>
      <c r="F13" s="153"/>
      <c r="G13" s="153">
        <v>0</v>
      </c>
      <c r="H13" s="153"/>
      <c r="I13" s="153">
        <v>6385192.7538000001</v>
      </c>
      <c r="J13" s="153"/>
      <c r="K13" s="153">
        <v>0</v>
      </c>
      <c r="L13" s="153"/>
      <c r="M13" s="153">
        <v>0</v>
      </c>
      <c r="N13" s="153"/>
      <c r="O13" s="153">
        <v>0</v>
      </c>
      <c r="P13" s="153"/>
      <c r="Q13" s="153">
        <v>0</v>
      </c>
      <c r="R13" s="153"/>
      <c r="S13" s="298">
        <v>3197617.8689000001</v>
      </c>
    </row>
    <row r="14" spans="1:19" s="154" customFormat="1">
      <c r="A14" s="152">
        <v>7</v>
      </c>
      <c r="B14" s="1" t="s">
        <v>102</v>
      </c>
      <c r="C14" s="153">
        <v>0</v>
      </c>
      <c r="D14" s="153"/>
      <c r="E14" s="153">
        <v>0</v>
      </c>
      <c r="F14" s="153"/>
      <c r="G14" s="153">
        <v>0</v>
      </c>
      <c r="H14" s="153"/>
      <c r="I14" s="153">
        <v>0</v>
      </c>
      <c r="J14" s="153"/>
      <c r="K14" s="153">
        <v>0</v>
      </c>
      <c r="L14" s="153"/>
      <c r="M14" s="153">
        <v>38402735.863600001</v>
      </c>
      <c r="N14" s="153">
        <v>9811046.62861</v>
      </c>
      <c r="O14" s="153">
        <v>0</v>
      </c>
      <c r="P14" s="153"/>
      <c r="Q14" s="153">
        <v>5020833.0999999996</v>
      </c>
      <c r="R14" s="153"/>
      <c r="S14" s="298">
        <v>60765865.242210001</v>
      </c>
    </row>
    <row r="15" spans="1:19" s="154" customFormat="1">
      <c r="A15" s="152">
        <v>8</v>
      </c>
      <c r="B15" s="1" t="s">
        <v>103</v>
      </c>
      <c r="C15" s="153">
        <v>0</v>
      </c>
      <c r="D15" s="153"/>
      <c r="E15" s="153">
        <v>0</v>
      </c>
      <c r="F15" s="153"/>
      <c r="G15" s="153">
        <v>0</v>
      </c>
      <c r="H15" s="153"/>
      <c r="I15" s="153">
        <v>0</v>
      </c>
      <c r="J15" s="153"/>
      <c r="K15" s="153">
        <v>0</v>
      </c>
      <c r="L15" s="153"/>
      <c r="M15" s="153">
        <v>30266240.028700002</v>
      </c>
      <c r="N15" s="153">
        <v>5851528.5597900003</v>
      </c>
      <c r="O15" s="153">
        <v>0</v>
      </c>
      <c r="P15" s="153"/>
      <c r="Q15" s="153">
        <v>0</v>
      </c>
      <c r="R15" s="153"/>
      <c r="S15" s="298">
        <v>36117768.588490002</v>
      </c>
    </row>
    <row r="16" spans="1:19" s="154" customFormat="1">
      <c r="A16" s="152">
        <v>9</v>
      </c>
      <c r="B16" s="1" t="s">
        <v>104</v>
      </c>
      <c r="C16" s="153">
        <v>0</v>
      </c>
      <c r="D16" s="153"/>
      <c r="E16" s="153">
        <v>0</v>
      </c>
      <c r="F16" s="153"/>
      <c r="G16" s="153">
        <v>0</v>
      </c>
      <c r="H16" s="153"/>
      <c r="I16" s="153">
        <v>0</v>
      </c>
      <c r="J16" s="153"/>
      <c r="K16" s="153">
        <v>0</v>
      </c>
      <c r="L16" s="153"/>
      <c r="M16" s="153">
        <v>0</v>
      </c>
      <c r="N16" s="153"/>
      <c r="O16" s="153">
        <v>0</v>
      </c>
      <c r="P16" s="153"/>
      <c r="Q16" s="153">
        <v>0</v>
      </c>
      <c r="R16" s="153"/>
      <c r="S16" s="298">
        <v>0</v>
      </c>
    </row>
    <row r="17" spans="1:19" s="154" customFormat="1">
      <c r="A17" s="152">
        <v>10</v>
      </c>
      <c r="B17" s="1" t="s">
        <v>105</v>
      </c>
      <c r="C17" s="153">
        <v>0</v>
      </c>
      <c r="D17" s="153"/>
      <c r="E17" s="153">
        <v>0</v>
      </c>
      <c r="F17" s="153"/>
      <c r="G17" s="153">
        <v>0</v>
      </c>
      <c r="H17" s="153"/>
      <c r="I17" s="153">
        <v>0</v>
      </c>
      <c r="J17" s="153"/>
      <c r="K17" s="153">
        <v>0</v>
      </c>
      <c r="L17" s="153"/>
      <c r="M17" s="153">
        <v>0</v>
      </c>
      <c r="N17" s="153"/>
      <c r="O17" s="153">
        <v>0</v>
      </c>
      <c r="P17" s="153"/>
      <c r="Q17" s="153">
        <v>0</v>
      </c>
      <c r="R17" s="153"/>
      <c r="S17" s="298">
        <v>0</v>
      </c>
    </row>
    <row r="18" spans="1:19" s="154" customFormat="1">
      <c r="A18" s="152">
        <v>11</v>
      </c>
      <c r="B18" s="1" t="s">
        <v>106</v>
      </c>
      <c r="C18" s="153">
        <v>0</v>
      </c>
      <c r="D18" s="153"/>
      <c r="E18" s="153">
        <v>0</v>
      </c>
      <c r="F18" s="153"/>
      <c r="G18" s="153">
        <v>0</v>
      </c>
      <c r="H18" s="153"/>
      <c r="I18" s="153">
        <v>0</v>
      </c>
      <c r="J18" s="153"/>
      <c r="K18" s="153">
        <v>0</v>
      </c>
      <c r="L18" s="153"/>
      <c r="M18" s="153">
        <v>0</v>
      </c>
      <c r="N18" s="153"/>
      <c r="O18" s="153">
        <v>0</v>
      </c>
      <c r="P18" s="153"/>
      <c r="Q18" s="153">
        <v>0</v>
      </c>
      <c r="R18" s="153"/>
      <c r="S18" s="298">
        <v>0</v>
      </c>
    </row>
    <row r="19" spans="1:19" s="154" customFormat="1">
      <c r="A19" s="152">
        <v>12</v>
      </c>
      <c r="B19" s="1" t="s">
        <v>107</v>
      </c>
      <c r="C19" s="153">
        <v>0</v>
      </c>
      <c r="D19" s="153"/>
      <c r="E19" s="153">
        <v>0</v>
      </c>
      <c r="F19" s="153"/>
      <c r="G19" s="153">
        <v>0</v>
      </c>
      <c r="H19" s="153"/>
      <c r="I19" s="153">
        <v>0</v>
      </c>
      <c r="J19" s="153"/>
      <c r="K19" s="153">
        <v>0</v>
      </c>
      <c r="L19" s="153"/>
      <c r="M19" s="153">
        <v>0</v>
      </c>
      <c r="N19" s="153"/>
      <c r="O19" s="153">
        <v>0</v>
      </c>
      <c r="P19" s="153"/>
      <c r="Q19" s="153">
        <v>0</v>
      </c>
      <c r="R19" s="153"/>
      <c r="S19" s="298">
        <v>0</v>
      </c>
    </row>
    <row r="20" spans="1:19" s="154" customFormat="1">
      <c r="A20" s="152">
        <v>13</v>
      </c>
      <c r="B20" s="1" t="s">
        <v>248</v>
      </c>
      <c r="C20" s="153">
        <v>0</v>
      </c>
      <c r="D20" s="153"/>
      <c r="E20" s="153">
        <v>0</v>
      </c>
      <c r="F20" s="153"/>
      <c r="G20" s="153">
        <v>0</v>
      </c>
      <c r="H20" s="153"/>
      <c r="I20" s="153">
        <v>0</v>
      </c>
      <c r="J20" s="153"/>
      <c r="K20" s="153">
        <v>0</v>
      </c>
      <c r="L20" s="153"/>
      <c r="M20" s="153">
        <v>0</v>
      </c>
      <c r="N20" s="153"/>
      <c r="O20" s="153">
        <v>0</v>
      </c>
      <c r="P20" s="153"/>
      <c r="Q20" s="153">
        <v>0</v>
      </c>
      <c r="R20" s="153"/>
      <c r="S20" s="298">
        <v>0</v>
      </c>
    </row>
    <row r="21" spans="1:19" s="154" customFormat="1">
      <c r="A21" s="152">
        <v>14</v>
      </c>
      <c r="B21" s="1" t="s">
        <v>109</v>
      </c>
      <c r="C21" s="153">
        <v>8180668.7631999999</v>
      </c>
      <c r="D21" s="153"/>
      <c r="E21" s="153">
        <v>67143.73</v>
      </c>
      <c r="F21" s="153"/>
      <c r="G21" s="153">
        <v>0</v>
      </c>
      <c r="H21" s="153"/>
      <c r="I21" s="153">
        <v>0</v>
      </c>
      <c r="J21" s="153"/>
      <c r="K21" s="153">
        <v>0</v>
      </c>
      <c r="L21" s="153"/>
      <c r="M21" s="153">
        <v>6724059.0662999991</v>
      </c>
      <c r="N21" s="153"/>
      <c r="O21" s="153">
        <v>0</v>
      </c>
      <c r="P21" s="153"/>
      <c r="Q21" s="153">
        <v>0</v>
      </c>
      <c r="R21" s="153"/>
      <c r="S21" s="298">
        <v>6737487.8122999994</v>
      </c>
    </row>
    <row r="22" spans="1:19" ht="13.5" thickBot="1">
      <c r="A22" s="155"/>
      <c r="B22" s="156" t="s">
        <v>110</v>
      </c>
      <c r="C22" s="157">
        <f>SUM(C8:C21)</f>
        <v>15887838.203200001</v>
      </c>
      <c r="D22" s="157">
        <f>SUM(D8:D21)</f>
        <v>0</v>
      </c>
      <c r="E22" s="157">
        <f>SUM(E8:E21)</f>
        <v>5593569.6800000006</v>
      </c>
      <c r="F22" s="157">
        <f t="shared" ref="F22:R22" si="0">SUM(F8:F21)</f>
        <v>0</v>
      </c>
      <c r="G22" s="157">
        <f t="shared" si="0"/>
        <v>0</v>
      </c>
      <c r="H22" s="157">
        <f t="shared" si="0"/>
        <v>0</v>
      </c>
      <c r="I22" s="157">
        <f>SUM(I8:I21)</f>
        <v>6385192.7538000001</v>
      </c>
      <c r="J22" s="157">
        <f t="shared" si="0"/>
        <v>0</v>
      </c>
      <c r="K22" s="157">
        <f t="shared" si="0"/>
        <v>0</v>
      </c>
      <c r="L22" s="157">
        <f t="shared" si="0"/>
        <v>0</v>
      </c>
      <c r="M22" s="157">
        <f t="shared" si="0"/>
        <v>106428899.9224</v>
      </c>
      <c r="N22" s="157">
        <f>SUM(N8:N21)</f>
        <v>15662575.1884</v>
      </c>
      <c r="O22" s="157">
        <f t="shared" si="0"/>
        <v>0</v>
      </c>
      <c r="P22" s="157">
        <f t="shared" si="0"/>
        <v>0</v>
      </c>
      <c r="Q22" s="157">
        <f t="shared" si="0"/>
        <v>5020833.0999999996</v>
      </c>
      <c r="R22" s="157">
        <f t="shared" si="0"/>
        <v>0</v>
      </c>
      <c r="S22" s="299">
        <f>SUM(S8:S21)</f>
        <v>138954868.1737</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pane xSplit="2" ySplit="6" topLeftCell="C7" activePane="bottomRight" state="frozen"/>
      <selection activeCell="A6" sqref="A6:C6"/>
      <selection pane="topRight" activeCell="A6" sqref="A6:C6"/>
      <selection pane="bottomLeft" activeCell="A6" sqref="A6:C6"/>
      <selection pane="bottomRight" activeCell="A6" sqref="A6:C6"/>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38"/>
  </cols>
  <sheetData>
    <row r="1" spans="1:22">
      <c r="A1" s="2" t="s">
        <v>31</v>
      </c>
      <c r="B1" s="3" t="str">
        <f>'Info '!C2</f>
        <v>JSC Ziraat Bank Georgia</v>
      </c>
    </row>
    <row r="2" spans="1:22">
      <c r="A2" s="2" t="s">
        <v>32</v>
      </c>
      <c r="B2" s="451">
        <f>'1. key ratios '!B2</f>
        <v>44377</v>
      </c>
    </row>
    <row r="4" spans="1:22" ht="13.5" thickBot="1">
      <c r="A4" s="4" t="s">
        <v>367</v>
      </c>
      <c r="B4" s="158" t="s">
        <v>96</v>
      </c>
      <c r="V4" s="40" t="s">
        <v>74</v>
      </c>
    </row>
    <row r="5" spans="1:22" ht="12.75" customHeight="1">
      <c r="A5" s="159"/>
      <c r="B5" s="160"/>
      <c r="C5" s="678" t="s">
        <v>278</v>
      </c>
      <c r="D5" s="679"/>
      <c r="E5" s="679"/>
      <c r="F5" s="679"/>
      <c r="G5" s="679"/>
      <c r="H5" s="679"/>
      <c r="I5" s="679"/>
      <c r="J5" s="679"/>
      <c r="K5" s="679"/>
      <c r="L5" s="680"/>
      <c r="M5" s="681" t="s">
        <v>279</v>
      </c>
      <c r="N5" s="682"/>
      <c r="O5" s="682"/>
      <c r="P5" s="682"/>
      <c r="Q5" s="682"/>
      <c r="R5" s="682"/>
      <c r="S5" s="683"/>
      <c r="T5" s="686" t="s">
        <v>365</v>
      </c>
      <c r="U5" s="686" t="s">
        <v>366</v>
      </c>
      <c r="V5" s="684" t="s">
        <v>122</v>
      </c>
    </row>
    <row r="6" spans="1:22" s="106" customFormat="1" ht="102">
      <c r="A6" s="103"/>
      <c r="B6" s="161"/>
      <c r="C6" s="162" t="s">
        <v>111</v>
      </c>
      <c r="D6" s="252" t="s">
        <v>112</v>
      </c>
      <c r="E6" s="189" t="s">
        <v>281</v>
      </c>
      <c r="F6" s="189" t="s">
        <v>282</v>
      </c>
      <c r="G6" s="252" t="s">
        <v>285</v>
      </c>
      <c r="H6" s="252" t="s">
        <v>280</v>
      </c>
      <c r="I6" s="252" t="s">
        <v>113</v>
      </c>
      <c r="J6" s="252" t="s">
        <v>114</v>
      </c>
      <c r="K6" s="163" t="s">
        <v>115</v>
      </c>
      <c r="L6" s="164" t="s">
        <v>116</v>
      </c>
      <c r="M6" s="162" t="s">
        <v>283</v>
      </c>
      <c r="N6" s="163" t="s">
        <v>117</v>
      </c>
      <c r="O6" s="163" t="s">
        <v>118</v>
      </c>
      <c r="P6" s="163" t="s">
        <v>119</v>
      </c>
      <c r="Q6" s="163" t="s">
        <v>120</v>
      </c>
      <c r="R6" s="163" t="s">
        <v>121</v>
      </c>
      <c r="S6" s="276" t="s">
        <v>284</v>
      </c>
      <c r="T6" s="687"/>
      <c r="U6" s="687"/>
      <c r="V6" s="685"/>
    </row>
    <row r="7" spans="1:22" s="154" customFormat="1">
      <c r="A7" s="165">
        <v>1</v>
      </c>
      <c r="B7" s="1" t="s">
        <v>97</v>
      </c>
      <c r="C7" s="166"/>
      <c r="D7" s="153"/>
      <c r="E7" s="153"/>
      <c r="F7" s="153"/>
      <c r="G7" s="153"/>
      <c r="H7" s="153"/>
      <c r="I7" s="153"/>
      <c r="J7" s="153"/>
      <c r="K7" s="153"/>
      <c r="L7" s="167"/>
      <c r="M7" s="166"/>
      <c r="N7" s="153"/>
      <c r="O7" s="153"/>
      <c r="P7" s="153"/>
      <c r="Q7" s="153"/>
      <c r="R7" s="153"/>
      <c r="S7" s="167"/>
      <c r="T7" s="285"/>
      <c r="U7" s="285"/>
      <c r="V7" s="168">
        <f>SUM(C7:S7)</f>
        <v>0</v>
      </c>
    </row>
    <row r="8" spans="1:22" s="154" customFormat="1">
      <c r="A8" s="165">
        <v>2</v>
      </c>
      <c r="B8" s="1" t="s">
        <v>98</v>
      </c>
      <c r="C8" s="166"/>
      <c r="D8" s="153"/>
      <c r="E8" s="153"/>
      <c r="F8" s="153"/>
      <c r="G8" s="153"/>
      <c r="H8" s="153"/>
      <c r="I8" s="153"/>
      <c r="J8" s="153"/>
      <c r="K8" s="153"/>
      <c r="L8" s="167"/>
      <c r="M8" s="166"/>
      <c r="N8" s="153"/>
      <c r="O8" s="153"/>
      <c r="P8" s="153"/>
      <c r="Q8" s="153"/>
      <c r="R8" s="153"/>
      <c r="S8" s="167"/>
      <c r="T8" s="285"/>
      <c r="U8" s="285"/>
      <c r="V8" s="168">
        <f t="shared" ref="V8:V20" si="0">SUM(C8:S8)</f>
        <v>0</v>
      </c>
    </row>
    <row r="9" spans="1:22" s="154" customFormat="1">
      <c r="A9" s="165">
        <v>3</v>
      </c>
      <c r="B9" s="1" t="s">
        <v>271</v>
      </c>
      <c r="C9" s="166"/>
      <c r="D9" s="153"/>
      <c r="E9" s="153"/>
      <c r="F9" s="153"/>
      <c r="G9" s="153"/>
      <c r="H9" s="153"/>
      <c r="I9" s="153"/>
      <c r="J9" s="153"/>
      <c r="K9" s="153"/>
      <c r="L9" s="167"/>
      <c r="M9" s="166"/>
      <c r="N9" s="153"/>
      <c r="O9" s="153"/>
      <c r="P9" s="153"/>
      <c r="Q9" s="153"/>
      <c r="R9" s="153"/>
      <c r="S9" s="167"/>
      <c r="T9" s="285"/>
      <c r="U9" s="285"/>
      <c r="V9" s="168">
        <f t="shared" si="0"/>
        <v>0</v>
      </c>
    </row>
    <row r="10" spans="1:22" s="154" customFormat="1">
      <c r="A10" s="165">
        <v>4</v>
      </c>
      <c r="B10" s="1" t="s">
        <v>99</v>
      </c>
      <c r="C10" s="166"/>
      <c r="D10" s="153"/>
      <c r="E10" s="153"/>
      <c r="F10" s="153"/>
      <c r="G10" s="153"/>
      <c r="H10" s="153"/>
      <c r="I10" s="153"/>
      <c r="J10" s="153"/>
      <c r="K10" s="153"/>
      <c r="L10" s="167"/>
      <c r="M10" s="166"/>
      <c r="N10" s="153"/>
      <c r="O10" s="153"/>
      <c r="P10" s="153"/>
      <c r="Q10" s="153"/>
      <c r="R10" s="153"/>
      <c r="S10" s="167"/>
      <c r="T10" s="285"/>
      <c r="U10" s="285"/>
      <c r="V10" s="168">
        <f t="shared" si="0"/>
        <v>0</v>
      </c>
    </row>
    <row r="11" spans="1:22" s="154" customFormat="1">
      <c r="A11" s="165">
        <v>5</v>
      </c>
      <c r="B11" s="1" t="s">
        <v>100</v>
      </c>
      <c r="C11" s="166"/>
      <c r="D11" s="153"/>
      <c r="E11" s="153"/>
      <c r="F11" s="153"/>
      <c r="G11" s="153"/>
      <c r="H11" s="153"/>
      <c r="I11" s="153"/>
      <c r="J11" s="153"/>
      <c r="K11" s="153"/>
      <c r="L11" s="167"/>
      <c r="M11" s="166"/>
      <c r="N11" s="153"/>
      <c r="O11" s="153"/>
      <c r="P11" s="153"/>
      <c r="Q11" s="153"/>
      <c r="R11" s="153"/>
      <c r="S11" s="167"/>
      <c r="T11" s="285"/>
      <c r="U11" s="285"/>
      <c r="V11" s="168">
        <f t="shared" si="0"/>
        <v>0</v>
      </c>
    </row>
    <row r="12" spans="1:22" s="154" customFormat="1">
      <c r="A12" s="165">
        <v>6</v>
      </c>
      <c r="B12" s="1" t="s">
        <v>101</v>
      </c>
      <c r="C12" s="166"/>
      <c r="D12" s="153"/>
      <c r="E12" s="153"/>
      <c r="F12" s="153"/>
      <c r="G12" s="153"/>
      <c r="H12" s="153"/>
      <c r="I12" s="153"/>
      <c r="J12" s="153"/>
      <c r="K12" s="153"/>
      <c r="L12" s="167"/>
      <c r="M12" s="166"/>
      <c r="N12" s="153"/>
      <c r="O12" s="153"/>
      <c r="P12" s="153"/>
      <c r="Q12" s="153"/>
      <c r="R12" s="153"/>
      <c r="S12" s="167"/>
      <c r="T12" s="285"/>
      <c r="U12" s="285"/>
      <c r="V12" s="168">
        <f t="shared" si="0"/>
        <v>0</v>
      </c>
    </row>
    <row r="13" spans="1:22" s="154" customFormat="1">
      <c r="A13" s="165">
        <v>7</v>
      </c>
      <c r="B13" s="1" t="s">
        <v>102</v>
      </c>
      <c r="C13" s="166"/>
      <c r="D13" s="153"/>
      <c r="E13" s="153"/>
      <c r="F13" s="153"/>
      <c r="G13" s="153"/>
      <c r="H13" s="153"/>
      <c r="I13" s="153"/>
      <c r="J13" s="153"/>
      <c r="K13" s="153"/>
      <c r="L13" s="167"/>
      <c r="M13" s="166"/>
      <c r="N13" s="153"/>
      <c r="O13" s="153"/>
      <c r="P13" s="153"/>
      <c r="Q13" s="153"/>
      <c r="R13" s="153"/>
      <c r="S13" s="167"/>
      <c r="T13" s="285"/>
      <c r="U13" s="285"/>
      <c r="V13" s="168">
        <f t="shared" si="0"/>
        <v>0</v>
      </c>
    </row>
    <row r="14" spans="1:22" s="154" customFormat="1">
      <c r="A14" s="165">
        <v>8</v>
      </c>
      <c r="B14" s="1" t="s">
        <v>103</v>
      </c>
      <c r="C14" s="166"/>
      <c r="D14" s="153"/>
      <c r="E14" s="153"/>
      <c r="F14" s="153"/>
      <c r="G14" s="153"/>
      <c r="H14" s="153"/>
      <c r="I14" s="153"/>
      <c r="J14" s="153"/>
      <c r="K14" s="153"/>
      <c r="L14" s="167"/>
      <c r="M14" s="166"/>
      <c r="N14" s="153"/>
      <c r="O14" s="153"/>
      <c r="P14" s="153"/>
      <c r="Q14" s="153"/>
      <c r="R14" s="153"/>
      <c r="S14" s="167"/>
      <c r="T14" s="285"/>
      <c r="U14" s="285"/>
      <c r="V14" s="168">
        <f t="shared" si="0"/>
        <v>0</v>
      </c>
    </row>
    <row r="15" spans="1:22" s="154" customFormat="1">
      <c r="A15" s="165">
        <v>9</v>
      </c>
      <c r="B15" s="1" t="s">
        <v>104</v>
      </c>
      <c r="C15" s="166"/>
      <c r="D15" s="153"/>
      <c r="E15" s="153"/>
      <c r="F15" s="153"/>
      <c r="G15" s="153"/>
      <c r="H15" s="153"/>
      <c r="I15" s="153"/>
      <c r="J15" s="153"/>
      <c r="K15" s="153"/>
      <c r="L15" s="167"/>
      <c r="M15" s="166"/>
      <c r="N15" s="153"/>
      <c r="O15" s="153"/>
      <c r="P15" s="153"/>
      <c r="Q15" s="153"/>
      <c r="R15" s="153"/>
      <c r="S15" s="167"/>
      <c r="T15" s="285"/>
      <c r="U15" s="285"/>
      <c r="V15" s="168">
        <f t="shared" si="0"/>
        <v>0</v>
      </c>
    </row>
    <row r="16" spans="1:22" s="154" customFormat="1">
      <c r="A16" s="165">
        <v>10</v>
      </c>
      <c r="B16" s="1" t="s">
        <v>105</v>
      </c>
      <c r="C16" s="166"/>
      <c r="D16" s="153"/>
      <c r="E16" s="153"/>
      <c r="F16" s="153"/>
      <c r="G16" s="153"/>
      <c r="H16" s="153"/>
      <c r="I16" s="153"/>
      <c r="J16" s="153"/>
      <c r="K16" s="153"/>
      <c r="L16" s="167"/>
      <c r="M16" s="166"/>
      <c r="N16" s="153"/>
      <c r="O16" s="153"/>
      <c r="P16" s="153"/>
      <c r="Q16" s="153"/>
      <c r="R16" s="153"/>
      <c r="S16" s="167"/>
      <c r="T16" s="285"/>
      <c r="U16" s="285"/>
      <c r="V16" s="168">
        <f t="shared" si="0"/>
        <v>0</v>
      </c>
    </row>
    <row r="17" spans="1:22" s="154" customFormat="1">
      <c r="A17" s="165">
        <v>11</v>
      </c>
      <c r="B17" s="1" t="s">
        <v>106</v>
      </c>
      <c r="C17" s="166"/>
      <c r="D17" s="153"/>
      <c r="E17" s="153"/>
      <c r="F17" s="153"/>
      <c r="G17" s="153"/>
      <c r="H17" s="153"/>
      <c r="I17" s="153"/>
      <c r="J17" s="153"/>
      <c r="K17" s="153"/>
      <c r="L17" s="167"/>
      <c r="M17" s="166"/>
      <c r="N17" s="153"/>
      <c r="O17" s="153"/>
      <c r="P17" s="153"/>
      <c r="Q17" s="153"/>
      <c r="R17" s="153"/>
      <c r="S17" s="167"/>
      <c r="T17" s="285"/>
      <c r="U17" s="285"/>
      <c r="V17" s="168">
        <f t="shared" si="0"/>
        <v>0</v>
      </c>
    </row>
    <row r="18" spans="1:22" s="154" customFormat="1">
      <c r="A18" s="165">
        <v>12</v>
      </c>
      <c r="B18" s="1" t="s">
        <v>107</v>
      </c>
      <c r="C18" s="166"/>
      <c r="D18" s="153"/>
      <c r="E18" s="153"/>
      <c r="F18" s="153"/>
      <c r="G18" s="153"/>
      <c r="H18" s="153"/>
      <c r="I18" s="153"/>
      <c r="J18" s="153"/>
      <c r="K18" s="153"/>
      <c r="L18" s="167"/>
      <c r="M18" s="166"/>
      <c r="N18" s="153"/>
      <c r="O18" s="153"/>
      <c r="P18" s="153"/>
      <c r="Q18" s="153"/>
      <c r="R18" s="153"/>
      <c r="S18" s="167"/>
      <c r="T18" s="285"/>
      <c r="U18" s="285"/>
      <c r="V18" s="168">
        <f t="shared" si="0"/>
        <v>0</v>
      </c>
    </row>
    <row r="19" spans="1:22" s="154" customFormat="1">
      <c r="A19" s="165">
        <v>13</v>
      </c>
      <c r="B19" s="1" t="s">
        <v>108</v>
      </c>
      <c r="C19" s="166"/>
      <c r="D19" s="153"/>
      <c r="E19" s="153"/>
      <c r="F19" s="153"/>
      <c r="G19" s="153"/>
      <c r="H19" s="153"/>
      <c r="I19" s="153"/>
      <c r="J19" s="153"/>
      <c r="K19" s="153"/>
      <c r="L19" s="167"/>
      <c r="M19" s="166"/>
      <c r="N19" s="153"/>
      <c r="O19" s="153"/>
      <c r="P19" s="153"/>
      <c r="Q19" s="153"/>
      <c r="R19" s="153"/>
      <c r="S19" s="167"/>
      <c r="T19" s="285"/>
      <c r="U19" s="285"/>
      <c r="V19" s="168">
        <f t="shared" si="0"/>
        <v>0</v>
      </c>
    </row>
    <row r="20" spans="1:22" s="154" customFormat="1">
      <c r="A20" s="165">
        <v>14</v>
      </c>
      <c r="B20" s="1" t="s">
        <v>109</v>
      </c>
      <c r="C20" s="166"/>
      <c r="D20" s="153"/>
      <c r="E20" s="153"/>
      <c r="F20" s="153"/>
      <c r="G20" s="153"/>
      <c r="H20" s="153"/>
      <c r="I20" s="153"/>
      <c r="J20" s="153"/>
      <c r="K20" s="153"/>
      <c r="L20" s="167"/>
      <c r="M20" s="166"/>
      <c r="N20" s="153"/>
      <c r="O20" s="153"/>
      <c r="P20" s="153"/>
      <c r="Q20" s="153"/>
      <c r="R20" s="153"/>
      <c r="S20" s="167"/>
      <c r="T20" s="285"/>
      <c r="U20" s="285"/>
      <c r="V20" s="168">
        <f t="shared" si="0"/>
        <v>0</v>
      </c>
    </row>
    <row r="21" spans="1:22" ht="13.5" thickBot="1">
      <c r="A21" s="155"/>
      <c r="B21" s="169" t="s">
        <v>110</v>
      </c>
      <c r="C21" s="170">
        <f>SUM(C7:C20)</f>
        <v>0</v>
      </c>
      <c r="D21" s="157">
        <f t="shared" ref="D21:V21" si="1">SUM(D7:D20)</f>
        <v>0</v>
      </c>
      <c r="E21" s="157">
        <f t="shared" si="1"/>
        <v>0</v>
      </c>
      <c r="F21" s="157">
        <f t="shared" si="1"/>
        <v>0</v>
      </c>
      <c r="G21" s="157">
        <f t="shared" si="1"/>
        <v>0</v>
      </c>
      <c r="H21" s="157">
        <f t="shared" si="1"/>
        <v>0</v>
      </c>
      <c r="I21" s="157">
        <f t="shared" si="1"/>
        <v>0</v>
      </c>
      <c r="J21" s="157">
        <f t="shared" si="1"/>
        <v>0</v>
      </c>
      <c r="K21" s="157">
        <f t="shared" si="1"/>
        <v>0</v>
      </c>
      <c r="L21" s="171">
        <f t="shared" si="1"/>
        <v>0</v>
      </c>
      <c r="M21" s="170">
        <f t="shared" si="1"/>
        <v>0</v>
      </c>
      <c r="N21" s="157">
        <f t="shared" si="1"/>
        <v>0</v>
      </c>
      <c r="O21" s="157">
        <f t="shared" si="1"/>
        <v>0</v>
      </c>
      <c r="P21" s="157">
        <f t="shared" si="1"/>
        <v>0</v>
      </c>
      <c r="Q21" s="157">
        <f t="shared" si="1"/>
        <v>0</v>
      </c>
      <c r="R21" s="157">
        <f t="shared" si="1"/>
        <v>0</v>
      </c>
      <c r="S21" s="171">
        <f>SUM(S7:S20)</f>
        <v>0</v>
      </c>
      <c r="T21" s="171">
        <f>SUM(T7:T20)</f>
        <v>0</v>
      </c>
      <c r="U21" s="171">
        <f t="shared" ref="U21" si="2">SUM(U7:U20)</f>
        <v>0</v>
      </c>
      <c r="V21" s="172">
        <f t="shared" si="1"/>
        <v>0</v>
      </c>
    </row>
    <row r="24" spans="1:22">
      <c r="A24" s="7"/>
      <c r="B24" s="7"/>
      <c r="C24" s="77"/>
      <c r="D24" s="77"/>
      <c r="E24" s="77"/>
    </row>
    <row r="25" spans="1:22">
      <c r="A25" s="173"/>
      <c r="B25" s="173"/>
      <c r="C25" s="7"/>
      <c r="D25" s="77"/>
      <c r="E25" s="77"/>
    </row>
    <row r="26" spans="1:22">
      <c r="A26" s="173"/>
      <c r="B26" s="78"/>
      <c r="C26" s="7"/>
      <c r="D26" s="77"/>
      <c r="E26" s="77"/>
    </row>
    <row r="27" spans="1:22">
      <c r="A27" s="173"/>
      <c r="B27" s="173"/>
      <c r="C27" s="7"/>
      <c r="D27" s="77"/>
      <c r="E27" s="77"/>
    </row>
    <row r="28" spans="1:22">
      <c r="A28" s="173"/>
      <c r="B28" s="78"/>
      <c r="C28" s="7"/>
      <c r="D28" s="77"/>
      <c r="E28" s="77"/>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pane xSplit="1" ySplit="7" topLeftCell="B8" activePane="bottomRight" state="frozen"/>
      <selection activeCell="A6" sqref="A6:C6"/>
      <selection pane="topRight" activeCell="A6" sqref="A6:C6"/>
      <selection pane="bottomLeft" activeCell="A6" sqref="A6:C6"/>
      <selection pane="bottomRight" activeCell="C1" sqref="C1:C2"/>
    </sheetView>
  </sheetViews>
  <sheetFormatPr defaultColWidth="9.140625" defaultRowHeight="12.75"/>
  <cols>
    <col min="1" max="1" width="10.5703125" style="4" bestFit="1" customWidth="1"/>
    <col min="2" max="2" width="101.85546875" style="4" customWidth="1"/>
    <col min="3" max="3" width="13.7109375" style="286" customWidth="1"/>
    <col min="4" max="4" width="14.85546875" style="286" bestFit="1" customWidth="1"/>
    <col min="5" max="5" width="17.7109375" style="286" customWidth="1"/>
    <col min="6" max="6" width="15.85546875" style="286" customWidth="1"/>
    <col min="7" max="7" width="17.42578125" style="286" customWidth="1"/>
    <col min="8" max="8" width="15.28515625" style="286" customWidth="1"/>
    <col min="9" max="16384" width="9.140625" style="38"/>
  </cols>
  <sheetData>
    <row r="1" spans="1:9">
      <c r="A1" s="2" t="s">
        <v>31</v>
      </c>
      <c r="B1" s="4" t="str">
        <f>'Info '!C2</f>
        <v>JSC Ziraat Bank Georgia</v>
      </c>
      <c r="C1" s="3"/>
    </row>
    <row r="2" spans="1:9">
      <c r="A2" s="2" t="s">
        <v>32</v>
      </c>
      <c r="B2" s="452">
        <f>'1. key ratios '!B2</f>
        <v>44377</v>
      </c>
      <c r="C2" s="451"/>
    </row>
    <row r="4" spans="1:9" ht="13.5" thickBot="1">
      <c r="A4" s="2" t="s">
        <v>254</v>
      </c>
      <c r="B4" s="158" t="s">
        <v>377</v>
      </c>
    </row>
    <row r="5" spans="1:9">
      <c r="A5" s="159"/>
      <c r="B5" s="174"/>
      <c r="C5" s="287" t="s">
        <v>0</v>
      </c>
      <c r="D5" s="287" t="s">
        <v>1</v>
      </c>
      <c r="E5" s="287" t="s">
        <v>2</v>
      </c>
      <c r="F5" s="287" t="s">
        <v>3</v>
      </c>
      <c r="G5" s="288" t="s">
        <v>4</v>
      </c>
      <c r="H5" s="289" t="s">
        <v>5</v>
      </c>
      <c r="I5" s="175"/>
    </row>
    <row r="6" spans="1:9" s="175" customFormat="1" ht="12.75" customHeight="1">
      <c r="A6" s="176"/>
      <c r="B6" s="690" t="s">
        <v>253</v>
      </c>
      <c r="C6" s="692" t="s">
        <v>369</v>
      </c>
      <c r="D6" s="694" t="s">
        <v>368</v>
      </c>
      <c r="E6" s="695"/>
      <c r="F6" s="692" t="s">
        <v>373</v>
      </c>
      <c r="G6" s="692" t="s">
        <v>374</v>
      </c>
      <c r="H6" s="688" t="s">
        <v>372</v>
      </c>
    </row>
    <row r="7" spans="1:9" ht="38.25">
      <c r="A7" s="178"/>
      <c r="B7" s="691"/>
      <c r="C7" s="693"/>
      <c r="D7" s="290" t="s">
        <v>371</v>
      </c>
      <c r="E7" s="290" t="s">
        <v>370</v>
      </c>
      <c r="F7" s="693"/>
      <c r="G7" s="693"/>
      <c r="H7" s="689"/>
      <c r="I7" s="175"/>
    </row>
    <row r="8" spans="1:9">
      <c r="A8" s="176">
        <v>1</v>
      </c>
      <c r="B8" s="1" t="s">
        <v>97</v>
      </c>
      <c r="C8" s="291">
        <v>44244352.893799998</v>
      </c>
      <c r="D8" s="292">
        <v>0</v>
      </c>
      <c r="E8" s="291">
        <v>0</v>
      </c>
      <c r="F8" s="291">
        <v>32136128.661799997</v>
      </c>
      <c r="G8" s="293">
        <v>32136128.661799997</v>
      </c>
      <c r="H8" s="295">
        <v>0.72633288905674698</v>
      </c>
    </row>
    <row r="9" spans="1:9" ht="15" customHeight="1">
      <c r="A9" s="176">
        <v>2</v>
      </c>
      <c r="B9" s="1" t="s">
        <v>98</v>
      </c>
      <c r="C9" s="291">
        <v>0</v>
      </c>
      <c r="D9" s="292">
        <v>0</v>
      </c>
      <c r="E9" s="291">
        <v>0</v>
      </c>
      <c r="F9" s="291">
        <v>0</v>
      </c>
      <c r="G9" s="293">
        <v>0</v>
      </c>
      <c r="H9" s="295">
        <v>0</v>
      </c>
    </row>
    <row r="10" spans="1:9">
      <c r="A10" s="176">
        <v>3</v>
      </c>
      <c r="B10" s="1" t="s">
        <v>271</v>
      </c>
      <c r="C10" s="291">
        <v>0</v>
      </c>
      <c r="D10" s="292">
        <v>0</v>
      </c>
      <c r="E10" s="291">
        <v>0</v>
      </c>
      <c r="F10" s="291">
        <v>0</v>
      </c>
      <c r="G10" s="293">
        <v>0</v>
      </c>
      <c r="H10" s="295">
        <v>0</v>
      </c>
    </row>
    <row r="11" spans="1:9">
      <c r="A11" s="176">
        <v>4</v>
      </c>
      <c r="B11" s="1" t="s">
        <v>99</v>
      </c>
      <c r="C11" s="291">
        <v>0</v>
      </c>
      <c r="D11" s="292">
        <v>0</v>
      </c>
      <c r="E11" s="291">
        <v>0</v>
      </c>
      <c r="F11" s="291">
        <v>0</v>
      </c>
      <c r="G11" s="293">
        <v>0</v>
      </c>
      <c r="H11" s="295">
        <v>0</v>
      </c>
    </row>
    <row r="12" spans="1:9">
      <c r="A12" s="176">
        <v>5</v>
      </c>
      <c r="B12" s="1" t="s">
        <v>100</v>
      </c>
      <c r="C12" s="291">
        <v>0</v>
      </c>
      <c r="D12" s="292">
        <v>0</v>
      </c>
      <c r="E12" s="291">
        <v>0</v>
      </c>
      <c r="F12" s="291">
        <v>0</v>
      </c>
      <c r="G12" s="293">
        <v>0</v>
      </c>
      <c r="H12" s="295">
        <v>0</v>
      </c>
    </row>
    <row r="13" spans="1:9">
      <c r="A13" s="176">
        <v>6</v>
      </c>
      <c r="B13" s="1" t="s">
        <v>101</v>
      </c>
      <c r="C13" s="291">
        <v>6410300.2138</v>
      </c>
      <c r="D13" s="292">
        <v>0</v>
      </c>
      <c r="E13" s="291">
        <v>0</v>
      </c>
      <c r="F13" s="291">
        <v>3197617.8689000001</v>
      </c>
      <c r="G13" s="293">
        <v>3197617.8689000001</v>
      </c>
      <c r="H13" s="295">
        <v>0.4988249789013337</v>
      </c>
    </row>
    <row r="14" spans="1:9">
      <c r="A14" s="176">
        <v>7</v>
      </c>
      <c r="B14" s="1" t="s">
        <v>102</v>
      </c>
      <c r="C14" s="291">
        <v>43423568.963600002</v>
      </c>
      <c r="D14" s="292">
        <v>21671881.246100001</v>
      </c>
      <c r="E14" s="291">
        <v>9811046.62861</v>
      </c>
      <c r="F14" s="291">
        <v>60765865.242210001</v>
      </c>
      <c r="G14" s="293">
        <v>60765865.242210001</v>
      </c>
      <c r="H14" s="295">
        <v>1.1414727910818627</v>
      </c>
    </row>
    <row r="15" spans="1:9">
      <c r="A15" s="176">
        <v>8</v>
      </c>
      <c r="B15" s="1" t="s">
        <v>103</v>
      </c>
      <c r="C15" s="291">
        <v>30266240.028700002</v>
      </c>
      <c r="D15" s="292">
        <v>13057401.128100002</v>
      </c>
      <c r="E15" s="291">
        <v>5851528.5597900003</v>
      </c>
      <c r="F15" s="291">
        <v>36117768.588490002</v>
      </c>
      <c r="G15" s="293">
        <v>36117768.588490002</v>
      </c>
      <c r="H15" s="295">
        <v>1</v>
      </c>
    </row>
    <row r="16" spans="1:9">
      <c r="A16" s="176">
        <v>9</v>
      </c>
      <c r="B16" s="1" t="s">
        <v>104</v>
      </c>
      <c r="C16" s="291">
        <v>0</v>
      </c>
      <c r="D16" s="292">
        <v>0</v>
      </c>
      <c r="E16" s="291">
        <v>0</v>
      </c>
      <c r="F16" s="291">
        <v>0</v>
      </c>
      <c r="G16" s="293">
        <v>0</v>
      </c>
      <c r="H16" s="295">
        <v>0</v>
      </c>
    </row>
    <row r="17" spans="1:8">
      <c r="A17" s="176">
        <v>10</v>
      </c>
      <c r="B17" s="1" t="s">
        <v>105</v>
      </c>
      <c r="C17" s="291">
        <v>0</v>
      </c>
      <c r="D17" s="292">
        <v>0</v>
      </c>
      <c r="E17" s="291">
        <v>0</v>
      </c>
      <c r="F17" s="291">
        <v>0</v>
      </c>
      <c r="G17" s="293">
        <v>0</v>
      </c>
      <c r="H17" s="295">
        <v>0</v>
      </c>
    </row>
    <row r="18" spans="1:8">
      <c r="A18" s="176">
        <v>11</v>
      </c>
      <c r="B18" s="1" t="s">
        <v>106</v>
      </c>
      <c r="C18" s="291">
        <v>0</v>
      </c>
      <c r="D18" s="292">
        <v>0</v>
      </c>
      <c r="E18" s="291">
        <v>0</v>
      </c>
      <c r="F18" s="291">
        <v>0</v>
      </c>
      <c r="G18" s="293">
        <v>0</v>
      </c>
      <c r="H18" s="295">
        <v>0</v>
      </c>
    </row>
    <row r="19" spans="1:8">
      <c r="A19" s="176">
        <v>12</v>
      </c>
      <c r="B19" s="1" t="s">
        <v>107</v>
      </c>
      <c r="C19" s="291">
        <v>0</v>
      </c>
      <c r="D19" s="292">
        <v>0</v>
      </c>
      <c r="E19" s="291">
        <v>0</v>
      </c>
      <c r="F19" s="291">
        <v>0</v>
      </c>
      <c r="G19" s="293">
        <v>0</v>
      </c>
      <c r="H19" s="295">
        <v>0</v>
      </c>
    </row>
    <row r="20" spans="1:8">
      <c r="A20" s="176">
        <v>13</v>
      </c>
      <c r="B20" s="1" t="s">
        <v>248</v>
      </c>
      <c r="C20" s="291">
        <v>0</v>
      </c>
      <c r="D20" s="292">
        <v>0</v>
      </c>
      <c r="E20" s="291">
        <v>0</v>
      </c>
      <c r="F20" s="291">
        <v>0</v>
      </c>
      <c r="G20" s="293">
        <v>0</v>
      </c>
      <c r="H20" s="295">
        <v>0</v>
      </c>
    </row>
    <row r="21" spans="1:8">
      <c r="A21" s="176">
        <v>14</v>
      </c>
      <c r="B21" s="1" t="s">
        <v>109</v>
      </c>
      <c r="C21" s="291">
        <v>14971871.5595</v>
      </c>
      <c r="D21" s="292">
        <v>0</v>
      </c>
      <c r="E21" s="291">
        <v>0</v>
      </c>
      <c r="F21" s="291">
        <v>6737487.8123000003</v>
      </c>
      <c r="G21" s="293">
        <v>6737487.8123000003</v>
      </c>
      <c r="H21" s="295">
        <v>0.45000972560607549</v>
      </c>
    </row>
    <row r="22" spans="1:8" ht="13.5" thickBot="1">
      <c r="A22" s="179"/>
      <c r="B22" s="180" t="s">
        <v>110</v>
      </c>
      <c r="C22" s="294">
        <f>SUM(C8:C21)</f>
        <v>139316333.65940002</v>
      </c>
      <c r="D22" s="294">
        <f>SUM(D8:D21)</f>
        <v>34729282.374200001</v>
      </c>
      <c r="E22" s="294">
        <f>SUM(E8:E21)</f>
        <v>15662575.1884</v>
      </c>
      <c r="F22" s="294">
        <f>SUM(F8:F21)</f>
        <v>138954868.1737</v>
      </c>
      <c r="G22" s="294">
        <f>SUM(G8:G21)</f>
        <v>138954868.1737</v>
      </c>
      <c r="H22" s="296">
        <v>0.89660502326909064</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90" zoomScaleNormal="90" workbookViewId="0">
      <pane xSplit="2" ySplit="6" topLeftCell="C22" activePane="bottomRight" state="frozen"/>
      <selection activeCell="A6" sqref="A6:C6"/>
      <selection pane="topRight" activeCell="A6" sqref="A6:C6"/>
      <selection pane="bottomLeft" activeCell="A6" sqref="A6:C6"/>
      <selection pane="bottomRight" activeCell="F25" sqref="F25:K25"/>
    </sheetView>
  </sheetViews>
  <sheetFormatPr defaultColWidth="9.140625" defaultRowHeight="12.75"/>
  <cols>
    <col min="1" max="1" width="10.5703125" style="286" bestFit="1" customWidth="1"/>
    <col min="2" max="2" width="104.140625" style="286" customWidth="1"/>
    <col min="3" max="11" width="12.7109375" style="286" customWidth="1"/>
    <col min="12" max="16384" width="9.140625" style="286"/>
  </cols>
  <sheetData>
    <row r="1" spans="1:11">
      <c r="A1" s="286" t="s">
        <v>31</v>
      </c>
      <c r="B1" s="3" t="str">
        <f>'Info '!C2</f>
        <v>JSC Ziraat Bank Georgia</v>
      </c>
    </row>
    <row r="2" spans="1:11">
      <c r="A2" s="286" t="s">
        <v>32</v>
      </c>
      <c r="B2" s="451">
        <f>'1. key ratios '!B2</f>
        <v>44377</v>
      </c>
      <c r="C2" s="310"/>
      <c r="D2" s="310"/>
    </row>
    <row r="3" spans="1:11">
      <c r="B3" s="310"/>
      <c r="C3" s="310"/>
      <c r="D3" s="310"/>
    </row>
    <row r="4" spans="1:11" ht="13.5" thickBot="1">
      <c r="A4" s="286" t="s">
        <v>250</v>
      </c>
      <c r="B4" s="346" t="s">
        <v>378</v>
      </c>
      <c r="C4" s="310"/>
      <c r="D4" s="310"/>
    </row>
    <row r="5" spans="1:11" ht="30" customHeight="1">
      <c r="A5" s="696"/>
      <c r="B5" s="697"/>
      <c r="C5" s="698" t="s">
        <v>430</v>
      </c>
      <c r="D5" s="698"/>
      <c r="E5" s="698"/>
      <c r="F5" s="698" t="s">
        <v>431</v>
      </c>
      <c r="G5" s="698"/>
      <c r="H5" s="698"/>
      <c r="I5" s="698" t="s">
        <v>432</v>
      </c>
      <c r="J5" s="698"/>
      <c r="K5" s="699"/>
    </row>
    <row r="6" spans="1:11">
      <c r="A6" s="311"/>
      <c r="B6" s="312"/>
      <c r="C6" s="45" t="s">
        <v>70</v>
      </c>
      <c r="D6" s="45" t="s">
        <v>71</v>
      </c>
      <c r="E6" s="45" t="s">
        <v>72</v>
      </c>
      <c r="F6" s="45" t="s">
        <v>70</v>
      </c>
      <c r="G6" s="45" t="s">
        <v>71</v>
      </c>
      <c r="H6" s="45" t="s">
        <v>72</v>
      </c>
      <c r="I6" s="45" t="s">
        <v>70</v>
      </c>
      <c r="J6" s="45" t="s">
        <v>71</v>
      </c>
      <c r="K6" s="45" t="s">
        <v>72</v>
      </c>
    </row>
    <row r="7" spans="1:11">
      <c r="A7" s="313" t="s">
        <v>381</v>
      </c>
      <c r="B7" s="314"/>
      <c r="C7" s="314"/>
      <c r="D7" s="314"/>
      <c r="E7" s="314"/>
      <c r="F7" s="314"/>
      <c r="G7" s="314"/>
      <c r="H7" s="314"/>
      <c r="I7" s="314"/>
      <c r="J7" s="314"/>
      <c r="K7" s="315"/>
    </row>
    <row r="8" spans="1:11">
      <c r="A8" s="316">
        <v>1</v>
      </c>
      <c r="B8" s="317" t="s">
        <v>379</v>
      </c>
      <c r="C8" s="318"/>
      <c r="D8" s="318"/>
      <c r="E8" s="318"/>
      <c r="F8" s="619">
        <v>22494750.754509497</v>
      </c>
      <c r="G8" s="619">
        <v>36028813.909673698</v>
      </c>
      <c r="H8" s="619">
        <v>58523564.664183199</v>
      </c>
      <c r="I8" s="619">
        <v>22461413.523960099</v>
      </c>
      <c r="J8" s="619">
        <v>35502545.989401199</v>
      </c>
      <c r="K8" s="620">
        <v>57963959.513361298</v>
      </c>
    </row>
    <row r="9" spans="1:11">
      <c r="A9" s="313" t="s">
        <v>382</v>
      </c>
      <c r="B9" s="314"/>
      <c r="C9" s="314"/>
      <c r="D9" s="314"/>
      <c r="E9" s="314"/>
      <c r="F9" s="314"/>
      <c r="G9" s="314"/>
      <c r="H9" s="314"/>
      <c r="I9" s="314"/>
      <c r="J9" s="314"/>
      <c r="K9" s="315"/>
    </row>
    <row r="10" spans="1:11">
      <c r="A10" s="319">
        <v>2</v>
      </c>
      <c r="B10" s="320" t="s">
        <v>390</v>
      </c>
      <c r="C10" s="320">
        <v>1866087.2081303999</v>
      </c>
      <c r="D10" s="321">
        <v>13270259.061222302</v>
      </c>
      <c r="E10" s="321">
        <v>15136346.269352702</v>
      </c>
      <c r="F10" s="321">
        <v>747252.44195169245</v>
      </c>
      <c r="G10" s="321">
        <v>5820731.9179401305</v>
      </c>
      <c r="H10" s="321">
        <v>6567984.3598918226</v>
      </c>
      <c r="I10" s="321">
        <v>156361.88974164499</v>
      </c>
      <c r="J10" s="321">
        <v>1184374.6128005502</v>
      </c>
      <c r="K10" s="322">
        <v>1340736.5025421951</v>
      </c>
    </row>
    <row r="11" spans="1:11">
      <c r="A11" s="319">
        <v>3</v>
      </c>
      <c r="B11" s="320" t="s">
        <v>384</v>
      </c>
      <c r="C11" s="320">
        <v>9702530.1414266992</v>
      </c>
      <c r="D11" s="321">
        <v>45809720.9900309</v>
      </c>
      <c r="E11" s="321">
        <v>55512251.131457597</v>
      </c>
      <c r="F11" s="321">
        <v>3825676.057757529</v>
      </c>
      <c r="G11" s="321">
        <v>19398929.936988719</v>
      </c>
      <c r="H11" s="321">
        <v>23224605.994746249</v>
      </c>
      <c r="I11" s="321">
        <v>2807124.2066753199</v>
      </c>
      <c r="J11" s="321">
        <v>11426360.434550624</v>
      </c>
      <c r="K11" s="322">
        <v>14233484.641225945</v>
      </c>
    </row>
    <row r="12" spans="1:11">
      <c r="A12" s="319">
        <v>4</v>
      </c>
      <c r="B12" s="320" t="s">
        <v>385</v>
      </c>
      <c r="C12" s="320">
        <v>0</v>
      </c>
      <c r="D12" s="321">
        <v>0</v>
      </c>
      <c r="E12" s="321">
        <v>0</v>
      </c>
      <c r="F12" s="321">
        <v>0</v>
      </c>
      <c r="G12" s="321">
        <v>0</v>
      </c>
      <c r="H12" s="321">
        <v>0</v>
      </c>
      <c r="I12" s="321">
        <v>0</v>
      </c>
      <c r="J12" s="321">
        <v>0</v>
      </c>
      <c r="K12" s="322">
        <v>0</v>
      </c>
    </row>
    <row r="13" spans="1:11">
      <c r="A13" s="319">
        <v>5</v>
      </c>
      <c r="B13" s="320" t="s">
        <v>393</v>
      </c>
      <c r="C13" s="320">
        <v>14423313.081318103</v>
      </c>
      <c r="D13" s="321">
        <v>16992257.283957299</v>
      </c>
      <c r="E13" s="321">
        <v>31415570.365275402</v>
      </c>
      <c r="F13" s="321">
        <v>1969712.0658240642</v>
      </c>
      <c r="G13" s="321">
        <v>2296368.4372982676</v>
      </c>
      <c r="H13" s="321">
        <v>4266080.5031223316</v>
      </c>
      <c r="I13" s="321">
        <v>801533.61420875497</v>
      </c>
      <c r="J13" s="321">
        <v>949316.12681120005</v>
      </c>
      <c r="K13" s="322">
        <v>1750849.7410199549</v>
      </c>
    </row>
    <row r="14" spans="1:11">
      <c r="A14" s="319">
        <v>6</v>
      </c>
      <c r="B14" s="320" t="s">
        <v>425</v>
      </c>
      <c r="C14" s="320"/>
      <c r="D14" s="321"/>
      <c r="E14" s="321"/>
      <c r="F14" s="321">
        <v>0</v>
      </c>
      <c r="G14" s="321">
        <v>0</v>
      </c>
      <c r="H14" s="321">
        <v>0</v>
      </c>
      <c r="I14" s="321"/>
      <c r="J14" s="321"/>
      <c r="K14" s="322"/>
    </row>
    <row r="15" spans="1:11">
      <c r="A15" s="319">
        <v>7</v>
      </c>
      <c r="B15" s="320" t="s">
        <v>426</v>
      </c>
      <c r="C15" s="320">
        <v>716264.56336110004</v>
      </c>
      <c r="D15" s="321">
        <v>310765.75095869997</v>
      </c>
      <c r="E15" s="321">
        <v>1027030.3143198</v>
      </c>
      <c r="F15" s="321">
        <v>26356.3590109</v>
      </c>
      <c r="G15" s="321">
        <v>2361.8067912000001</v>
      </c>
      <c r="H15" s="321">
        <v>28718.1658021</v>
      </c>
      <c r="I15" s="321">
        <v>26356.3590109</v>
      </c>
      <c r="J15" s="321">
        <v>2361.8067912000001</v>
      </c>
      <c r="K15" s="322">
        <v>28718.1658021</v>
      </c>
    </row>
    <row r="16" spans="1:11">
      <c r="A16" s="319">
        <v>8</v>
      </c>
      <c r="B16" s="323" t="s">
        <v>386</v>
      </c>
      <c r="C16" s="320">
        <v>26708194.994236305</v>
      </c>
      <c r="D16" s="321">
        <v>76383003.086169198</v>
      </c>
      <c r="E16" s="321">
        <v>103091198.0804055</v>
      </c>
      <c r="F16" s="321">
        <v>6568996.9245441863</v>
      </c>
      <c r="G16" s="321">
        <v>27518392.09901832</v>
      </c>
      <c r="H16" s="321">
        <v>34087389.023562498</v>
      </c>
      <c r="I16" s="321">
        <v>3791376.0696366201</v>
      </c>
      <c r="J16" s="321">
        <v>13562412.980953574</v>
      </c>
      <c r="K16" s="322">
        <v>17353789.050590195</v>
      </c>
    </row>
    <row r="17" spans="1:11">
      <c r="A17" s="313" t="s">
        <v>383</v>
      </c>
      <c r="B17" s="314"/>
      <c r="C17" s="314"/>
      <c r="D17" s="314"/>
      <c r="E17" s="314"/>
      <c r="F17" s="314"/>
      <c r="G17" s="314"/>
      <c r="H17" s="314"/>
      <c r="I17" s="314"/>
      <c r="J17" s="314"/>
      <c r="K17" s="315"/>
    </row>
    <row r="18" spans="1:11">
      <c r="A18" s="319">
        <v>9</v>
      </c>
      <c r="B18" s="320" t="s">
        <v>389</v>
      </c>
      <c r="C18" s="320">
        <v>0</v>
      </c>
      <c r="D18" s="321">
        <v>0</v>
      </c>
      <c r="E18" s="321">
        <v>0</v>
      </c>
      <c r="F18" s="321"/>
      <c r="G18" s="321"/>
      <c r="H18" s="321">
        <v>0</v>
      </c>
      <c r="I18" s="321">
        <v>0</v>
      </c>
      <c r="J18" s="321">
        <v>0</v>
      </c>
      <c r="K18" s="322">
        <v>0</v>
      </c>
    </row>
    <row r="19" spans="1:11">
      <c r="A19" s="319">
        <v>10</v>
      </c>
      <c r="B19" s="320" t="s">
        <v>427</v>
      </c>
      <c r="C19" s="320">
        <v>27398266.036375396</v>
      </c>
      <c r="D19" s="321">
        <v>21168487.494210001</v>
      </c>
      <c r="E19" s="321">
        <v>48566753.530585393</v>
      </c>
      <c r="F19" s="321">
        <v>394285.90205965005</v>
      </c>
      <c r="G19" s="321">
        <v>230804.30051644999</v>
      </c>
      <c r="H19" s="321">
        <v>625090.20257610001</v>
      </c>
      <c r="I19" s="321">
        <v>427623.13260905002</v>
      </c>
      <c r="J19" s="321">
        <v>5741918.0465448499</v>
      </c>
      <c r="K19" s="322">
        <v>6169541.1791538997</v>
      </c>
    </row>
    <row r="20" spans="1:11">
      <c r="A20" s="319">
        <v>11</v>
      </c>
      <c r="B20" s="320" t="s">
        <v>388</v>
      </c>
      <c r="C20" s="320">
        <v>600199.67791159998</v>
      </c>
      <c r="D20" s="321">
        <v>10442.197515</v>
      </c>
      <c r="E20" s="321">
        <v>610641.87542659999</v>
      </c>
      <c r="F20" s="321">
        <v>184431.31868130001</v>
      </c>
      <c r="G20" s="321">
        <v>0</v>
      </c>
      <c r="H20" s="321">
        <v>184431.31868130001</v>
      </c>
      <c r="I20" s="321">
        <v>184431.31868130001</v>
      </c>
      <c r="J20" s="321">
        <v>0</v>
      </c>
      <c r="K20" s="322">
        <v>184431.31868130001</v>
      </c>
    </row>
    <row r="21" spans="1:11" ht="13.5" thickBot="1">
      <c r="A21" s="324">
        <v>12</v>
      </c>
      <c r="B21" s="325" t="s">
        <v>387</v>
      </c>
      <c r="C21" s="326">
        <v>27998465.714286994</v>
      </c>
      <c r="D21" s="327">
        <v>21178929.691725001</v>
      </c>
      <c r="E21" s="326">
        <v>49177395.406011991</v>
      </c>
      <c r="F21" s="327">
        <v>578717.22074095008</v>
      </c>
      <c r="G21" s="327">
        <v>230804.30051644999</v>
      </c>
      <c r="H21" s="327">
        <v>809521.52125740005</v>
      </c>
      <c r="I21" s="327">
        <v>612054.45129035006</v>
      </c>
      <c r="J21" s="327">
        <v>5741918.0465448499</v>
      </c>
      <c r="K21" s="328">
        <v>6353972.4978351993</v>
      </c>
    </row>
    <row r="22" spans="1:11" ht="38.25" customHeight="1" thickBot="1">
      <c r="A22" s="329"/>
      <c r="B22" s="330"/>
      <c r="C22" s="330"/>
      <c r="D22" s="330"/>
      <c r="E22" s="330"/>
      <c r="F22" s="700" t="s">
        <v>429</v>
      </c>
      <c r="G22" s="698"/>
      <c r="H22" s="698"/>
      <c r="I22" s="700" t="s">
        <v>394</v>
      </c>
      <c r="J22" s="698"/>
      <c r="K22" s="699"/>
    </row>
    <row r="23" spans="1:11">
      <c r="A23" s="331">
        <v>13</v>
      </c>
      <c r="B23" s="332" t="s">
        <v>379</v>
      </c>
      <c r="C23" s="333"/>
      <c r="D23" s="333"/>
      <c r="E23" s="333"/>
      <c r="F23" s="334">
        <v>22494750.754509497</v>
      </c>
      <c r="G23" s="334">
        <v>36028813.909673698</v>
      </c>
      <c r="H23" s="334">
        <v>58523564.664183199</v>
      </c>
      <c r="I23" s="334">
        <v>22461413.523960099</v>
      </c>
      <c r="J23" s="334">
        <v>35502545.989401199</v>
      </c>
      <c r="K23" s="335">
        <v>57963959.513361305</v>
      </c>
    </row>
    <row r="24" spans="1:11" ht="13.5" thickBot="1">
      <c r="A24" s="336">
        <v>14</v>
      </c>
      <c r="B24" s="337" t="s">
        <v>391</v>
      </c>
      <c r="C24" s="338"/>
      <c r="D24" s="339"/>
      <c r="E24" s="340"/>
      <c r="F24" s="341">
        <v>5990279.7038032357</v>
      </c>
      <c r="G24" s="341">
        <v>27287587.798501864</v>
      </c>
      <c r="H24" s="341">
        <v>33277867.502305098</v>
      </c>
      <c r="I24" s="341">
        <v>3179321.6183462702</v>
      </c>
      <c r="J24" s="341">
        <v>7820494.9344087243</v>
      </c>
      <c r="K24" s="342">
        <v>10999816.552754994</v>
      </c>
    </row>
    <row r="25" spans="1:11" ht="13.5" thickBot="1">
      <c r="A25" s="343">
        <v>15</v>
      </c>
      <c r="B25" s="344" t="s">
        <v>392</v>
      </c>
      <c r="C25" s="345"/>
      <c r="D25" s="345"/>
      <c r="E25" s="345"/>
      <c r="F25" s="621">
        <v>3.7552087493055715</v>
      </c>
      <c r="G25" s="621">
        <v>1.3203370769054106</v>
      </c>
      <c r="H25" s="621">
        <v>1.7586332615853277</v>
      </c>
      <c r="I25" s="621">
        <v>7.0648447122639464</v>
      </c>
      <c r="J25" s="621">
        <v>4.5396801976300241</v>
      </c>
      <c r="K25" s="622">
        <v>5.2695387450660487</v>
      </c>
    </row>
    <row r="27" spans="1:11" ht="25.5">
      <c r="B27" s="309" t="s">
        <v>428</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pane xSplit="1" ySplit="5" topLeftCell="B6" activePane="bottomRight" state="frozen"/>
      <selection activeCell="A6" sqref="A6:C6"/>
      <selection pane="topRight" activeCell="A6" sqref="A6:C6"/>
      <selection pane="bottomLeft" activeCell="A6" sqref="A6:C6"/>
      <selection pane="bottomRight" activeCell="A6" sqref="A6:C6"/>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38"/>
  </cols>
  <sheetData>
    <row r="1" spans="1:14">
      <c r="A1" s="4" t="s">
        <v>31</v>
      </c>
      <c r="B1" s="3" t="str">
        <f>'Info '!C2</f>
        <v>JSC Ziraat Bank Georgia</v>
      </c>
    </row>
    <row r="2" spans="1:14" ht="14.25" customHeight="1">
      <c r="A2" s="4" t="s">
        <v>32</v>
      </c>
      <c r="B2" s="451">
        <f>'1. key ratios '!B2</f>
        <v>44377</v>
      </c>
    </row>
    <row r="3" spans="1:14" ht="14.25" customHeight="1"/>
    <row r="4" spans="1:14" ht="13.5" thickBot="1">
      <c r="A4" s="4" t="s">
        <v>266</v>
      </c>
      <c r="B4" s="251" t="s">
        <v>29</v>
      </c>
    </row>
    <row r="5" spans="1:14" s="186" customFormat="1">
      <c r="A5" s="182"/>
      <c r="B5" s="183"/>
      <c r="C5" s="184" t="s">
        <v>0</v>
      </c>
      <c r="D5" s="184" t="s">
        <v>1</v>
      </c>
      <c r="E5" s="184" t="s">
        <v>2</v>
      </c>
      <c r="F5" s="184" t="s">
        <v>3</v>
      </c>
      <c r="G5" s="184" t="s">
        <v>4</v>
      </c>
      <c r="H5" s="184" t="s">
        <v>5</v>
      </c>
      <c r="I5" s="184" t="s">
        <v>8</v>
      </c>
      <c r="J5" s="184" t="s">
        <v>9</v>
      </c>
      <c r="K5" s="184" t="s">
        <v>10</v>
      </c>
      <c r="L5" s="184" t="s">
        <v>11</v>
      </c>
      <c r="M5" s="184" t="s">
        <v>12</v>
      </c>
      <c r="N5" s="185" t="s">
        <v>13</v>
      </c>
    </row>
    <row r="6" spans="1:14" ht="25.5">
      <c r="A6" s="187"/>
      <c r="B6" s="188"/>
      <c r="C6" s="189" t="s">
        <v>265</v>
      </c>
      <c r="D6" s="190" t="s">
        <v>264</v>
      </c>
      <c r="E6" s="191" t="s">
        <v>263</v>
      </c>
      <c r="F6" s="192">
        <v>0</v>
      </c>
      <c r="G6" s="192">
        <v>0.2</v>
      </c>
      <c r="H6" s="192">
        <v>0.35</v>
      </c>
      <c r="I6" s="192">
        <v>0.5</v>
      </c>
      <c r="J6" s="192">
        <v>0.75</v>
      </c>
      <c r="K6" s="192">
        <v>1</v>
      </c>
      <c r="L6" s="192">
        <v>1.5</v>
      </c>
      <c r="M6" s="192">
        <v>2.5</v>
      </c>
      <c r="N6" s="250" t="s">
        <v>277</v>
      </c>
    </row>
    <row r="7" spans="1:14" ht="15">
      <c r="A7" s="193">
        <v>1</v>
      </c>
      <c r="B7" s="194" t="s">
        <v>262</v>
      </c>
      <c r="C7" s="195">
        <f>SUM(C8:C13)</f>
        <v>0</v>
      </c>
      <c r="D7" s="188"/>
      <c r="E7" s="196">
        <f t="shared" ref="E7:M7" si="0">SUM(E8:E13)</f>
        <v>0</v>
      </c>
      <c r="F7" s="197">
        <f>SUM(F8:F13)</f>
        <v>0</v>
      </c>
      <c r="G7" s="197">
        <f t="shared" si="0"/>
        <v>0</v>
      </c>
      <c r="H7" s="197">
        <f t="shared" si="0"/>
        <v>0</v>
      </c>
      <c r="I7" s="197">
        <f t="shared" si="0"/>
        <v>0</v>
      </c>
      <c r="J7" s="197">
        <f t="shared" si="0"/>
        <v>0</v>
      </c>
      <c r="K7" s="197">
        <f t="shared" si="0"/>
        <v>0</v>
      </c>
      <c r="L7" s="197">
        <f t="shared" si="0"/>
        <v>0</v>
      </c>
      <c r="M7" s="197">
        <f t="shared" si="0"/>
        <v>0</v>
      </c>
      <c r="N7" s="198">
        <f>SUM(N8:N13)</f>
        <v>0</v>
      </c>
    </row>
    <row r="8" spans="1:14" ht="14.25">
      <c r="A8" s="193">
        <v>1.1000000000000001</v>
      </c>
      <c r="B8" s="199" t="s">
        <v>260</v>
      </c>
      <c r="C8" s="197">
        <v>0</v>
      </c>
      <c r="D8" s="200">
        <v>0.02</v>
      </c>
      <c r="E8" s="196">
        <f>C8*D8</f>
        <v>0</v>
      </c>
      <c r="F8" s="197"/>
      <c r="G8" s="197"/>
      <c r="H8" s="197"/>
      <c r="I8" s="197"/>
      <c r="J8" s="197"/>
      <c r="K8" s="197"/>
      <c r="L8" s="197"/>
      <c r="M8" s="197"/>
      <c r="N8" s="198">
        <f>SUMPRODUCT($F$6:$M$6,F8:M8)</f>
        <v>0</v>
      </c>
    </row>
    <row r="9" spans="1:14" ht="14.25">
      <c r="A9" s="193">
        <v>1.2</v>
      </c>
      <c r="B9" s="199" t="s">
        <v>259</v>
      </c>
      <c r="C9" s="197">
        <v>0</v>
      </c>
      <c r="D9" s="200">
        <v>0.05</v>
      </c>
      <c r="E9" s="196">
        <f>C9*D9</f>
        <v>0</v>
      </c>
      <c r="F9" s="197"/>
      <c r="G9" s="197"/>
      <c r="H9" s="197"/>
      <c r="I9" s="197"/>
      <c r="J9" s="197"/>
      <c r="K9" s="197"/>
      <c r="L9" s="197"/>
      <c r="M9" s="197"/>
      <c r="N9" s="198">
        <f t="shared" ref="N9:N12" si="1">SUMPRODUCT($F$6:$M$6,F9:M9)</f>
        <v>0</v>
      </c>
    </row>
    <row r="10" spans="1:14" ht="14.25">
      <c r="A10" s="193">
        <v>1.3</v>
      </c>
      <c r="B10" s="199" t="s">
        <v>258</v>
      </c>
      <c r="C10" s="197">
        <v>0</v>
      </c>
      <c r="D10" s="200">
        <v>0.08</v>
      </c>
      <c r="E10" s="196">
        <f>C10*D10</f>
        <v>0</v>
      </c>
      <c r="F10" s="197"/>
      <c r="G10" s="197"/>
      <c r="H10" s="197"/>
      <c r="I10" s="197"/>
      <c r="J10" s="197"/>
      <c r="K10" s="197"/>
      <c r="L10" s="197"/>
      <c r="M10" s="197"/>
      <c r="N10" s="198">
        <f>SUMPRODUCT($F$6:$M$6,F10:M10)</f>
        <v>0</v>
      </c>
    </row>
    <row r="11" spans="1:14" ht="14.25">
      <c r="A11" s="193">
        <v>1.4</v>
      </c>
      <c r="B11" s="199" t="s">
        <v>257</v>
      </c>
      <c r="C11" s="197">
        <v>0</v>
      </c>
      <c r="D11" s="200">
        <v>0.11</v>
      </c>
      <c r="E11" s="196">
        <f>C11*D11</f>
        <v>0</v>
      </c>
      <c r="F11" s="197"/>
      <c r="G11" s="197"/>
      <c r="H11" s="197"/>
      <c r="I11" s="197"/>
      <c r="J11" s="197"/>
      <c r="K11" s="197"/>
      <c r="L11" s="197"/>
      <c r="M11" s="197"/>
      <c r="N11" s="198">
        <f t="shared" si="1"/>
        <v>0</v>
      </c>
    </row>
    <row r="12" spans="1:14" ht="14.25">
      <c r="A12" s="193">
        <v>1.5</v>
      </c>
      <c r="B12" s="199" t="s">
        <v>256</v>
      </c>
      <c r="C12" s="197">
        <v>0</v>
      </c>
      <c r="D12" s="200">
        <v>0.14000000000000001</v>
      </c>
      <c r="E12" s="196">
        <f>C12*D12</f>
        <v>0</v>
      </c>
      <c r="F12" s="197"/>
      <c r="G12" s="197"/>
      <c r="H12" s="197"/>
      <c r="I12" s="197"/>
      <c r="J12" s="197"/>
      <c r="K12" s="197"/>
      <c r="L12" s="197"/>
      <c r="M12" s="197"/>
      <c r="N12" s="198">
        <f t="shared" si="1"/>
        <v>0</v>
      </c>
    </row>
    <row r="13" spans="1:14" ht="14.25">
      <c r="A13" s="193">
        <v>1.6</v>
      </c>
      <c r="B13" s="201" t="s">
        <v>255</v>
      </c>
      <c r="C13" s="197">
        <v>0</v>
      </c>
      <c r="D13" s="202"/>
      <c r="E13" s="197"/>
      <c r="F13" s="197"/>
      <c r="G13" s="197"/>
      <c r="H13" s="197"/>
      <c r="I13" s="197"/>
      <c r="J13" s="197"/>
      <c r="K13" s="197"/>
      <c r="L13" s="197"/>
      <c r="M13" s="197"/>
      <c r="N13" s="198">
        <f>SUMPRODUCT($F$6:$M$6,F13:M13)</f>
        <v>0</v>
      </c>
    </row>
    <row r="14" spans="1:14" ht="15">
      <c r="A14" s="193">
        <v>2</v>
      </c>
      <c r="B14" s="203" t="s">
        <v>261</v>
      </c>
      <c r="C14" s="195">
        <f>SUM(C15:C20)</f>
        <v>0</v>
      </c>
      <c r="D14" s="188"/>
      <c r="E14" s="196">
        <f t="shared" ref="E14:M14" si="2">SUM(E15:E20)</f>
        <v>0</v>
      </c>
      <c r="F14" s="197">
        <f t="shared" si="2"/>
        <v>0</v>
      </c>
      <c r="G14" s="197">
        <f t="shared" si="2"/>
        <v>0</v>
      </c>
      <c r="H14" s="197">
        <f t="shared" si="2"/>
        <v>0</v>
      </c>
      <c r="I14" s="197">
        <f t="shared" si="2"/>
        <v>0</v>
      </c>
      <c r="J14" s="197">
        <f t="shared" si="2"/>
        <v>0</v>
      </c>
      <c r="K14" s="197">
        <f t="shared" si="2"/>
        <v>0</v>
      </c>
      <c r="L14" s="197">
        <f t="shared" si="2"/>
        <v>0</v>
      </c>
      <c r="M14" s="197">
        <f t="shared" si="2"/>
        <v>0</v>
      </c>
      <c r="N14" s="198">
        <f>SUM(N15:N20)</f>
        <v>0</v>
      </c>
    </row>
    <row r="15" spans="1:14" ht="14.25">
      <c r="A15" s="193">
        <v>2.1</v>
      </c>
      <c r="B15" s="201" t="s">
        <v>260</v>
      </c>
      <c r="C15" s="197"/>
      <c r="D15" s="200">
        <v>5.0000000000000001E-3</v>
      </c>
      <c r="E15" s="196">
        <f>C15*D15</f>
        <v>0</v>
      </c>
      <c r="F15" s="197"/>
      <c r="G15" s="197"/>
      <c r="H15" s="197"/>
      <c r="I15" s="197"/>
      <c r="J15" s="197"/>
      <c r="K15" s="197"/>
      <c r="L15" s="197"/>
      <c r="M15" s="197"/>
      <c r="N15" s="198">
        <f>SUMPRODUCT($F$6:$M$6,F15:M15)</f>
        <v>0</v>
      </c>
    </row>
    <row r="16" spans="1:14" ht="14.25">
      <c r="A16" s="193">
        <v>2.2000000000000002</v>
      </c>
      <c r="B16" s="201" t="s">
        <v>259</v>
      </c>
      <c r="C16" s="197"/>
      <c r="D16" s="200">
        <v>0.01</v>
      </c>
      <c r="E16" s="196">
        <f>C16*D16</f>
        <v>0</v>
      </c>
      <c r="F16" s="197"/>
      <c r="G16" s="197"/>
      <c r="H16" s="197"/>
      <c r="I16" s="197"/>
      <c r="J16" s="197"/>
      <c r="K16" s="197"/>
      <c r="L16" s="197"/>
      <c r="M16" s="197"/>
      <c r="N16" s="198">
        <f t="shared" ref="N16:N20" si="3">SUMPRODUCT($F$6:$M$6,F16:M16)</f>
        <v>0</v>
      </c>
    </row>
    <row r="17" spans="1:14" ht="14.25">
      <c r="A17" s="193">
        <v>2.2999999999999998</v>
      </c>
      <c r="B17" s="201" t="s">
        <v>258</v>
      </c>
      <c r="C17" s="197"/>
      <c r="D17" s="200">
        <v>0.02</v>
      </c>
      <c r="E17" s="196">
        <f>C17*D17</f>
        <v>0</v>
      </c>
      <c r="F17" s="197"/>
      <c r="G17" s="197"/>
      <c r="H17" s="197"/>
      <c r="I17" s="197"/>
      <c r="J17" s="197"/>
      <c r="K17" s="197"/>
      <c r="L17" s="197"/>
      <c r="M17" s="197"/>
      <c r="N17" s="198">
        <f t="shared" si="3"/>
        <v>0</v>
      </c>
    </row>
    <row r="18" spans="1:14" ht="14.25">
      <c r="A18" s="193">
        <v>2.4</v>
      </c>
      <c r="B18" s="201" t="s">
        <v>257</v>
      </c>
      <c r="C18" s="197"/>
      <c r="D18" s="200">
        <v>0.03</v>
      </c>
      <c r="E18" s="196">
        <f>C18*D18</f>
        <v>0</v>
      </c>
      <c r="F18" s="197"/>
      <c r="G18" s="197"/>
      <c r="H18" s="197"/>
      <c r="I18" s="197"/>
      <c r="J18" s="197"/>
      <c r="K18" s="197"/>
      <c r="L18" s="197"/>
      <c r="M18" s="197"/>
      <c r="N18" s="198">
        <f t="shared" si="3"/>
        <v>0</v>
      </c>
    </row>
    <row r="19" spans="1:14" ht="14.25">
      <c r="A19" s="193">
        <v>2.5</v>
      </c>
      <c r="B19" s="201" t="s">
        <v>256</v>
      </c>
      <c r="C19" s="197"/>
      <c r="D19" s="200">
        <v>0.04</v>
      </c>
      <c r="E19" s="196">
        <f>C19*D19</f>
        <v>0</v>
      </c>
      <c r="F19" s="197"/>
      <c r="G19" s="197"/>
      <c r="H19" s="197"/>
      <c r="I19" s="197"/>
      <c r="J19" s="197"/>
      <c r="K19" s="197"/>
      <c r="L19" s="197"/>
      <c r="M19" s="197"/>
      <c r="N19" s="198">
        <f t="shared" si="3"/>
        <v>0</v>
      </c>
    </row>
    <row r="20" spans="1:14" ht="14.25">
      <c r="A20" s="193">
        <v>2.6</v>
      </c>
      <c r="B20" s="201" t="s">
        <v>255</v>
      </c>
      <c r="C20" s="197"/>
      <c r="D20" s="202"/>
      <c r="E20" s="204"/>
      <c r="F20" s="197"/>
      <c r="G20" s="197"/>
      <c r="H20" s="197"/>
      <c r="I20" s="197"/>
      <c r="J20" s="197"/>
      <c r="K20" s="197"/>
      <c r="L20" s="197"/>
      <c r="M20" s="197"/>
      <c r="N20" s="198">
        <f t="shared" si="3"/>
        <v>0</v>
      </c>
    </row>
    <row r="21" spans="1:14" ht="15.75" thickBot="1">
      <c r="A21" s="205"/>
      <c r="B21" s="206" t="s">
        <v>110</v>
      </c>
      <c r="C21" s="181">
        <f>C14+C7</f>
        <v>0</v>
      </c>
      <c r="D21" s="207"/>
      <c r="E21" s="208">
        <f>E14+E7</f>
        <v>0</v>
      </c>
      <c r="F21" s="209">
        <f>F7+F14</f>
        <v>0</v>
      </c>
      <c r="G21" s="209">
        <f t="shared" ref="G21:L21" si="4">G7+G14</f>
        <v>0</v>
      </c>
      <c r="H21" s="209">
        <f t="shared" si="4"/>
        <v>0</v>
      </c>
      <c r="I21" s="209">
        <f t="shared" si="4"/>
        <v>0</v>
      </c>
      <c r="J21" s="209">
        <f t="shared" si="4"/>
        <v>0</v>
      </c>
      <c r="K21" s="209">
        <f t="shared" si="4"/>
        <v>0</v>
      </c>
      <c r="L21" s="209">
        <f t="shared" si="4"/>
        <v>0</v>
      </c>
      <c r="M21" s="209">
        <f>M7+M14</f>
        <v>0</v>
      </c>
      <c r="N21" s="210">
        <f>N14+N7</f>
        <v>0</v>
      </c>
    </row>
    <row r="22" spans="1:14">
      <c r="E22" s="211"/>
      <c r="F22" s="211"/>
      <c r="G22" s="211"/>
      <c r="H22" s="211"/>
      <c r="I22" s="211"/>
      <c r="J22" s="211"/>
      <c r="K22" s="211"/>
      <c r="L22" s="211"/>
      <c r="M22" s="211"/>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zoomScale="90" zoomScaleNormal="90" workbookViewId="0">
      <selection activeCell="H40" sqref="H40"/>
    </sheetView>
  </sheetViews>
  <sheetFormatPr defaultRowHeight="15"/>
  <cols>
    <col min="1" max="1" width="11.42578125" customWidth="1"/>
    <col min="2" max="2" width="76.85546875" style="381" customWidth="1"/>
    <col min="3" max="3" width="22.85546875" customWidth="1"/>
  </cols>
  <sheetData>
    <row r="1" spans="1:3">
      <c r="A1" s="2" t="s">
        <v>31</v>
      </c>
      <c r="B1" s="3" t="str">
        <f>'Info '!C2</f>
        <v>JSC Ziraat Bank Georgia</v>
      </c>
    </row>
    <row r="2" spans="1:3">
      <c r="A2" s="2" t="s">
        <v>32</v>
      </c>
      <c r="B2" s="451">
        <f>'1. key ratios '!B2</f>
        <v>44377</v>
      </c>
    </row>
    <row r="3" spans="1:3">
      <c r="A3" s="4"/>
      <c r="B3"/>
    </row>
    <row r="4" spans="1:3">
      <c r="A4" s="4" t="s">
        <v>433</v>
      </c>
      <c r="B4" t="s">
        <v>434</v>
      </c>
    </row>
    <row r="5" spans="1:3">
      <c r="A5" s="382" t="s">
        <v>435</v>
      </c>
      <c r="B5" s="383"/>
      <c r="C5" s="384"/>
    </row>
    <row r="6" spans="1:3" ht="24">
      <c r="A6" s="385">
        <v>1</v>
      </c>
      <c r="B6" s="386" t="s">
        <v>486</v>
      </c>
      <c r="C6" s="387">
        <v>139984030.31939998</v>
      </c>
    </row>
    <row r="7" spans="1:3">
      <c r="A7" s="385">
        <v>2</v>
      </c>
      <c r="B7" s="386" t="s">
        <v>436</v>
      </c>
      <c r="C7" s="387">
        <v>-667696.66</v>
      </c>
    </row>
    <row r="8" spans="1:3" ht="24">
      <c r="A8" s="388">
        <v>3</v>
      </c>
      <c r="B8" s="389" t="s">
        <v>437</v>
      </c>
      <c r="C8" s="387">
        <f>C6+C7</f>
        <v>139316333.65939999</v>
      </c>
    </row>
    <row r="9" spans="1:3">
      <c r="A9" s="382" t="s">
        <v>438</v>
      </c>
      <c r="B9" s="383"/>
      <c r="C9" s="390"/>
    </row>
    <row r="10" spans="1:3" ht="24">
      <c r="A10" s="391">
        <v>4</v>
      </c>
      <c r="B10" s="392" t="s">
        <v>439</v>
      </c>
      <c r="C10" s="387"/>
    </row>
    <row r="11" spans="1:3">
      <c r="A11" s="391">
        <v>5</v>
      </c>
      <c r="B11" s="393" t="s">
        <v>440</v>
      </c>
      <c r="C11" s="387"/>
    </row>
    <row r="12" spans="1:3">
      <c r="A12" s="391" t="s">
        <v>441</v>
      </c>
      <c r="B12" s="393" t="s">
        <v>442</v>
      </c>
      <c r="C12" s="387">
        <v>0</v>
      </c>
    </row>
    <row r="13" spans="1:3" ht="24">
      <c r="A13" s="394">
        <v>6</v>
      </c>
      <c r="B13" s="392" t="s">
        <v>443</v>
      </c>
      <c r="C13" s="387"/>
    </row>
    <row r="14" spans="1:3">
      <c r="A14" s="394">
        <v>7</v>
      </c>
      <c r="B14" s="395" t="s">
        <v>444</v>
      </c>
      <c r="C14" s="387"/>
    </row>
    <row r="15" spans="1:3">
      <c r="A15" s="396">
        <v>8</v>
      </c>
      <c r="B15" s="397" t="s">
        <v>445</v>
      </c>
      <c r="C15" s="387"/>
    </row>
    <row r="16" spans="1:3">
      <c r="A16" s="394">
        <v>9</v>
      </c>
      <c r="B16" s="395" t="s">
        <v>446</v>
      </c>
      <c r="C16" s="387"/>
    </row>
    <row r="17" spans="1:3">
      <c r="A17" s="394">
        <v>10</v>
      </c>
      <c r="B17" s="395" t="s">
        <v>447</v>
      </c>
      <c r="C17" s="387"/>
    </row>
    <row r="18" spans="1:3">
      <c r="A18" s="398">
        <v>11</v>
      </c>
      <c r="B18" s="399" t="s">
        <v>448</v>
      </c>
      <c r="C18" s="400">
        <f>SUM(C10:C17)</f>
        <v>0</v>
      </c>
    </row>
    <row r="19" spans="1:3">
      <c r="A19" s="401" t="s">
        <v>449</v>
      </c>
      <c r="B19" s="402"/>
      <c r="C19" s="403"/>
    </row>
    <row r="20" spans="1:3" ht="24">
      <c r="A20" s="404">
        <v>12</v>
      </c>
      <c r="B20" s="392" t="s">
        <v>450</v>
      </c>
      <c r="C20" s="387"/>
    </row>
    <row r="21" spans="1:3">
      <c r="A21" s="404">
        <v>13</v>
      </c>
      <c r="B21" s="392" t="s">
        <v>451</v>
      </c>
      <c r="C21" s="387"/>
    </row>
    <row r="22" spans="1:3">
      <c r="A22" s="404">
        <v>14</v>
      </c>
      <c r="B22" s="392" t="s">
        <v>452</v>
      </c>
      <c r="C22" s="387"/>
    </row>
    <row r="23" spans="1:3" ht="24">
      <c r="A23" s="404" t="s">
        <v>453</v>
      </c>
      <c r="B23" s="392" t="s">
        <v>454</v>
      </c>
      <c r="C23" s="387"/>
    </row>
    <row r="24" spans="1:3">
      <c r="A24" s="404">
        <v>15</v>
      </c>
      <c r="B24" s="392" t="s">
        <v>455</v>
      </c>
      <c r="C24" s="387"/>
    </row>
    <row r="25" spans="1:3">
      <c r="A25" s="404" t="s">
        <v>456</v>
      </c>
      <c r="B25" s="392" t="s">
        <v>457</v>
      </c>
      <c r="C25" s="387"/>
    </row>
    <row r="26" spans="1:3">
      <c r="A26" s="405">
        <v>16</v>
      </c>
      <c r="B26" s="406" t="s">
        <v>458</v>
      </c>
      <c r="C26" s="400">
        <f>SUM(C20:C25)</f>
        <v>0</v>
      </c>
    </row>
    <row r="27" spans="1:3">
      <c r="A27" s="382" t="s">
        <v>459</v>
      </c>
      <c r="B27" s="383"/>
      <c r="C27" s="390"/>
    </row>
    <row r="28" spans="1:3">
      <c r="A28" s="407">
        <v>17</v>
      </c>
      <c r="B28" s="393" t="s">
        <v>460</v>
      </c>
      <c r="C28" s="387">
        <v>34729282.374200001</v>
      </c>
    </row>
    <row r="29" spans="1:3">
      <c r="A29" s="407">
        <v>18</v>
      </c>
      <c r="B29" s="393" t="s">
        <v>461</v>
      </c>
      <c r="C29" s="387">
        <v>-19066707.185800001</v>
      </c>
    </row>
    <row r="30" spans="1:3">
      <c r="A30" s="405">
        <v>19</v>
      </c>
      <c r="B30" s="406" t="s">
        <v>462</v>
      </c>
      <c r="C30" s="400">
        <f>C28+C29</f>
        <v>15662575.1884</v>
      </c>
    </row>
    <row r="31" spans="1:3">
      <c r="A31" s="382" t="s">
        <v>463</v>
      </c>
      <c r="B31" s="383"/>
      <c r="C31" s="390"/>
    </row>
    <row r="32" spans="1:3" ht="24">
      <c r="A32" s="407" t="s">
        <v>464</v>
      </c>
      <c r="B32" s="392" t="s">
        <v>465</v>
      </c>
      <c r="C32" s="408"/>
    </row>
    <row r="33" spans="1:3">
      <c r="A33" s="407" t="s">
        <v>466</v>
      </c>
      <c r="B33" s="393" t="s">
        <v>467</v>
      </c>
      <c r="C33" s="408"/>
    </row>
    <row r="34" spans="1:3">
      <c r="A34" s="382" t="s">
        <v>468</v>
      </c>
      <c r="B34" s="383"/>
      <c r="C34" s="390"/>
    </row>
    <row r="35" spans="1:3">
      <c r="A35" s="409">
        <v>20</v>
      </c>
      <c r="B35" s="410" t="s">
        <v>469</v>
      </c>
      <c r="C35" s="400">
        <v>57071248.2236</v>
      </c>
    </row>
    <row r="36" spans="1:3">
      <c r="A36" s="405">
        <v>21</v>
      </c>
      <c r="B36" s="406" t="s">
        <v>470</v>
      </c>
      <c r="C36" s="400">
        <v>154978908.84779999</v>
      </c>
    </row>
    <row r="37" spans="1:3">
      <c r="A37" s="382" t="s">
        <v>471</v>
      </c>
      <c r="B37" s="383"/>
      <c r="C37" s="390"/>
    </row>
    <row r="38" spans="1:3">
      <c r="A38" s="405">
        <v>22</v>
      </c>
      <c r="B38" s="406" t="s">
        <v>471</v>
      </c>
      <c r="C38" s="623">
        <f>IFERROR(C35/C36,0)</f>
        <v>0.36825171017075564</v>
      </c>
    </row>
    <row r="39" spans="1:3">
      <c r="A39" s="382" t="s">
        <v>472</v>
      </c>
      <c r="B39" s="383"/>
      <c r="C39" s="390"/>
    </row>
    <row r="40" spans="1:3">
      <c r="A40" s="411" t="s">
        <v>473</v>
      </c>
      <c r="B40" s="392" t="s">
        <v>474</v>
      </c>
      <c r="C40" s="408"/>
    </row>
    <row r="41" spans="1:3" ht="24">
      <c r="A41" s="412" t="s">
        <v>475</v>
      </c>
      <c r="B41" s="386" t="s">
        <v>476</v>
      </c>
      <c r="C41" s="408"/>
    </row>
    <row r="43" spans="1:3">
      <c r="B43" s="381" t="s">
        <v>487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90" zoomScaleNormal="90" workbookViewId="0">
      <pane xSplit="2" ySplit="6" topLeftCell="C31" activePane="bottomRight" state="frozen"/>
      <selection activeCell="A6" sqref="A6:C6"/>
      <selection pane="topRight" activeCell="A6" sqref="A6:C6"/>
      <selection pane="bottomLeft" activeCell="A6" sqref="A6:C6"/>
      <selection pane="bottomRight" activeCell="G39" sqref="G39"/>
    </sheetView>
  </sheetViews>
  <sheetFormatPr defaultRowHeight="15"/>
  <cols>
    <col min="1" max="1" width="8.7109375" style="286"/>
    <col min="2" max="2" width="82.5703125" style="459" customWidth="1"/>
    <col min="3" max="7" width="17.5703125" style="286" customWidth="1"/>
  </cols>
  <sheetData>
    <row r="1" spans="1:7">
      <c r="A1" s="286" t="s">
        <v>31</v>
      </c>
      <c r="B1" s="3" t="str">
        <f>'Info '!C2</f>
        <v>JSC Ziraat Bank Georgia</v>
      </c>
    </row>
    <row r="2" spans="1:7">
      <c r="A2" s="286" t="s">
        <v>32</v>
      </c>
      <c r="B2" s="451">
        <f>'1. key ratios '!B2</f>
        <v>44377</v>
      </c>
    </row>
    <row r="4" spans="1:7" ht="15.75" thickBot="1">
      <c r="A4" s="286" t="s">
        <v>537</v>
      </c>
      <c r="B4" s="460" t="s">
        <v>498</v>
      </c>
    </row>
    <row r="5" spans="1:7">
      <c r="A5" s="461"/>
      <c r="B5" s="462"/>
      <c r="C5" s="701" t="s">
        <v>499</v>
      </c>
      <c r="D5" s="701"/>
      <c r="E5" s="701"/>
      <c r="F5" s="701"/>
      <c r="G5" s="702" t="s">
        <v>500</v>
      </c>
    </row>
    <row r="6" spans="1:7">
      <c r="A6" s="463"/>
      <c r="B6" s="464"/>
      <c r="C6" s="465" t="s">
        <v>501</v>
      </c>
      <c r="D6" s="466" t="s">
        <v>502</v>
      </c>
      <c r="E6" s="466" t="s">
        <v>503</v>
      </c>
      <c r="F6" s="466" t="s">
        <v>504</v>
      </c>
      <c r="G6" s="703"/>
    </row>
    <row r="7" spans="1:7">
      <c r="A7" s="467"/>
      <c r="B7" s="468" t="s">
        <v>505</v>
      </c>
      <c r="C7" s="469"/>
      <c r="D7" s="469"/>
      <c r="E7" s="469"/>
      <c r="F7" s="469"/>
      <c r="G7" s="470"/>
    </row>
    <row r="8" spans="1:7">
      <c r="A8" s="471">
        <v>1</v>
      </c>
      <c r="B8" s="472" t="s">
        <v>506</v>
      </c>
      <c r="C8" s="473">
        <f>SUM(C9:C10)</f>
        <v>57071248.2236</v>
      </c>
      <c r="D8" s="473">
        <f>SUM(D9:D10)</f>
        <v>0</v>
      </c>
      <c r="E8" s="473">
        <f>SUM(E9:E10)</f>
        <v>0</v>
      </c>
      <c r="F8" s="473">
        <f>SUM(F9:F10)</f>
        <v>1630968.2982999999</v>
      </c>
      <c r="G8" s="474">
        <f>SUM(G9:G10)</f>
        <v>58702216.521899998</v>
      </c>
    </row>
    <row r="9" spans="1:7">
      <c r="A9" s="471">
        <v>2</v>
      </c>
      <c r="B9" s="475" t="s">
        <v>507</v>
      </c>
      <c r="C9" s="473">
        <v>57071248.2236</v>
      </c>
      <c r="D9" s="473">
        <v>0</v>
      </c>
      <c r="E9" s="473">
        <v>0</v>
      </c>
      <c r="F9" s="473">
        <v>0</v>
      </c>
      <c r="G9" s="474">
        <v>57071248.2236</v>
      </c>
    </row>
    <row r="10" spans="1:7">
      <c r="A10" s="471">
        <v>3</v>
      </c>
      <c r="B10" s="475" t="s">
        <v>508</v>
      </c>
      <c r="C10" s="476"/>
      <c r="D10" s="476"/>
      <c r="E10" s="476"/>
      <c r="F10" s="473">
        <v>1630968.2982999999</v>
      </c>
      <c r="G10" s="474">
        <v>1630968.2982999999</v>
      </c>
    </row>
    <row r="11" spans="1:7" ht="14.45" customHeight="1">
      <c r="A11" s="471">
        <v>4</v>
      </c>
      <c r="B11" s="472" t="s">
        <v>509</v>
      </c>
      <c r="C11" s="473">
        <f>SUM(C12:C13)</f>
        <v>10753956.454399999</v>
      </c>
      <c r="D11" s="473">
        <f>SUM(D12:D13)</f>
        <v>2948190.0698999995</v>
      </c>
      <c r="E11" s="473">
        <f>SUM(E12:E13)</f>
        <v>100668.19620000001</v>
      </c>
      <c r="F11" s="473">
        <f>SUM(F12:F13)</f>
        <v>4419639.0999999996</v>
      </c>
      <c r="G11" s="474">
        <f>SUM(G12:G13)</f>
        <v>12329475.755249999</v>
      </c>
    </row>
    <row r="12" spans="1:7">
      <c r="A12" s="471">
        <v>5</v>
      </c>
      <c r="B12" s="475" t="s">
        <v>510</v>
      </c>
      <c r="C12" s="473">
        <v>2356405.7833000002</v>
      </c>
      <c r="D12" s="477">
        <v>643085.52049999963</v>
      </c>
      <c r="E12" s="473">
        <v>43782.796199999997</v>
      </c>
      <c r="F12" s="473">
        <v>4108390</v>
      </c>
      <c r="G12" s="474">
        <v>6794080.8949999996</v>
      </c>
    </row>
    <row r="13" spans="1:7">
      <c r="A13" s="471">
        <v>6</v>
      </c>
      <c r="B13" s="475" t="s">
        <v>511</v>
      </c>
      <c r="C13" s="473">
        <v>8397550.6710999999</v>
      </c>
      <c r="D13" s="477">
        <v>2305104.5493999999</v>
      </c>
      <c r="E13" s="473">
        <v>56885.4</v>
      </c>
      <c r="F13" s="473">
        <v>311249.09999999998</v>
      </c>
      <c r="G13" s="474">
        <v>5535394.8602499999</v>
      </c>
    </row>
    <row r="14" spans="1:7">
      <c r="A14" s="471">
        <v>7</v>
      </c>
      <c r="B14" s="472" t="s">
        <v>512</v>
      </c>
      <c r="C14" s="473">
        <f>SUM(C15:C16)</f>
        <v>50544410.843199998</v>
      </c>
      <c r="D14" s="473">
        <f>SUM(D15:D16)</f>
        <v>2752405.0000000075</v>
      </c>
      <c r="E14" s="473">
        <f>SUM(E15:E16)</f>
        <v>416839</v>
      </c>
      <c r="F14" s="473">
        <f>SUM(F15:F16)</f>
        <v>103843.83169999998</v>
      </c>
      <c r="G14" s="474">
        <f>SUM(G15:G16)</f>
        <v>25723636.837450001</v>
      </c>
    </row>
    <row r="15" spans="1:7" ht="39">
      <c r="A15" s="471">
        <v>8</v>
      </c>
      <c r="B15" s="475" t="s">
        <v>513</v>
      </c>
      <c r="C15" s="473">
        <v>50544410.843199998</v>
      </c>
      <c r="D15" s="477">
        <v>382180.00000000745</v>
      </c>
      <c r="E15" s="473">
        <v>416839</v>
      </c>
      <c r="F15" s="473">
        <v>103843.83169999998</v>
      </c>
      <c r="G15" s="474">
        <v>25723636.837450001</v>
      </c>
    </row>
    <row r="16" spans="1:7" ht="26.25">
      <c r="A16" s="471">
        <v>9</v>
      </c>
      <c r="B16" s="475" t="s">
        <v>514</v>
      </c>
      <c r="C16" s="473">
        <v>0</v>
      </c>
      <c r="D16" s="477">
        <v>2370225</v>
      </c>
      <c r="E16" s="473">
        <v>0</v>
      </c>
      <c r="F16" s="473">
        <v>0</v>
      </c>
      <c r="G16" s="474">
        <v>0</v>
      </c>
    </row>
    <row r="17" spans="1:7">
      <c r="A17" s="471">
        <v>10</v>
      </c>
      <c r="B17" s="472" t="s">
        <v>515</v>
      </c>
      <c r="C17" s="473"/>
      <c r="D17" s="477"/>
      <c r="E17" s="473"/>
      <c r="F17" s="473"/>
      <c r="G17" s="474"/>
    </row>
    <row r="18" spans="1:7">
      <c r="A18" s="471">
        <v>11</v>
      </c>
      <c r="B18" s="472" t="s">
        <v>516</v>
      </c>
      <c r="C18" s="473">
        <f>SUM(C19:C20)</f>
        <v>1010458.0551999999</v>
      </c>
      <c r="D18" s="477">
        <f>SUM(D19:D20)</f>
        <v>3473275.1640000008</v>
      </c>
      <c r="E18" s="473">
        <f t="shared" ref="E18:G18" si="0">SUM(E19:E20)</f>
        <v>505204.21889999998</v>
      </c>
      <c r="F18" s="473">
        <f t="shared" si="0"/>
        <v>4448702.7436000099</v>
      </c>
      <c r="G18" s="474">
        <f t="shared" si="0"/>
        <v>0</v>
      </c>
    </row>
    <row r="19" spans="1:7">
      <c r="A19" s="471">
        <v>12</v>
      </c>
      <c r="B19" s="475" t="s">
        <v>517</v>
      </c>
      <c r="C19" s="476"/>
      <c r="D19" s="477"/>
      <c r="E19" s="473"/>
      <c r="F19" s="473"/>
      <c r="G19" s="474"/>
    </row>
    <row r="20" spans="1:7">
      <c r="A20" s="471">
        <v>13</v>
      </c>
      <c r="B20" s="475" t="s">
        <v>518</v>
      </c>
      <c r="C20" s="473">
        <v>1010458.0551999999</v>
      </c>
      <c r="D20" s="473">
        <v>3473275.1640000008</v>
      </c>
      <c r="E20" s="473">
        <v>505204.21889999998</v>
      </c>
      <c r="F20" s="473">
        <v>4448702.7436000099</v>
      </c>
      <c r="G20" s="474">
        <v>0</v>
      </c>
    </row>
    <row r="21" spans="1:7">
      <c r="A21" s="478">
        <v>14</v>
      </c>
      <c r="B21" s="479" t="s">
        <v>519</v>
      </c>
      <c r="C21" s="476"/>
      <c r="D21" s="476"/>
      <c r="E21" s="476"/>
      <c r="F21" s="476"/>
      <c r="G21" s="480">
        <f>SUM(G8,G11,G14,G17,G18)</f>
        <v>96755329.114600003</v>
      </c>
    </row>
    <row r="22" spans="1:7">
      <c r="A22" s="481"/>
      <c r="B22" s="482" t="s">
        <v>520</v>
      </c>
      <c r="C22" s="483"/>
      <c r="D22" s="484"/>
      <c r="E22" s="483"/>
      <c r="F22" s="483"/>
      <c r="G22" s="485"/>
    </row>
    <row r="23" spans="1:7">
      <c r="A23" s="471">
        <v>15</v>
      </c>
      <c r="B23" s="472" t="s">
        <v>521</v>
      </c>
      <c r="C23" s="486">
        <v>52278883.535500005</v>
      </c>
      <c r="D23" s="487">
        <v>0</v>
      </c>
      <c r="E23" s="486">
        <v>0</v>
      </c>
      <c r="F23" s="486">
        <v>0</v>
      </c>
      <c r="G23" s="474">
        <v>395755.73255000002</v>
      </c>
    </row>
    <row r="24" spans="1:7">
      <c r="A24" s="471">
        <v>16</v>
      </c>
      <c r="B24" s="472" t="s">
        <v>522</v>
      </c>
      <c r="C24" s="473">
        <f>SUM(C25:C27,C29,C31)</f>
        <v>5487185.5628000004</v>
      </c>
      <c r="D24" s="477">
        <f>SUM(D25:D27,D29,D31)</f>
        <v>3055513.63</v>
      </c>
      <c r="E24" s="473">
        <f t="shared" ref="E24:F24" si="1">SUM(E25:E27,E29,E31)</f>
        <v>14680868.290000003</v>
      </c>
      <c r="F24" s="473">
        <f t="shared" si="1"/>
        <v>38357444.810000002</v>
      </c>
      <c r="G24" s="474">
        <f>SUM(G25:G27,G29,G31)</f>
        <v>42295875.027920008</v>
      </c>
    </row>
    <row r="25" spans="1:7">
      <c r="A25" s="471">
        <v>17</v>
      </c>
      <c r="B25" s="475" t="s">
        <v>523</v>
      </c>
      <c r="C25" s="473">
        <v>0</v>
      </c>
      <c r="D25" s="477">
        <v>0</v>
      </c>
      <c r="E25" s="473">
        <v>0</v>
      </c>
      <c r="F25" s="473">
        <v>0</v>
      </c>
      <c r="G25" s="474">
        <v>0</v>
      </c>
    </row>
    <row r="26" spans="1:7" ht="26.25">
      <c r="A26" s="471">
        <v>18</v>
      </c>
      <c r="B26" s="475" t="s">
        <v>524</v>
      </c>
      <c r="C26" s="473">
        <v>5487185.5628000004</v>
      </c>
      <c r="D26" s="477">
        <v>0</v>
      </c>
      <c r="E26" s="473">
        <v>0</v>
      </c>
      <c r="F26" s="473">
        <v>0</v>
      </c>
      <c r="G26" s="474">
        <v>823077.83441999997</v>
      </c>
    </row>
    <row r="27" spans="1:7">
      <c r="A27" s="471">
        <v>19</v>
      </c>
      <c r="B27" s="475" t="s">
        <v>525</v>
      </c>
      <c r="C27" s="473">
        <v>0</v>
      </c>
      <c r="D27" s="477">
        <v>2798332.76</v>
      </c>
      <c r="E27" s="473">
        <v>14680868.290000003</v>
      </c>
      <c r="F27" s="473">
        <v>38357444.810000002</v>
      </c>
      <c r="G27" s="474">
        <v>41344206.758500002</v>
      </c>
    </row>
    <row r="28" spans="1:7">
      <c r="A28" s="471">
        <v>20</v>
      </c>
      <c r="B28" s="488" t="s">
        <v>526</v>
      </c>
      <c r="C28" s="473">
        <v>0</v>
      </c>
      <c r="D28" s="477">
        <v>0</v>
      </c>
      <c r="E28" s="473">
        <v>0</v>
      </c>
      <c r="F28" s="473">
        <v>0</v>
      </c>
      <c r="G28" s="474">
        <v>0</v>
      </c>
    </row>
    <row r="29" spans="1:7">
      <c r="A29" s="471">
        <v>21</v>
      </c>
      <c r="B29" s="475" t="s">
        <v>527</v>
      </c>
      <c r="C29" s="473">
        <v>0</v>
      </c>
      <c r="D29" s="477">
        <v>0</v>
      </c>
      <c r="E29" s="473">
        <v>0</v>
      </c>
      <c r="F29" s="473">
        <v>0</v>
      </c>
      <c r="G29" s="474">
        <v>0</v>
      </c>
    </row>
    <row r="30" spans="1:7">
      <c r="A30" s="471">
        <v>22</v>
      </c>
      <c r="B30" s="488" t="s">
        <v>526</v>
      </c>
      <c r="C30" s="473">
        <v>0</v>
      </c>
      <c r="D30" s="477">
        <v>0</v>
      </c>
      <c r="E30" s="473">
        <v>0</v>
      </c>
      <c r="F30" s="473">
        <v>0</v>
      </c>
      <c r="G30" s="474">
        <v>0</v>
      </c>
    </row>
    <row r="31" spans="1:7">
      <c r="A31" s="471">
        <v>23</v>
      </c>
      <c r="B31" s="475" t="s">
        <v>528</v>
      </c>
      <c r="C31" s="473">
        <v>0</v>
      </c>
      <c r="D31" s="477">
        <v>257180.87000000011</v>
      </c>
      <c r="E31" s="473">
        <v>0</v>
      </c>
      <c r="F31" s="473">
        <v>0</v>
      </c>
      <c r="G31" s="474">
        <v>128590.435</v>
      </c>
    </row>
    <row r="32" spans="1:7">
      <c r="A32" s="471">
        <v>24</v>
      </c>
      <c r="B32" s="472" t="s">
        <v>529</v>
      </c>
      <c r="C32" s="473">
        <v>0</v>
      </c>
      <c r="D32" s="477">
        <v>0</v>
      </c>
      <c r="E32" s="473">
        <v>0</v>
      </c>
      <c r="F32" s="473">
        <v>0</v>
      </c>
      <c r="G32" s="474">
        <v>0</v>
      </c>
    </row>
    <row r="33" spans="1:7">
      <c r="A33" s="471">
        <v>25</v>
      </c>
      <c r="B33" s="472" t="s">
        <v>530</v>
      </c>
      <c r="C33" s="473">
        <f>SUM(C34:C35)</f>
        <v>8268404.7144999998</v>
      </c>
      <c r="D33" s="473">
        <f>SUM(D34:D35)</f>
        <v>2775133.1814000001</v>
      </c>
      <c r="E33" s="473">
        <f>SUM(E34:E35)</f>
        <v>2110337.5386000001</v>
      </c>
      <c r="F33" s="473">
        <f>SUM(F34:F35)</f>
        <v>11486299.195400059</v>
      </c>
      <c r="G33" s="474">
        <f>SUM(G34:G35)</f>
        <v>22592110.142350059</v>
      </c>
    </row>
    <row r="34" spans="1:7">
      <c r="A34" s="471">
        <v>26</v>
      </c>
      <c r="B34" s="475" t="s">
        <v>531</v>
      </c>
      <c r="C34" s="476"/>
      <c r="D34" s="477">
        <v>0</v>
      </c>
      <c r="E34" s="473">
        <v>0</v>
      </c>
      <c r="F34" s="473">
        <v>0</v>
      </c>
      <c r="G34" s="474">
        <v>0</v>
      </c>
    </row>
    <row r="35" spans="1:7">
      <c r="A35" s="471">
        <v>27</v>
      </c>
      <c r="B35" s="475" t="s">
        <v>532</v>
      </c>
      <c r="C35" s="473">
        <v>8268404.7144999998</v>
      </c>
      <c r="D35" s="477">
        <v>2775133.1814000001</v>
      </c>
      <c r="E35" s="473">
        <v>2110337.5386000001</v>
      </c>
      <c r="F35" s="473">
        <v>11486299.195400059</v>
      </c>
      <c r="G35" s="474">
        <v>22592110.142350059</v>
      </c>
    </row>
    <row r="36" spans="1:7">
      <c r="A36" s="471">
        <v>28</v>
      </c>
      <c r="B36" s="472" t="s">
        <v>533</v>
      </c>
      <c r="C36" s="473">
        <v>0</v>
      </c>
      <c r="D36" s="477">
        <v>8600095.6806000005</v>
      </c>
      <c r="E36" s="473">
        <v>21216691.506200012</v>
      </c>
      <c r="F36" s="473">
        <v>4342292.5981000001</v>
      </c>
      <c r="G36" s="474">
        <v>3250808.9226450012</v>
      </c>
    </row>
    <row r="37" spans="1:7">
      <c r="A37" s="478">
        <v>29</v>
      </c>
      <c r="B37" s="479" t="s">
        <v>534</v>
      </c>
      <c r="C37" s="476"/>
      <c r="D37" s="476"/>
      <c r="E37" s="476"/>
      <c r="F37" s="476"/>
      <c r="G37" s="480">
        <f>SUM(G23:G24,G32:G33,G36)</f>
        <v>68534549.825465068</v>
      </c>
    </row>
    <row r="38" spans="1:7">
      <c r="A38" s="467"/>
      <c r="B38" s="489"/>
      <c r="C38" s="490"/>
      <c r="D38" s="490"/>
      <c r="E38" s="490"/>
      <c r="F38" s="490"/>
      <c r="G38" s="491"/>
    </row>
    <row r="39" spans="1:7" ht="15.75" thickBot="1">
      <c r="A39" s="492">
        <v>30</v>
      </c>
      <c r="B39" s="493" t="s">
        <v>535</v>
      </c>
      <c r="C39" s="338"/>
      <c r="D39" s="339"/>
      <c r="E39" s="339"/>
      <c r="F39" s="340"/>
      <c r="G39" s="494">
        <f>IFERROR(G21/G37,0)</f>
        <v>1.4117744898157785</v>
      </c>
    </row>
    <row r="42" spans="1:7" ht="39">
      <c r="B42" s="459" t="s">
        <v>536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Normal="100" workbookViewId="0">
      <pane xSplit="1" ySplit="5" topLeftCell="B45" activePane="bottomRight" state="frozen"/>
      <selection activeCell="B9" sqref="B9"/>
      <selection pane="topRight" activeCell="B9" sqref="B9"/>
      <selection pane="bottomLeft" activeCell="B9" sqref="B9"/>
      <selection pane="bottomRight" activeCell="C48" sqref="C48"/>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13" width="6.7109375" style="5" customWidth="1"/>
    <col min="14" max="16384" width="9.140625" style="5"/>
  </cols>
  <sheetData>
    <row r="1" spans="1:8">
      <c r="A1" s="2" t="s">
        <v>31</v>
      </c>
      <c r="B1" s="3" t="str">
        <f>'Info '!C2</f>
        <v>JSC Ziraat Bank Georgia</v>
      </c>
    </row>
    <row r="2" spans="1:8">
      <c r="A2" s="2" t="s">
        <v>32</v>
      </c>
      <c r="B2" s="605">
        <v>44377</v>
      </c>
      <c r="C2" s="6"/>
      <c r="D2" s="7"/>
      <c r="E2" s="7"/>
      <c r="F2" s="7"/>
      <c r="G2" s="7"/>
      <c r="H2" s="8"/>
    </row>
    <row r="3" spans="1:8">
      <c r="A3" s="2"/>
      <c r="B3" s="6"/>
      <c r="C3" s="6"/>
      <c r="D3" s="7"/>
      <c r="E3" s="7"/>
      <c r="F3" s="7"/>
      <c r="G3" s="7"/>
      <c r="H3" s="8"/>
    </row>
    <row r="4" spans="1:8" ht="15" thickBot="1">
      <c r="A4" s="9" t="s">
        <v>141</v>
      </c>
      <c r="B4" s="10" t="s">
        <v>140</v>
      </c>
      <c r="C4" s="10"/>
      <c r="D4" s="10"/>
      <c r="E4" s="10"/>
      <c r="F4" s="10"/>
      <c r="G4" s="10"/>
      <c r="H4" s="8"/>
    </row>
    <row r="5" spans="1:8">
      <c r="A5" s="11" t="s">
        <v>6</v>
      </c>
      <c r="B5" s="12"/>
      <c r="C5" s="449" t="str">
        <f>INT((MONTH($B$2))/3)&amp;"Q"&amp;"-"&amp;YEAR($B$2)</f>
        <v>2Q-2021</v>
      </c>
      <c r="D5" s="449" t="str">
        <f>IF(INT(MONTH($B$2))=3, "4"&amp;"Q"&amp;"-"&amp;YEAR($B$2)-1, IF(INT(MONTH($B$2))=6, "1"&amp;"Q"&amp;"-"&amp;YEAR($B$2), IF(INT(MONTH($B$2))=9, "2"&amp;"Q"&amp;"-"&amp;YEAR($B$2),IF(INT(MONTH($B$2))=12, "3"&amp;"Q"&amp;"-"&amp;YEAR($B$2), 0))))</f>
        <v>1Q-2021</v>
      </c>
      <c r="E5" s="449" t="str">
        <f>IF(INT(MONTH($B$2))=3, "3"&amp;"Q"&amp;"-"&amp;YEAR($B$2)-1, IF(INT(MONTH($B$2))=6, "4"&amp;"Q"&amp;"-"&amp;YEAR($B$2)-1, IF(INT(MONTH($B$2))=9, "1"&amp;"Q"&amp;"-"&amp;YEAR($B$2),IF(INT(MONTH($B$2))=12, "2"&amp;"Q"&amp;"-"&amp;YEAR($B$2), 0))))</f>
        <v>4Q-2020</v>
      </c>
      <c r="F5" s="449" t="str">
        <f>IF(INT(MONTH($B$2))=3, "2"&amp;"Q"&amp;"-"&amp;YEAR($B$2)-1, IF(INT(MONTH($B$2))=6, "3"&amp;"Q"&amp;"-"&amp;YEAR($B$2)-1, IF(INT(MONTH($B$2))=9, "4"&amp;"Q"&amp;"-"&amp;YEAR($B$2)-1,IF(INT(MONTH($B$2))=12, "1"&amp;"Q"&amp;"-"&amp;YEAR($B$2), 0))))</f>
        <v>3Q-2020</v>
      </c>
      <c r="G5" s="450" t="str">
        <f>IF(INT(MONTH($B$2))=3, "1"&amp;"Q"&amp;"-"&amp;YEAR($B$2)-1, IF(INT(MONTH($B$2))=6, "2"&amp;"Q"&amp;"-"&amp;YEAR($B$2)-1, IF(INT(MONTH($B$2))=9, "3"&amp;"Q"&amp;"-"&amp;YEAR($B$2)-1,IF(INT(MONTH($B$2))=12, "4"&amp;"Q"&amp;"-"&amp;YEAR($B$2)-1, 0))))</f>
        <v>2Q-2020</v>
      </c>
    </row>
    <row r="6" spans="1:8">
      <c r="B6" s="230" t="s">
        <v>139</v>
      </c>
      <c r="C6" s="453"/>
      <c r="D6" s="453"/>
      <c r="E6" s="453"/>
      <c r="F6" s="453"/>
      <c r="G6" s="454"/>
    </row>
    <row r="7" spans="1:8">
      <c r="A7" s="13"/>
      <c r="B7" s="231" t="s">
        <v>137</v>
      </c>
      <c r="C7" s="453"/>
      <c r="D7" s="453"/>
      <c r="E7" s="453"/>
      <c r="F7" s="453"/>
      <c r="G7" s="454"/>
    </row>
    <row r="8" spans="1:8">
      <c r="A8" s="455">
        <v>1</v>
      </c>
      <c r="B8" s="14" t="s">
        <v>488</v>
      </c>
      <c r="C8" s="561">
        <v>57071248.2236</v>
      </c>
      <c r="D8" s="562">
        <v>56427701.109999999</v>
      </c>
      <c r="E8" s="562">
        <v>56448456.539999999</v>
      </c>
      <c r="F8" s="562">
        <v>55635723.875800006</v>
      </c>
      <c r="G8" s="563">
        <v>54905755.940000005</v>
      </c>
    </row>
    <row r="9" spans="1:8">
      <c r="A9" s="455">
        <v>2</v>
      </c>
      <c r="B9" s="14" t="s">
        <v>489</v>
      </c>
      <c r="C9" s="561">
        <v>57071248.2236</v>
      </c>
      <c r="D9" s="562">
        <v>56427701.109999999</v>
      </c>
      <c r="E9" s="562">
        <v>56448456.539999999</v>
      </c>
      <c r="F9" s="562">
        <v>55635723.875800006</v>
      </c>
      <c r="G9" s="563">
        <v>54905755.940000005</v>
      </c>
    </row>
    <row r="10" spans="1:8">
      <c r="A10" s="455">
        <v>3</v>
      </c>
      <c r="B10" s="14" t="s">
        <v>246</v>
      </c>
      <c r="C10" s="561">
        <v>58749402.9388</v>
      </c>
      <c r="D10" s="562">
        <v>57578852.776100002</v>
      </c>
      <c r="E10" s="562">
        <v>57671941.317499995</v>
      </c>
      <c r="F10" s="562">
        <v>56875223.997400008</v>
      </c>
      <c r="G10" s="563">
        <v>56278492.596685633</v>
      </c>
    </row>
    <row r="11" spans="1:8">
      <c r="A11" s="455">
        <v>4</v>
      </c>
      <c r="B11" s="14" t="s">
        <v>491</v>
      </c>
      <c r="C11" s="561">
        <v>9851875.0819586869</v>
      </c>
      <c r="D11" s="562">
        <v>7265955.3354414487</v>
      </c>
      <c r="E11" s="562">
        <v>6469022.4855752531</v>
      </c>
      <c r="F11" s="562">
        <v>6096036.2802358391</v>
      </c>
      <c r="G11" s="563">
        <v>6090289.5465176897</v>
      </c>
    </row>
    <row r="12" spans="1:8">
      <c r="A12" s="455">
        <v>5</v>
      </c>
      <c r="B12" s="14" t="s">
        <v>492</v>
      </c>
      <c r="C12" s="561">
        <v>13136944.548651405</v>
      </c>
      <c r="D12" s="562">
        <v>9688993.3888130244</v>
      </c>
      <c r="E12" s="562">
        <v>8626428.5460980646</v>
      </c>
      <c r="F12" s="562">
        <v>8128984.5290187337</v>
      </c>
      <c r="G12" s="563">
        <v>8121309.645818321</v>
      </c>
    </row>
    <row r="13" spans="1:8">
      <c r="A13" s="455">
        <v>6</v>
      </c>
      <c r="B13" s="14" t="s">
        <v>490</v>
      </c>
      <c r="C13" s="561">
        <v>21789186.075183757</v>
      </c>
      <c r="D13" s="562">
        <v>15424131.268677164</v>
      </c>
      <c r="E13" s="562">
        <v>15419434.832774829</v>
      </c>
      <c r="F13" s="562">
        <v>14439730.267522696</v>
      </c>
      <c r="G13" s="563">
        <v>15392755.5838196</v>
      </c>
    </row>
    <row r="14" spans="1:8">
      <c r="A14" s="13"/>
      <c r="B14" s="230" t="s">
        <v>494</v>
      </c>
      <c r="C14" s="318"/>
      <c r="D14" s="318"/>
      <c r="E14" s="318"/>
      <c r="F14" s="318"/>
      <c r="G14" s="564"/>
    </row>
    <row r="15" spans="1:8" ht="15" customHeight="1">
      <c r="A15" s="455">
        <v>7</v>
      </c>
      <c r="B15" s="14" t="s">
        <v>493</v>
      </c>
      <c r="C15" s="565">
        <v>153735856.58560002</v>
      </c>
      <c r="D15" s="562">
        <v>121742214.92061999</v>
      </c>
      <c r="E15" s="562">
        <v>121972234.08904998</v>
      </c>
      <c r="F15" s="562">
        <v>122276122.90457998</v>
      </c>
      <c r="G15" s="563">
        <v>121631906.88344999</v>
      </c>
    </row>
    <row r="16" spans="1:8">
      <c r="A16" s="13"/>
      <c r="B16" s="230" t="s">
        <v>495</v>
      </c>
      <c r="C16" s="318"/>
      <c r="D16" s="318"/>
      <c r="E16" s="318"/>
      <c r="F16" s="318"/>
      <c r="G16" s="564"/>
    </row>
    <row r="17" spans="1:7" s="15" customFormat="1">
      <c r="A17" s="455"/>
      <c r="B17" s="231" t="s">
        <v>479</v>
      </c>
      <c r="C17" s="318"/>
      <c r="D17" s="318"/>
      <c r="E17" s="318"/>
      <c r="F17" s="318"/>
      <c r="G17" s="564"/>
    </row>
    <row r="18" spans="1:7">
      <c r="A18" s="11">
        <v>8</v>
      </c>
      <c r="B18" s="14" t="s">
        <v>488</v>
      </c>
      <c r="C18" s="566">
        <v>0.37122925966085712</v>
      </c>
      <c r="D18" s="567">
        <v>0.46350151545043561</v>
      </c>
      <c r="E18" s="567">
        <v>0.4627975945639225</v>
      </c>
      <c r="F18" s="567">
        <v>0.45500071930818564</v>
      </c>
      <c r="G18" s="568">
        <v>0.45140915198025916</v>
      </c>
    </row>
    <row r="19" spans="1:7" ht="15" customHeight="1">
      <c r="A19" s="11">
        <v>9</v>
      </c>
      <c r="B19" s="14" t="s">
        <v>489</v>
      </c>
      <c r="C19" s="566">
        <v>0.37122925966085712</v>
      </c>
      <c r="D19" s="567">
        <v>0.46350151545043561</v>
      </c>
      <c r="E19" s="567">
        <v>0.4627975945639225</v>
      </c>
      <c r="F19" s="567">
        <v>0.45500071930818564</v>
      </c>
      <c r="G19" s="568">
        <v>0.45140915198025916</v>
      </c>
    </row>
    <row r="20" spans="1:7">
      <c r="A20" s="11">
        <v>10</v>
      </c>
      <c r="B20" s="14" t="s">
        <v>246</v>
      </c>
      <c r="C20" s="566">
        <v>0.38214509122072232</v>
      </c>
      <c r="D20" s="567">
        <v>0.47295716455991327</v>
      </c>
      <c r="E20" s="567">
        <v>0.4728284412286376</v>
      </c>
      <c r="F20" s="567">
        <v>0.46513761351252075</v>
      </c>
      <c r="G20" s="568">
        <v>0.46269514339368828</v>
      </c>
    </row>
    <row r="21" spans="1:7">
      <c r="A21" s="11">
        <v>11</v>
      </c>
      <c r="B21" s="14" t="s">
        <v>491</v>
      </c>
      <c r="C21" s="566">
        <v>6.4083131292621831E-2</v>
      </c>
      <c r="D21" s="567">
        <v>5.9683120930394566E-2</v>
      </c>
      <c r="E21" s="567">
        <v>5.3036845097486067E-2</v>
      </c>
      <c r="F21" s="567">
        <v>5.2732085984812681E-2</v>
      </c>
      <c r="G21" s="568">
        <v>5.4796036560728532E-2</v>
      </c>
    </row>
    <row r="22" spans="1:7">
      <c r="A22" s="11">
        <v>12</v>
      </c>
      <c r="B22" s="14" t="s">
        <v>492</v>
      </c>
      <c r="C22" s="566">
        <v>8.5451402427622752E-2</v>
      </c>
      <c r="D22" s="567">
        <v>7.9586143517518332E-2</v>
      </c>
      <c r="E22" s="567">
        <v>7.0724526860761167E-2</v>
      </c>
      <c r="F22" s="567">
        <v>7.0317545934428766E-2</v>
      </c>
      <c r="G22" s="568">
        <v>7.306969182240429E-2</v>
      </c>
    </row>
    <row r="23" spans="1:7">
      <c r="A23" s="11">
        <v>13</v>
      </c>
      <c r="B23" s="14" t="s">
        <v>490</v>
      </c>
      <c r="C23" s="566">
        <v>0.14173132123572976</v>
      </c>
      <c r="D23" s="567">
        <v>0.12669501108333059</v>
      </c>
      <c r="E23" s="567">
        <v>0.12641758141051468</v>
      </c>
      <c r="F23" s="567">
        <v>0.12490691706235238</v>
      </c>
      <c r="G23" s="568">
        <v>0.13849292242987238</v>
      </c>
    </row>
    <row r="24" spans="1:7">
      <c r="A24" s="13"/>
      <c r="B24" s="230" t="s">
        <v>136</v>
      </c>
      <c r="C24" s="318"/>
      <c r="D24" s="318"/>
      <c r="E24" s="318"/>
      <c r="F24" s="318"/>
      <c r="G24" s="564"/>
    </row>
    <row r="25" spans="1:7" ht="15" customHeight="1">
      <c r="A25" s="456">
        <v>14</v>
      </c>
      <c r="B25" s="14" t="s">
        <v>135</v>
      </c>
      <c r="C25" s="569">
        <v>6.4091596212936544E-2</v>
      </c>
      <c r="D25" s="570">
        <v>6.1290472407412804E-2</v>
      </c>
      <c r="E25" s="570">
        <v>6.2736361564335152E-2</v>
      </c>
      <c r="F25" s="570">
        <v>6.1837183575288973E-2</v>
      </c>
      <c r="G25" s="571">
        <v>6.141333288386331E-2</v>
      </c>
    </row>
    <row r="26" spans="1:7" ht="15">
      <c r="A26" s="456">
        <v>15</v>
      </c>
      <c r="B26" s="14" t="s">
        <v>134</v>
      </c>
      <c r="C26" s="569">
        <v>2.1601673563779161E-3</v>
      </c>
      <c r="D26" s="570">
        <v>2.1652534706165503E-3</v>
      </c>
      <c r="E26" s="570">
        <v>3.7285730713852907E-3</v>
      </c>
      <c r="F26" s="570">
        <v>4.0449785750117668E-3</v>
      </c>
      <c r="G26" s="571">
        <v>4.3993657288501822E-3</v>
      </c>
    </row>
    <row r="27" spans="1:7" ht="15">
      <c r="A27" s="456">
        <v>16</v>
      </c>
      <c r="B27" s="14" t="s">
        <v>133</v>
      </c>
      <c r="C27" s="569">
        <v>2.4999344273483964E-2</v>
      </c>
      <c r="D27" s="570">
        <v>2.2414726497189365E-2</v>
      </c>
      <c r="E27" s="570">
        <v>2.7894549735021888E-2</v>
      </c>
      <c r="F27" s="570">
        <v>2.7791719080733621E-2</v>
      </c>
      <c r="G27" s="571">
        <v>2.9492171924650777E-2</v>
      </c>
    </row>
    <row r="28" spans="1:7" ht="15">
      <c r="A28" s="456">
        <v>17</v>
      </c>
      <c r="B28" s="14" t="s">
        <v>132</v>
      </c>
      <c r="C28" s="569">
        <v>6.1931428856558626E-2</v>
      </c>
      <c r="D28" s="570">
        <v>5.9125218936796259E-2</v>
      </c>
      <c r="E28" s="570">
        <v>5.900778849294986E-2</v>
      </c>
      <c r="F28" s="570">
        <v>5.7792205000277208E-2</v>
      </c>
      <c r="G28" s="571">
        <v>5.7013967155013126E-2</v>
      </c>
    </row>
    <row r="29" spans="1:7" ht="15">
      <c r="A29" s="456">
        <v>18</v>
      </c>
      <c r="B29" s="14" t="s">
        <v>272</v>
      </c>
      <c r="C29" s="569">
        <v>1.394476043611402E-2</v>
      </c>
      <c r="D29" s="570">
        <v>5.6527665772547276E-3</v>
      </c>
      <c r="E29" s="570">
        <v>1.1377407511853919E-2</v>
      </c>
      <c r="F29" s="570">
        <v>5.3464791104110704E-3</v>
      </c>
      <c r="G29" s="571">
        <v>-3.4102603116236245E-3</v>
      </c>
    </row>
    <row r="30" spans="1:7" ht="15">
      <c r="A30" s="456">
        <v>19</v>
      </c>
      <c r="B30" s="14" t="s">
        <v>273</v>
      </c>
      <c r="C30" s="569">
        <v>3.1831011791286577E-2</v>
      </c>
      <c r="D30" s="570">
        <v>1.2680804411362375E-2</v>
      </c>
      <c r="E30" s="570">
        <v>2.5198878706643477E-2</v>
      </c>
      <c r="F30" s="570">
        <v>1.1891615141066493E-2</v>
      </c>
      <c r="G30" s="571">
        <v>-7.6319500400280176E-3</v>
      </c>
    </row>
    <row r="31" spans="1:7">
      <c r="A31" s="13"/>
      <c r="B31" s="230" t="s">
        <v>352</v>
      </c>
      <c r="C31" s="572"/>
      <c r="D31" s="572"/>
      <c r="E31" s="572"/>
      <c r="F31" s="572"/>
      <c r="G31" s="573"/>
    </row>
    <row r="32" spans="1:7" ht="15">
      <c r="A32" s="456">
        <v>20</v>
      </c>
      <c r="B32" s="14" t="s">
        <v>131</v>
      </c>
      <c r="C32" s="569">
        <v>7.1807498414079657E-2</v>
      </c>
      <c r="D32" s="570">
        <v>0.11312336513378102</v>
      </c>
      <c r="E32" s="570">
        <v>8.3632897806058093E-2</v>
      </c>
      <c r="F32" s="570">
        <v>0.10945849889851239</v>
      </c>
      <c r="G32" s="571">
        <v>2.5032157666530736E-2</v>
      </c>
    </row>
    <row r="33" spans="1:7" ht="15" customHeight="1">
      <c r="A33" s="456">
        <v>21</v>
      </c>
      <c r="B33" s="14" t="s">
        <v>130</v>
      </c>
      <c r="C33" s="569">
        <v>6.1104453487538853E-2</v>
      </c>
      <c r="D33" s="570">
        <v>8.4052371646712448E-2</v>
      </c>
      <c r="E33" s="570">
        <v>7.0846776316208004E-2</v>
      </c>
      <c r="F33" s="570">
        <v>7.7106039471356788E-2</v>
      </c>
      <c r="G33" s="571">
        <v>7.7142922600211189E-2</v>
      </c>
    </row>
    <row r="34" spans="1:7" ht="15">
      <c r="A34" s="456">
        <v>22</v>
      </c>
      <c r="B34" s="14" t="s">
        <v>129</v>
      </c>
      <c r="C34" s="569">
        <v>0.30487518624522131</v>
      </c>
      <c r="D34" s="570">
        <v>0.36982990775865487</v>
      </c>
      <c r="E34" s="570">
        <v>0.34672623075364545</v>
      </c>
      <c r="F34" s="570">
        <v>0.33351611538383846</v>
      </c>
      <c r="G34" s="571">
        <v>0.32044529999004212</v>
      </c>
    </row>
    <row r="35" spans="1:7" ht="15" customHeight="1">
      <c r="A35" s="456">
        <v>23</v>
      </c>
      <c r="B35" s="14" t="s">
        <v>128</v>
      </c>
      <c r="C35" s="569">
        <v>0.47135766423111181</v>
      </c>
      <c r="D35" s="570">
        <v>0.42770681092952545</v>
      </c>
      <c r="E35" s="570">
        <v>0.38022322063853553</v>
      </c>
      <c r="F35" s="570">
        <v>0.425686993592515</v>
      </c>
      <c r="G35" s="571">
        <v>0.42751209231724718</v>
      </c>
    </row>
    <row r="36" spans="1:7" ht="15">
      <c r="A36" s="456">
        <v>24</v>
      </c>
      <c r="B36" s="14" t="s">
        <v>127</v>
      </c>
      <c r="C36" s="569">
        <v>0.35357842935678496</v>
      </c>
      <c r="D36" s="570">
        <v>-4.6349656514264294E-2</v>
      </c>
      <c r="E36" s="570">
        <v>0.16117457607324229</v>
      </c>
      <c r="F36" s="570">
        <v>5.4287922634525906E-2</v>
      </c>
      <c r="G36" s="571">
        <v>3.172848619171742E-2</v>
      </c>
    </row>
    <row r="37" spans="1:7" ht="15" customHeight="1">
      <c r="A37" s="13"/>
      <c r="B37" s="230" t="s">
        <v>353</v>
      </c>
      <c r="C37" s="574"/>
      <c r="D37" s="574"/>
      <c r="E37" s="574"/>
      <c r="F37" s="574"/>
      <c r="G37" s="575"/>
    </row>
    <row r="38" spans="1:7" ht="15" customHeight="1">
      <c r="A38" s="456">
        <v>25</v>
      </c>
      <c r="B38" s="14" t="s">
        <v>126</v>
      </c>
      <c r="C38" s="569">
        <v>0.41507772262422249</v>
      </c>
      <c r="D38" s="569">
        <v>0.53397555497544835</v>
      </c>
      <c r="E38" s="569">
        <v>0.51934837069352535</v>
      </c>
      <c r="F38" s="569">
        <v>0.52514159492289092</v>
      </c>
      <c r="G38" s="576">
        <v>0.47561832075298255</v>
      </c>
    </row>
    <row r="39" spans="1:7" ht="15" customHeight="1">
      <c r="A39" s="456">
        <v>26</v>
      </c>
      <c r="B39" s="14" t="s">
        <v>125</v>
      </c>
      <c r="C39" s="569">
        <v>0.82849235730723214</v>
      </c>
      <c r="D39" s="569">
        <v>0.80515640200946148</v>
      </c>
      <c r="E39" s="569">
        <v>0.71390224039171424</v>
      </c>
      <c r="F39" s="569">
        <v>0.80453006079988043</v>
      </c>
      <c r="G39" s="576">
        <v>0.79375139614619583</v>
      </c>
    </row>
    <row r="40" spans="1:7" ht="15" customHeight="1">
      <c r="A40" s="456">
        <v>27</v>
      </c>
      <c r="B40" s="14" t="s">
        <v>124</v>
      </c>
      <c r="C40" s="569">
        <v>0.4404588109662792</v>
      </c>
      <c r="D40" s="569">
        <v>0.46988665597411661</v>
      </c>
      <c r="E40" s="569">
        <v>0.48709024582852101</v>
      </c>
      <c r="F40" s="569">
        <v>0.44155254310124459</v>
      </c>
      <c r="G40" s="576">
        <v>0.45841243632783618</v>
      </c>
    </row>
    <row r="41" spans="1:7" ht="15" customHeight="1">
      <c r="A41" s="457"/>
      <c r="B41" s="230" t="s">
        <v>396</v>
      </c>
      <c r="C41" s="318"/>
      <c r="D41" s="318"/>
      <c r="E41" s="318"/>
      <c r="F41" s="318"/>
      <c r="G41" s="564"/>
    </row>
    <row r="42" spans="1:7" ht="15">
      <c r="A42" s="456">
        <v>28</v>
      </c>
      <c r="B42" s="14" t="s">
        <v>379</v>
      </c>
      <c r="C42" s="577">
        <v>58523564.664183199</v>
      </c>
      <c r="D42" s="577">
        <v>66070853.618216597</v>
      </c>
      <c r="E42" s="577">
        <v>58912200.113830395</v>
      </c>
      <c r="F42" s="577">
        <v>62011428.383511901</v>
      </c>
      <c r="G42" s="578">
        <v>57959686.900636896</v>
      </c>
    </row>
    <row r="43" spans="1:7" ht="15" customHeight="1">
      <c r="A43" s="456">
        <v>29</v>
      </c>
      <c r="B43" s="14" t="s">
        <v>391</v>
      </c>
      <c r="C43" s="577">
        <v>33277867.502305098</v>
      </c>
      <c r="D43" s="579">
        <v>31213299.14956639</v>
      </c>
      <c r="E43" s="579">
        <v>29242106.293685731</v>
      </c>
      <c r="F43" s="579">
        <v>29694143.921390142</v>
      </c>
      <c r="G43" s="580">
        <v>29016445.351027921</v>
      </c>
    </row>
    <row r="44" spans="1:7" ht="15" customHeight="1">
      <c r="A44" s="495">
        <v>30</v>
      </c>
      <c r="B44" s="496" t="s">
        <v>380</v>
      </c>
      <c r="C44" s="581">
        <v>1.7586332615853277</v>
      </c>
      <c r="D44" s="582">
        <v>2.1167532884499471</v>
      </c>
      <c r="E44" s="582">
        <v>2.0146360020089027</v>
      </c>
      <c r="F44" s="582">
        <v>2.0883386484444846</v>
      </c>
      <c r="G44" s="583">
        <v>1.9974771616394305</v>
      </c>
    </row>
    <row r="45" spans="1:7" ht="15" customHeight="1">
      <c r="A45" s="495"/>
      <c r="B45" s="230" t="s">
        <v>498</v>
      </c>
      <c r="C45" s="318"/>
      <c r="D45" s="318"/>
      <c r="E45" s="318"/>
      <c r="F45" s="318"/>
      <c r="G45" s="564"/>
    </row>
    <row r="46" spans="1:7" ht="15" customHeight="1">
      <c r="A46" s="495">
        <v>31</v>
      </c>
      <c r="B46" s="496" t="s">
        <v>505</v>
      </c>
      <c r="C46" s="584">
        <v>96755329.114600003</v>
      </c>
      <c r="D46" s="585">
        <v>91608179.058809996</v>
      </c>
      <c r="E46" s="585">
        <v>92564614.013439983</v>
      </c>
      <c r="F46" s="585">
        <v>88904378.126285017</v>
      </c>
      <c r="G46" s="586">
        <v>89994941.865465</v>
      </c>
    </row>
    <row r="47" spans="1:7" ht="15" customHeight="1">
      <c r="A47" s="495">
        <v>32</v>
      </c>
      <c r="B47" s="496" t="s">
        <v>520</v>
      </c>
      <c r="C47" s="584">
        <v>68534549.825465053</v>
      </c>
      <c r="D47" s="585">
        <v>54540329.069260001</v>
      </c>
      <c r="E47" s="585">
        <v>52945563.01958999</v>
      </c>
      <c r="F47" s="585">
        <v>49524058.377266362</v>
      </c>
      <c r="G47" s="586">
        <v>51148939.88231352</v>
      </c>
    </row>
    <row r="48" spans="1:7" ht="15.75" thickBot="1">
      <c r="A48" s="458">
        <v>33</v>
      </c>
      <c r="B48" s="232" t="s">
        <v>538</v>
      </c>
      <c r="C48" s="569">
        <v>1.4117744898157789</v>
      </c>
      <c r="D48" s="582">
        <v>1.6796411136881491</v>
      </c>
      <c r="E48" s="582">
        <v>1.7482978503636055</v>
      </c>
      <c r="F48" s="582">
        <v>1.7951755376957532</v>
      </c>
      <c r="G48" s="583">
        <v>1.7594683696774682</v>
      </c>
    </row>
    <row r="49" spans="1:2">
      <c r="A49" s="16"/>
    </row>
    <row r="50" spans="1:2" ht="38.25">
      <c r="B50" s="309" t="s">
        <v>480</v>
      </c>
    </row>
    <row r="51" spans="1:2" ht="51">
      <c r="B51" s="309" t="s">
        <v>395</v>
      </c>
    </row>
    <row r="53" spans="1:2">
      <c r="B53" s="308"/>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topLeftCell="C1" zoomScaleNormal="100" workbookViewId="0">
      <selection activeCell="C22" sqref="C22:G22"/>
    </sheetView>
  </sheetViews>
  <sheetFormatPr defaultColWidth="9.140625" defaultRowHeight="12.75"/>
  <cols>
    <col min="1" max="1" width="11.85546875" style="507" bestFit="1" customWidth="1"/>
    <col min="2" max="2" width="105.140625" style="507" bestFit="1" customWidth="1"/>
    <col min="3" max="4" width="14.28515625" style="507" bestFit="1" customWidth="1"/>
    <col min="5" max="5" width="17.5703125" style="507" bestFit="1" customWidth="1"/>
    <col min="6" max="6" width="14.28515625" style="507" bestFit="1" customWidth="1"/>
    <col min="7" max="7" width="28.7109375" style="507" bestFit="1" customWidth="1"/>
    <col min="8" max="8" width="12.5703125" style="507" bestFit="1" customWidth="1"/>
    <col min="9" max="16384" width="9.140625" style="507"/>
  </cols>
  <sheetData>
    <row r="1" spans="1:8">
      <c r="A1" s="497" t="s">
        <v>31</v>
      </c>
    </row>
    <row r="2" spans="1:8" ht="13.5">
      <c r="A2" s="498" t="s">
        <v>32</v>
      </c>
      <c r="B2" s="534">
        <f>'1. key ratios '!B2</f>
        <v>44377</v>
      </c>
    </row>
    <row r="3" spans="1:8">
      <c r="A3" s="499" t="s">
        <v>545</v>
      </c>
    </row>
    <row r="5" spans="1:8" ht="15" customHeight="1">
      <c r="A5" s="704" t="s">
        <v>546</v>
      </c>
      <c r="B5" s="705"/>
      <c r="C5" s="710" t="s">
        <v>547</v>
      </c>
      <c r="D5" s="711"/>
      <c r="E5" s="711"/>
      <c r="F5" s="711"/>
      <c r="G5" s="711"/>
      <c r="H5" s="712"/>
    </row>
    <row r="6" spans="1:8">
      <c r="A6" s="706"/>
      <c r="B6" s="707"/>
      <c r="C6" s="713"/>
      <c r="D6" s="714"/>
      <c r="E6" s="714"/>
      <c r="F6" s="714"/>
      <c r="G6" s="714"/>
      <c r="H6" s="715"/>
    </row>
    <row r="7" spans="1:8">
      <c r="A7" s="708"/>
      <c r="B7" s="709"/>
      <c r="C7" s="531" t="s">
        <v>548</v>
      </c>
      <c r="D7" s="531" t="s">
        <v>549</v>
      </c>
      <c r="E7" s="531" t="s">
        <v>550</v>
      </c>
      <c r="F7" s="531" t="s">
        <v>551</v>
      </c>
      <c r="G7" s="531" t="s">
        <v>552</v>
      </c>
      <c r="H7" s="531" t="s">
        <v>110</v>
      </c>
    </row>
    <row r="8" spans="1:8">
      <c r="A8" s="501">
        <v>1</v>
      </c>
      <c r="B8" s="500" t="s">
        <v>97</v>
      </c>
      <c r="C8" s="625">
        <v>36995172.023800001</v>
      </c>
      <c r="D8" s="625">
        <v>7249180.9400000004</v>
      </c>
      <c r="E8" s="625">
        <v>0</v>
      </c>
      <c r="F8" s="625">
        <v>0</v>
      </c>
      <c r="G8" s="625">
        <v>0</v>
      </c>
      <c r="H8" s="625">
        <v>44244352.963799998</v>
      </c>
    </row>
    <row r="9" spans="1:8">
      <c r="A9" s="501">
        <v>2</v>
      </c>
      <c r="B9" s="500" t="s">
        <v>98</v>
      </c>
      <c r="C9" s="625"/>
      <c r="D9" s="625"/>
      <c r="E9" s="625"/>
      <c r="F9" s="625"/>
      <c r="G9" s="625"/>
      <c r="H9" s="625">
        <v>0</v>
      </c>
    </row>
    <row r="10" spans="1:8">
      <c r="A10" s="501">
        <v>3</v>
      </c>
      <c r="B10" s="500" t="s">
        <v>270</v>
      </c>
      <c r="C10" s="625"/>
      <c r="D10" s="625"/>
      <c r="E10" s="625"/>
      <c r="F10" s="625"/>
      <c r="G10" s="625"/>
      <c r="H10" s="625">
        <v>0</v>
      </c>
    </row>
    <row r="11" spans="1:8">
      <c r="A11" s="501">
        <v>4</v>
      </c>
      <c r="B11" s="500" t="s">
        <v>99</v>
      </c>
      <c r="C11" s="625"/>
      <c r="D11" s="625"/>
      <c r="E11" s="625"/>
      <c r="F11" s="625"/>
      <c r="G11" s="625"/>
      <c r="H11" s="625">
        <v>0</v>
      </c>
    </row>
    <row r="12" spans="1:8">
      <c r="A12" s="501">
        <v>5</v>
      </c>
      <c r="B12" s="500" t="s">
        <v>100</v>
      </c>
      <c r="C12" s="625"/>
      <c r="D12" s="625"/>
      <c r="E12" s="625"/>
      <c r="F12" s="625"/>
      <c r="G12" s="625"/>
      <c r="H12" s="625">
        <v>0</v>
      </c>
    </row>
    <row r="13" spans="1:8">
      <c r="A13" s="501">
        <v>6</v>
      </c>
      <c r="B13" s="500" t="s">
        <v>101</v>
      </c>
      <c r="C13" s="625">
        <v>6410300.2138</v>
      </c>
      <c r="D13" s="625">
        <v>0</v>
      </c>
      <c r="E13" s="625">
        <v>0</v>
      </c>
      <c r="F13" s="625">
        <v>0</v>
      </c>
      <c r="G13" s="625">
        <v>0</v>
      </c>
      <c r="H13" s="625">
        <v>6410300.2138</v>
      </c>
    </row>
    <row r="14" spans="1:8">
      <c r="A14" s="501">
        <v>7</v>
      </c>
      <c r="B14" s="500" t="s">
        <v>102</v>
      </c>
      <c r="C14" s="625">
        <v>0</v>
      </c>
      <c r="D14" s="625">
        <v>12195176.472200001</v>
      </c>
      <c r="E14" s="625">
        <v>20790095.451400001</v>
      </c>
      <c r="F14" s="625">
        <v>10438297.039999999</v>
      </c>
      <c r="G14" s="625">
        <v>0</v>
      </c>
      <c r="H14" s="625">
        <v>43423568.963600002</v>
      </c>
    </row>
    <row r="15" spans="1:8">
      <c r="A15" s="501">
        <v>8</v>
      </c>
      <c r="B15" s="500" t="s">
        <v>103</v>
      </c>
      <c r="C15" s="625">
        <v>0</v>
      </c>
      <c r="D15" s="625">
        <v>8144792.3766000001</v>
      </c>
      <c r="E15" s="625">
        <v>16709136.5878</v>
      </c>
      <c r="F15" s="625">
        <v>5412311.0642999997</v>
      </c>
      <c r="G15" s="625">
        <v>0</v>
      </c>
      <c r="H15" s="625">
        <v>30266240.028700002</v>
      </c>
    </row>
    <row r="16" spans="1:8">
      <c r="A16" s="501">
        <v>9</v>
      </c>
      <c r="B16" s="500" t="s">
        <v>104</v>
      </c>
      <c r="C16" s="625"/>
      <c r="D16" s="625"/>
      <c r="E16" s="625"/>
      <c r="F16" s="625"/>
      <c r="G16" s="625"/>
      <c r="H16" s="625">
        <v>0</v>
      </c>
    </row>
    <row r="17" spans="1:8">
      <c r="A17" s="501">
        <v>10</v>
      </c>
      <c r="B17" s="535" t="s">
        <v>564</v>
      </c>
      <c r="C17" s="625"/>
      <c r="D17" s="625"/>
      <c r="E17" s="625"/>
      <c r="F17" s="625"/>
      <c r="G17" s="625"/>
      <c r="H17" s="625">
        <v>0</v>
      </c>
    </row>
    <row r="18" spans="1:8">
      <c r="A18" s="501">
        <v>11</v>
      </c>
      <c r="B18" s="500" t="s">
        <v>106</v>
      </c>
      <c r="C18" s="625"/>
      <c r="D18" s="625"/>
      <c r="E18" s="625"/>
      <c r="F18" s="625"/>
      <c r="G18" s="625"/>
      <c r="H18" s="625">
        <v>0</v>
      </c>
    </row>
    <row r="19" spans="1:8">
      <c r="A19" s="501">
        <v>12</v>
      </c>
      <c r="B19" s="500" t="s">
        <v>107</v>
      </c>
      <c r="C19" s="625"/>
      <c r="D19" s="625"/>
      <c r="E19" s="625"/>
      <c r="F19" s="625"/>
      <c r="G19" s="625"/>
      <c r="H19" s="625">
        <v>0</v>
      </c>
    </row>
    <row r="20" spans="1:8">
      <c r="A20" s="501">
        <v>13</v>
      </c>
      <c r="B20" s="500" t="s">
        <v>248</v>
      </c>
      <c r="C20" s="625"/>
      <c r="D20" s="625"/>
      <c r="E20" s="625"/>
      <c r="F20" s="625"/>
      <c r="G20" s="625"/>
      <c r="H20" s="625">
        <v>0</v>
      </c>
    </row>
    <row r="21" spans="1:8">
      <c r="A21" s="501">
        <v>14</v>
      </c>
      <c r="B21" s="500" t="s">
        <v>109</v>
      </c>
      <c r="C21" s="625">
        <v>7365556.8232000005</v>
      </c>
      <c r="D21" s="625">
        <v>1272816.4620000001</v>
      </c>
      <c r="E21" s="625">
        <v>882255.67</v>
      </c>
      <c r="F21" s="625">
        <v>607369.33429999999</v>
      </c>
      <c r="G21" s="625">
        <v>4843873.2699999996</v>
      </c>
      <c r="H21" s="625">
        <v>14971871.5595</v>
      </c>
    </row>
    <row r="22" spans="1:8">
      <c r="A22" s="502">
        <v>15</v>
      </c>
      <c r="B22" s="509" t="s">
        <v>110</v>
      </c>
      <c r="C22" s="625">
        <f>SUM(C18:C21)+SUM(C8:C16)</f>
        <v>50771029.060800001</v>
      </c>
      <c r="D22" s="625">
        <f t="shared" ref="D22:G22" si="0">SUM(D18:D21)+SUM(D8:D16)</f>
        <v>28861966.250800002</v>
      </c>
      <c r="E22" s="625">
        <f t="shared" si="0"/>
        <v>38381487.709200002</v>
      </c>
      <c r="F22" s="625">
        <f t="shared" si="0"/>
        <v>16457977.4386</v>
      </c>
      <c r="G22" s="625">
        <f t="shared" si="0"/>
        <v>4843873.2699999996</v>
      </c>
      <c r="H22" s="625">
        <f>SUM(H18:H21)+SUM(H8:H16)</f>
        <v>139316333.72940001</v>
      </c>
    </row>
    <row r="26" spans="1:8" ht="25.5">
      <c r="B26" s="536" t="s">
        <v>693</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C7" sqref="C7:I23"/>
    </sheetView>
  </sheetViews>
  <sheetFormatPr defaultColWidth="9.140625" defaultRowHeight="12.75"/>
  <cols>
    <col min="1" max="1" width="11.85546875" style="537" bestFit="1" customWidth="1"/>
    <col min="2" max="2" width="114.7109375" style="507" customWidth="1"/>
    <col min="3" max="3" width="22.42578125" style="507" customWidth="1"/>
    <col min="4" max="4" width="23.5703125" style="507" customWidth="1"/>
    <col min="5" max="8" width="22.140625" style="507" customWidth="1"/>
    <col min="9" max="9" width="41.42578125" style="507" customWidth="1"/>
    <col min="10" max="16384" width="9.140625" style="507"/>
  </cols>
  <sheetData>
    <row r="1" spans="1:9">
      <c r="A1" s="497" t="s">
        <v>31</v>
      </c>
    </row>
    <row r="2" spans="1:9" ht="13.5">
      <c r="A2" s="498" t="s">
        <v>32</v>
      </c>
      <c r="B2" s="534">
        <f>'1. key ratios '!B2</f>
        <v>44377</v>
      </c>
    </row>
    <row r="3" spans="1:9">
      <c r="A3" s="499" t="s">
        <v>553</v>
      </c>
    </row>
    <row r="4" spans="1:9">
      <c r="C4" s="538" t="s">
        <v>0</v>
      </c>
      <c r="D4" s="538" t="s">
        <v>1</v>
      </c>
      <c r="E4" s="538" t="s">
        <v>2</v>
      </c>
      <c r="F4" s="538" t="s">
        <v>3</v>
      </c>
      <c r="G4" s="538" t="s">
        <v>4</v>
      </c>
      <c r="H4" s="538" t="s">
        <v>5</v>
      </c>
      <c r="I4" s="538" t="s">
        <v>8</v>
      </c>
    </row>
    <row r="5" spans="1:9" ht="44.25" customHeight="1">
      <c r="A5" s="704" t="s">
        <v>554</v>
      </c>
      <c r="B5" s="705"/>
      <c r="C5" s="718" t="s">
        <v>555</v>
      </c>
      <c r="D5" s="718"/>
      <c r="E5" s="718" t="s">
        <v>556</v>
      </c>
      <c r="F5" s="718" t="s">
        <v>557</v>
      </c>
      <c r="G5" s="716" t="s">
        <v>558</v>
      </c>
      <c r="H5" s="716" t="s">
        <v>559</v>
      </c>
      <c r="I5" s="539" t="s">
        <v>560</v>
      </c>
    </row>
    <row r="6" spans="1:9" ht="60" customHeight="1">
      <c r="A6" s="708"/>
      <c r="B6" s="709"/>
      <c r="C6" s="527" t="s">
        <v>561</v>
      </c>
      <c r="D6" s="527" t="s">
        <v>562</v>
      </c>
      <c r="E6" s="718"/>
      <c r="F6" s="718"/>
      <c r="G6" s="717"/>
      <c r="H6" s="717"/>
      <c r="I6" s="539" t="s">
        <v>563</v>
      </c>
    </row>
    <row r="7" spans="1:9">
      <c r="A7" s="505">
        <v>1</v>
      </c>
      <c r="B7" s="500" t="s">
        <v>97</v>
      </c>
      <c r="C7" s="503"/>
      <c r="D7" s="503">
        <v>44244352.893799998</v>
      </c>
      <c r="E7" s="503"/>
      <c r="F7" s="503"/>
      <c r="G7" s="503"/>
      <c r="H7" s="503"/>
      <c r="I7" s="504">
        <v>44244352.893799998</v>
      </c>
    </row>
    <row r="8" spans="1:9">
      <c r="A8" s="505">
        <v>2</v>
      </c>
      <c r="B8" s="500" t="s">
        <v>98</v>
      </c>
      <c r="C8" s="503"/>
      <c r="D8" s="503"/>
      <c r="E8" s="503"/>
      <c r="F8" s="503"/>
      <c r="G8" s="503"/>
      <c r="H8" s="503"/>
      <c r="I8" s="504">
        <v>0</v>
      </c>
    </row>
    <row r="9" spans="1:9">
      <c r="A9" s="505">
        <v>3</v>
      </c>
      <c r="B9" s="500" t="s">
        <v>270</v>
      </c>
      <c r="C9" s="503"/>
      <c r="D9" s="503"/>
      <c r="E9" s="503"/>
      <c r="F9" s="503"/>
      <c r="G9" s="503"/>
      <c r="H9" s="503"/>
      <c r="I9" s="504">
        <v>0</v>
      </c>
    </row>
    <row r="10" spans="1:9">
      <c r="A10" s="505">
        <v>4</v>
      </c>
      <c r="B10" s="500" t="s">
        <v>99</v>
      </c>
      <c r="C10" s="503"/>
      <c r="D10" s="503"/>
      <c r="E10" s="503"/>
      <c r="F10" s="503"/>
      <c r="G10" s="503"/>
      <c r="H10" s="503"/>
      <c r="I10" s="504">
        <v>0</v>
      </c>
    </row>
    <row r="11" spans="1:9">
      <c r="A11" s="505">
        <v>5</v>
      </c>
      <c r="B11" s="500" t="s">
        <v>100</v>
      </c>
      <c r="C11" s="503"/>
      <c r="D11" s="503"/>
      <c r="E11" s="503"/>
      <c r="F11" s="503"/>
      <c r="G11" s="503"/>
      <c r="H11" s="503"/>
      <c r="I11" s="504">
        <v>0</v>
      </c>
    </row>
    <row r="12" spans="1:9">
      <c r="A12" s="505">
        <v>6</v>
      </c>
      <c r="B12" s="500" t="s">
        <v>101</v>
      </c>
      <c r="C12" s="503"/>
      <c r="D12" s="503">
        <v>6410300.2138</v>
      </c>
      <c r="E12" s="503"/>
      <c r="F12" s="503"/>
      <c r="G12" s="503"/>
      <c r="H12" s="503"/>
      <c r="I12" s="504">
        <v>6410300.2138</v>
      </c>
    </row>
    <row r="13" spans="1:9">
      <c r="A13" s="505">
        <v>7</v>
      </c>
      <c r="B13" s="500" t="s">
        <v>102</v>
      </c>
      <c r="C13" s="503">
        <v>1213491.5108</v>
      </c>
      <c r="D13" s="503">
        <v>44264630.489799999</v>
      </c>
      <c r="E13" s="503">
        <v>1729676.257</v>
      </c>
      <c r="F13" s="503">
        <v>612842.27320000005</v>
      </c>
      <c r="G13" s="503"/>
      <c r="H13" s="503"/>
      <c r="I13" s="504">
        <v>43135603.470399998</v>
      </c>
    </row>
    <row r="14" spans="1:9">
      <c r="A14" s="505">
        <v>8</v>
      </c>
      <c r="B14" s="500" t="s">
        <v>103</v>
      </c>
      <c r="C14" s="503">
        <v>4299809.4324000003</v>
      </c>
      <c r="D14" s="503">
        <v>27788732.110199999</v>
      </c>
      <c r="E14" s="503">
        <v>1822301.5138999999</v>
      </c>
      <c r="F14" s="503">
        <v>526712.85270000005</v>
      </c>
      <c r="G14" s="503"/>
      <c r="H14" s="503"/>
      <c r="I14" s="504">
        <v>29739527.175999999</v>
      </c>
    </row>
    <row r="15" spans="1:9">
      <c r="A15" s="505">
        <v>9</v>
      </c>
      <c r="B15" s="500" t="s">
        <v>104</v>
      </c>
      <c r="C15" s="503"/>
      <c r="D15" s="503"/>
      <c r="E15" s="503"/>
      <c r="F15" s="503"/>
      <c r="G15" s="503"/>
      <c r="H15" s="503"/>
      <c r="I15" s="504">
        <v>0</v>
      </c>
    </row>
    <row r="16" spans="1:9">
      <c r="A16" s="505">
        <v>10</v>
      </c>
      <c r="B16" s="535" t="s">
        <v>564</v>
      </c>
      <c r="C16" s="503"/>
      <c r="D16" s="503"/>
      <c r="E16" s="503"/>
      <c r="F16" s="503"/>
      <c r="G16" s="503"/>
      <c r="H16" s="503"/>
      <c r="I16" s="504">
        <v>0</v>
      </c>
    </row>
    <row r="17" spans="1:9">
      <c r="A17" s="505">
        <v>11</v>
      </c>
      <c r="B17" s="500" t="s">
        <v>106</v>
      </c>
      <c r="C17" s="503"/>
      <c r="D17" s="503"/>
      <c r="E17" s="503"/>
      <c r="F17" s="503"/>
      <c r="G17" s="503"/>
      <c r="H17" s="503"/>
      <c r="I17" s="504">
        <v>0</v>
      </c>
    </row>
    <row r="18" spans="1:9">
      <c r="A18" s="505">
        <v>12</v>
      </c>
      <c r="B18" s="500" t="s">
        <v>107</v>
      </c>
      <c r="C18" s="503"/>
      <c r="D18" s="503"/>
      <c r="E18" s="503"/>
      <c r="F18" s="503"/>
      <c r="G18" s="503"/>
      <c r="H18" s="503"/>
      <c r="I18" s="504">
        <v>0</v>
      </c>
    </row>
    <row r="19" spans="1:9">
      <c r="A19" s="505">
        <v>13</v>
      </c>
      <c r="B19" s="500" t="s">
        <v>248</v>
      </c>
      <c r="C19" s="503"/>
      <c r="D19" s="503"/>
      <c r="E19" s="503"/>
      <c r="F19" s="503"/>
      <c r="G19" s="503"/>
      <c r="H19" s="503"/>
      <c r="I19" s="504">
        <v>0</v>
      </c>
    </row>
    <row r="20" spans="1:9">
      <c r="A20" s="505">
        <v>14</v>
      </c>
      <c r="B20" s="500" t="s">
        <v>109</v>
      </c>
      <c r="C20" s="503">
        <v>124640</v>
      </c>
      <c r="D20" s="503">
        <v>15577248.2195</v>
      </c>
      <c r="E20" s="503">
        <v>62320</v>
      </c>
      <c r="F20" s="503">
        <v>0</v>
      </c>
      <c r="G20" s="503"/>
      <c r="H20" s="503"/>
      <c r="I20" s="504">
        <v>15639568.2195</v>
      </c>
    </row>
    <row r="21" spans="1:9" s="540" customFormat="1">
      <c r="A21" s="506">
        <v>15</v>
      </c>
      <c r="B21" s="509" t="s">
        <v>110</v>
      </c>
      <c r="C21" s="509">
        <v>5637940.9432000006</v>
      </c>
      <c r="D21" s="509">
        <v>138285263.9271</v>
      </c>
      <c r="E21" s="509">
        <v>3614297.7708999999</v>
      </c>
      <c r="F21" s="509">
        <v>1139555.1259000001</v>
      </c>
      <c r="G21" s="509">
        <v>0</v>
      </c>
      <c r="H21" s="509">
        <v>0</v>
      </c>
      <c r="I21" s="504">
        <v>139169351.97349998</v>
      </c>
    </row>
    <row r="22" spans="1:9">
      <c r="A22" s="541">
        <v>16</v>
      </c>
      <c r="B22" s="542" t="s">
        <v>565</v>
      </c>
      <c r="C22" s="503">
        <v>5513300.9432000006</v>
      </c>
      <c r="D22" s="503">
        <v>72053362.599999994</v>
      </c>
      <c r="E22" s="503">
        <v>3551977.7708999999</v>
      </c>
      <c r="F22" s="503">
        <v>1139555.1259000001</v>
      </c>
      <c r="G22" s="503"/>
      <c r="H22" s="503"/>
      <c r="I22" s="504">
        <v>72875130.646400005</v>
      </c>
    </row>
    <row r="23" spans="1:9">
      <c r="A23" s="541">
        <v>17</v>
      </c>
      <c r="B23" s="542" t="s">
        <v>566</v>
      </c>
      <c r="C23" s="503"/>
      <c r="D23" s="503">
        <v>7249180.8700000001</v>
      </c>
      <c r="E23" s="503">
        <v>0</v>
      </c>
      <c r="F23" s="503">
        <v>0</v>
      </c>
      <c r="G23" s="503"/>
      <c r="H23" s="503"/>
      <c r="I23" s="504">
        <v>7249180.8700000001</v>
      </c>
    </row>
    <row r="26" spans="1:9" ht="25.5">
      <c r="B26" s="536" t="s">
        <v>693</v>
      </c>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topLeftCell="A13" workbookViewId="0">
      <selection activeCell="C35" sqref="C35"/>
    </sheetView>
  </sheetViews>
  <sheetFormatPr defaultColWidth="9.140625" defaultRowHeight="12.75"/>
  <cols>
    <col min="1" max="1" width="11" style="507" bestFit="1" customWidth="1"/>
    <col min="2" max="2" width="93.42578125" style="507" customWidth="1"/>
    <col min="3" max="8" width="22" style="507" customWidth="1"/>
    <col min="9" max="9" width="42.28515625" style="507" bestFit="1" customWidth="1"/>
    <col min="10" max="16384" width="9.140625" style="507"/>
  </cols>
  <sheetData>
    <row r="1" spans="1:9">
      <c r="A1" s="497" t="s">
        <v>31</v>
      </c>
    </row>
    <row r="2" spans="1:9" ht="13.5">
      <c r="A2" s="498" t="s">
        <v>32</v>
      </c>
      <c r="B2" s="534">
        <f>'1. key ratios '!B2</f>
        <v>44377</v>
      </c>
    </row>
    <row r="3" spans="1:9">
      <c r="A3" s="499" t="s">
        <v>567</v>
      </c>
    </row>
    <row r="4" spans="1:9">
      <c r="C4" s="538" t="s">
        <v>0</v>
      </c>
      <c r="D4" s="538" t="s">
        <v>1</v>
      </c>
      <c r="E4" s="538" t="s">
        <v>2</v>
      </c>
      <c r="F4" s="538" t="s">
        <v>3</v>
      </c>
      <c r="G4" s="538" t="s">
        <v>4</v>
      </c>
      <c r="H4" s="538" t="s">
        <v>5</v>
      </c>
      <c r="I4" s="538" t="s">
        <v>8</v>
      </c>
    </row>
    <row r="5" spans="1:9" ht="46.5" customHeight="1">
      <c r="A5" s="704" t="s">
        <v>708</v>
      </c>
      <c r="B5" s="705"/>
      <c r="C5" s="718" t="s">
        <v>555</v>
      </c>
      <c r="D5" s="718"/>
      <c r="E5" s="718" t="s">
        <v>556</v>
      </c>
      <c r="F5" s="718" t="s">
        <v>557</v>
      </c>
      <c r="G5" s="716" t="s">
        <v>558</v>
      </c>
      <c r="H5" s="716" t="s">
        <v>559</v>
      </c>
      <c r="I5" s="539" t="s">
        <v>560</v>
      </c>
    </row>
    <row r="6" spans="1:9" ht="75" customHeight="1">
      <c r="A6" s="708"/>
      <c r="B6" s="709"/>
      <c r="C6" s="527" t="s">
        <v>561</v>
      </c>
      <c r="D6" s="527" t="s">
        <v>562</v>
      </c>
      <c r="E6" s="718"/>
      <c r="F6" s="718"/>
      <c r="G6" s="717"/>
      <c r="H6" s="717"/>
      <c r="I6" s="539" t="s">
        <v>563</v>
      </c>
    </row>
    <row r="7" spans="1:9">
      <c r="A7" s="503">
        <v>1</v>
      </c>
      <c r="B7" s="508" t="s">
        <v>698</v>
      </c>
      <c r="C7" s="503">
        <v>7077.38</v>
      </c>
      <c r="D7" s="503">
        <v>45540541.935099997</v>
      </c>
      <c r="E7" s="503">
        <v>3034.78</v>
      </c>
      <c r="F7" s="503">
        <v>25774.1823</v>
      </c>
      <c r="G7" s="503"/>
      <c r="H7" s="503"/>
      <c r="I7" s="504">
        <f t="shared" ref="I7:I34" si="0">C7+D7-E7-F7-G7</f>
        <v>45518810.352799997</v>
      </c>
    </row>
    <row r="8" spans="1:9">
      <c r="A8" s="503">
        <v>2</v>
      </c>
      <c r="B8" s="508" t="s">
        <v>568</v>
      </c>
      <c r="C8" s="503">
        <v>8571.5537999999997</v>
      </c>
      <c r="D8" s="503">
        <v>7021492.7543000001</v>
      </c>
      <c r="E8" s="503">
        <v>8156.2838000000002</v>
      </c>
      <c r="F8" s="503">
        <v>12088.3603</v>
      </c>
      <c r="G8" s="503"/>
      <c r="H8" s="503"/>
      <c r="I8" s="504">
        <f t="shared" si="0"/>
        <v>7009819.6639999999</v>
      </c>
    </row>
    <row r="9" spans="1:9">
      <c r="A9" s="503">
        <v>3</v>
      </c>
      <c r="B9" s="508" t="s">
        <v>569</v>
      </c>
      <c r="C9" s="503">
        <v>0</v>
      </c>
      <c r="D9" s="503">
        <v>0</v>
      </c>
      <c r="E9" s="503">
        <v>0</v>
      </c>
      <c r="F9" s="503">
        <v>0</v>
      </c>
      <c r="G9" s="503"/>
      <c r="H9" s="503"/>
      <c r="I9" s="504">
        <f t="shared" si="0"/>
        <v>0</v>
      </c>
    </row>
    <row r="10" spans="1:9">
      <c r="A10" s="503">
        <v>4</v>
      </c>
      <c r="B10" s="508" t="s">
        <v>699</v>
      </c>
      <c r="C10" s="503">
        <v>0</v>
      </c>
      <c r="D10" s="503">
        <v>3055157.7132999999</v>
      </c>
      <c r="E10" s="503">
        <v>0</v>
      </c>
      <c r="F10" s="503">
        <v>60909.541599999997</v>
      </c>
      <c r="G10" s="503"/>
      <c r="H10" s="503"/>
      <c r="I10" s="504">
        <f t="shared" si="0"/>
        <v>2994248.1716999998</v>
      </c>
    </row>
    <row r="11" spans="1:9">
      <c r="A11" s="503">
        <v>5</v>
      </c>
      <c r="B11" s="508" t="s">
        <v>570</v>
      </c>
      <c r="C11" s="503">
        <v>0</v>
      </c>
      <c r="D11" s="503">
        <v>3294374.41</v>
      </c>
      <c r="E11" s="503">
        <v>189909.74</v>
      </c>
      <c r="F11" s="503">
        <v>27558.76</v>
      </c>
      <c r="G11" s="503"/>
      <c r="H11" s="503"/>
      <c r="I11" s="504">
        <f t="shared" si="0"/>
        <v>3076905.91</v>
      </c>
    </row>
    <row r="12" spans="1:9">
      <c r="A12" s="503">
        <v>6</v>
      </c>
      <c r="B12" s="508" t="s">
        <v>571</v>
      </c>
      <c r="C12" s="503">
        <v>255706.1936</v>
      </c>
      <c r="D12" s="503">
        <v>1566338.8694</v>
      </c>
      <c r="E12" s="503">
        <v>163506.5969</v>
      </c>
      <c r="F12" s="503">
        <v>23983.725999999999</v>
      </c>
      <c r="G12" s="503"/>
      <c r="H12" s="503"/>
      <c r="I12" s="504">
        <f t="shared" si="0"/>
        <v>1634554.7401000001</v>
      </c>
    </row>
    <row r="13" spans="1:9">
      <c r="A13" s="503">
        <v>7</v>
      </c>
      <c r="B13" s="508" t="s">
        <v>572</v>
      </c>
      <c r="C13" s="503">
        <v>1925744.6254</v>
      </c>
      <c r="D13" s="503">
        <v>2566416.5442999997</v>
      </c>
      <c r="E13" s="503">
        <v>602723.41130000004</v>
      </c>
      <c r="F13" s="503">
        <v>45922.17</v>
      </c>
      <c r="G13" s="503"/>
      <c r="H13" s="503"/>
      <c r="I13" s="504">
        <f t="shared" si="0"/>
        <v>3843515.5883999998</v>
      </c>
    </row>
    <row r="14" spans="1:9">
      <c r="A14" s="503">
        <v>8</v>
      </c>
      <c r="B14" s="508" t="s">
        <v>573</v>
      </c>
      <c r="C14" s="503">
        <v>0</v>
      </c>
      <c r="D14" s="503">
        <v>6438331.9719000002</v>
      </c>
      <c r="E14" s="503">
        <v>424247.42</v>
      </c>
      <c r="F14" s="503">
        <v>43507.741800000003</v>
      </c>
      <c r="G14" s="503"/>
      <c r="H14" s="503"/>
      <c r="I14" s="504">
        <f t="shared" si="0"/>
        <v>5970576.8101000004</v>
      </c>
    </row>
    <row r="15" spans="1:9">
      <c r="A15" s="503">
        <v>9</v>
      </c>
      <c r="B15" s="508" t="s">
        <v>574</v>
      </c>
      <c r="C15" s="503">
        <v>0</v>
      </c>
      <c r="D15" s="503">
        <v>0</v>
      </c>
      <c r="E15" s="503">
        <v>0</v>
      </c>
      <c r="F15" s="503">
        <v>0</v>
      </c>
      <c r="G15" s="503"/>
      <c r="H15" s="503"/>
      <c r="I15" s="504">
        <f t="shared" si="0"/>
        <v>0</v>
      </c>
    </row>
    <row r="16" spans="1:9">
      <c r="A16" s="503">
        <v>10</v>
      </c>
      <c r="B16" s="508" t="s">
        <v>575</v>
      </c>
      <c r="C16" s="503">
        <v>314457.75079999998</v>
      </c>
      <c r="D16" s="503">
        <v>570012.76160000009</v>
      </c>
      <c r="E16" s="503">
        <v>157228.90700000001</v>
      </c>
      <c r="F16" s="503">
        <v>11356.3235</v>
      </c>
      <c r="G16" s="503"/>
      <c r="H16" s="503"/>
      <c r="I16" s="504">
        <f t="shared" si="0"/>
        <v>715885.28190000006</v>
      </c>
    </row>
    <row r="17" spans="1:10">
      <c r="A17" s="503">
        <v>11</v>
      </c>
      <c r="B17" s="508" t="s">
        <v>576</v>
      </c>
      <c r="C17" s="503">
        <v>0</v>
      </c>
      <c r="D17" s="503">
        <v>667962.2422000001</v>
      </c>
      <c r="E17" s="503">
        <v>0</v>
      </c>
      <c r="F17" s="503">
        <v>13268.06</v>
      </c>
      <c r="G17" s="503"/>
      <c r="H17" s="503"/>
      <c r="I17" s="504">
        <f t="shared" si="0"/>
        <v>654694.18220000004</v>
      </c>
    </row>
    <row r="18" spans="1:10">
      <c r="A18" s="503">
        <v>12</v>
      </c>
      <c r="B18" s="508" t="s">
        <v>577</v>
      </c>
      <c r="C18" s="503">
        <v>2283609.7239999999</v>
      </c>
      <c r="D18" s="503">
        <v>28243609.241600003</v>
      </c>
      <c r="E18" s="503">
        <v>888039.29469999997</v>
      </c>
      <c r="F18" s="503">
        <v>528711.15520000004</v>
      </c>
      <c r="G18" s="503"/>
      <c r="H18" s="503"/>
      <c r="I18" s="504">
        <f t="shared" si="0"/>
        <v>29110468.515700001</v>
      </c>
    </row>
    <row r="19" spans="1:10">
      <c r="A19" s="503">
        <v>13</v>
      </c>
      <c r="B19" s="508" t="s">
        <v>578</v>
      </c>
      <c r="C19" s="503">
        <v>0</v>
      </c>
      <c r="D19" s="503">
        <v>3633984.4778999998</v>
      </c>
      <c r="E19" s="503">
        <v>0</v>
      </c>
      <c r="F19" s="503">
        <v>72530.4755</v>
      </c>
      <c r="G19" s="503"/>
      <c r="H19" s="503"/>
      <c r="I19" s="504">
        <f t="shared" si="0"/>
        <v>3561454.0023999996</v>
      </c>
    </row>
    <row r="20" spans="1:10">
      <c r="A20" s="503">
        <v>14</v>
      </c>
      <c r="B20" s="508" t="s">
        <v>579</v>
      </c>
      <c r="C20" s="503">
        <v>36233.235200000003</v>
      </c>
      <c r="D20" s="503">
        <v>6071989.3183000004</v>
      </c>
      <c r="E20" s="503">
        <v>569947.91119999997</v>
      </c>
      <c r="F20" s="503">
        <v>3211.7069999999999</v>
      </c>
      <c r="G20" s="503"/>
      <c r="H20" s="503"/>
      <c r="I20" s="504">
        <f t="shared" si="0"/>
        <v>5535062.9353</v>
      </c>
    </row>
    <row r="21" spans="1:10">
      <c r="A21" s="503">
        <v>15</v>
      </c>
      <c r="B21" s="508" t="s">
        <v>580</v>
      </c>
      <c r="C21" s="503">
        <v>66457.858800000002</v>
      </c>
      <c r="D21" s="503">
        <v>215687.03880000001</v>
      </c>
      <c r="E21" s="503">
        <v>39351.388800000001</v>
      </c>
      <c r="F21" s="503">
        <v>4274.7884999999997</v>
      </c>
      <c r="G21" s="503"/>
      <c r="H21" s="503"/>
      <c r="I21" s="504">
        <f t="shared" si="0"/>
        <v>238518.72030000002</v>
      </c>
    </row>
    <row r="22" spans="1:10">
      <c r="A22" s="503">
        <v>16</v>
      </c>
      <c r="B22" s="508" t="s">
        <v>581</v>
      </c>
      <c r="C22" s="503">
        <v>0</v>
      </c>
      <c r="D22" s="503">
        <v>0</v>
      </c>
      <c r="E22" s="503">
        <v>0</v>
      </c>
      <c r="F22" s="503">
        <v>0</v>
      </c>
      <c r="G22" s="503"/>
      <c r="H22" s="503"/>
      <c r="I22" s="504">
        <f t="shared" si="0"/>
        <v>0</v>
      </c>
    </row>
    <row r="23" spans="1:10">
      <c r="A23" s="503">
        <v>17</v>
      </c>
      <c r="B23" s="508" t="s">
        <v>702</v>
      </c>
      <c r="C23" s="503">
        <v>0</v>
      </c>
      <c r="D23" s="503">
        <v>497757.59570000001</v>
      </c>
      <c r="E23" s="503">
        <v>0</v>
      </c>
      <c r="F23" s="503">
        <v>9909.2579999999998</v>
      </c>
      <c r="G23" s="503"/>
      <c r="H23" s="503"/>
      <c r="I23" s="504">
        <f t="shared" si="0"/>
        <v>487848.33770000003</v>
      </c>
    </row>
    <row r="24" spans="1:10">
      <c r="A24" s="503">
        <v>18</v>
      </c>
      <c r="B24" s="508" t="s">
        <v>582</v>
      </c>
      <c r="C24" s="503">
        <v>0</v>
      </c>
      <c r="D24" s="503">
        <v>66355.509999999995</v>
      </c>
      <c r="E24" s="503">
        <v>0</v>
      </c>
      <c r="F24" s="503">
        <v>1324.82</v>
      </c>
      <c r="G24" s="503"/>
      <c r="H24" s="503"/>
      <c r="I24" s="504">
        <f t="shared" si="0"/>
        <v>65030.689999999995</v>
      </c>
    </row>
    <row r="25" spans="1:10">
      <c r="A25" s="503">
        <v>19</v>
      </c>
      <c r="B25" s="508" t="s">
        <v>583</v>
      </c>
      <c r="C25" s="503">
        <v>0</v>
      </c>
      <c r="D25" s="503">
        <v>0</v>
      </c>
      <c r="E25" s="503">
        <v>0</v>
      </c>
      <c r="F25" s="503">
        <v>0</v>
      </c>
      <c r="G25" s="503"/>
      <c r="H25" s="503"/>
      <c r="I25" s="504">
        <f t="shared" si="0"/>
        <v>0</v>
      </c>
    </row>
    <row r="26" spans="1:10">
      <c r="A26" s="503">
        <v>20</v>
      </c>
      <c r="B26" s="508" t="s">
        <v>701</v>
      </c>
      <c r="C26" s="503">
        <v>0</v>
      </c>
      <c r="D26" s="503">
        <v>379596.41499999998</v>
      </c>
      <c r="E26" s="503">
        <v>16281.581200000001</v>
      </c>
      <c r="F26" s="503">
        <v>4301.9724999999999</v>
      </c>
      <c r="G26" s="503"/>
      <c r="H26" s="503"/>
      <c r="I26" s="504">
        <f t="shared" si="0"/>
        <v>359012.86129999999</v>
      </c>
      <c r="J26" s="510"/>
    </row>
    <row r="27" spans="1:10">
      <c r="A27" s="503">
        <v>21</v>
      </c>
      <c r="B27" s="508" t="s">
        <v>584</v>
      </c>
      <c r="C27" s="503">
        <v>0</v>
      </c>
      <c r="D27" s="503">
        <v>57307.182099999998</v>
      </c>
      <c r="E27" s="503">
        <v>3214.58</v>
      </c>
      <c r="F27" s="503">
        <v>502.23489999999998</v>
      </c>
      <c r="G27" s="503"/>
      <c r="H27" s="503"/>
      <c r="I27" s="504">
        <f t="shared" si="0"/>
        <v>53590.367199999993</v>
      </c>
      <c r="J27" s="510"/>
    </row>
    <row r="28" spans="1:10">
      <c r="A28" s="503">
        <v>22</v>
      </c>
      <c r="B28" s="508" t="s">
        <v>585</v>
      </c>
      <c r="C28" s="503">
        <v>52765.52</v>
      </c>
      <c r="D28" s="503">
        <v>16232.5965</v>
      </c>
      <c r="E28" s="503">
        <v>52765.52</v>
      </c>
      <c r="F28" s="503">
        <v>310.21499999999997</v>
      </c>
      <c r="G28" s="503"/>
      <c r="H28" s="503"/>
      <c r="I28" s="504">
        <f t="shared" si="0"/>
        <v>15922.381500000007</v>
      </c>
      <c r="J28" s="510"/>
    </row>
    <row r="29" spans="1:10">
      <c r="A29" s="503">
        <v>23</v>
      </c>
      <c r="B29" s="508" t="s">
        <v>586</v>
      </c>
      <c r="C29" s="503">
        <v>177886.5674</v>
      </c>
      <c r="D29" s="503">
        <v>7479139.2844000002</v>
      </c>
      <c r="E29" s="503">
        <v>165332.83100000001</v>
      </c>
      <c r="F29" s="503">
        <v>146029.87100000001</v>
      </c>
      <c r="G29" s="503"/>
      <c r="H29" s="503"/>
      <c r="I29" s="504">
        <f t="shared" si="0"/>
        <v>7345663.1497999998</v>
      </c>
      <c r="J29" s="510"/>
    </row>
    <row r="30" spans="1:10">
      <c r="A30" s="503">
        <v>24</v>
      </c>
      <c r="B30" s="508" t="s">
        <v>700</v>
      </c>
      <c r="C30" s="503">
        <v>0</v>
      </c>
      <c r="D30" s="503">
        <v>0</v>
      </c>
      <c r="E30" s="503">
        <v>0</v>
      </c>
      <c r="F30" s="503">
        <v>0</v>
      </c>
      <c r="G30" s="503"/>
      <c r="H30" s="503"/>
      <c r="I30" s="504">
        <f t="shared" si="0"/>
        <v>0</v>
      </c>
      <c r="J30" s="510"/>
    </row>
    <row r="31" spans="1:10">
      <c r="A31" s="503">
        <v>25</v>
      </c>
      <c r="B31" s="508" t="s">
        <v>587</v>
      </c>
      <c r="C31" s="503">
        <v>384790.53419999999</v>
      </c>
      <c r="D31" s="503">
        <v>5331334.5970000001</v>
      </c>
      <c r="E31" s="503">
        <v>268237.52500000002</v>
      </c>
      <c r="F31" s="503">
        <v>104079.7628</v>
      </c>
      <c r="G31" s="503"/>
      <c r="H31" s="503"/>
      <c r="I31" s="504">
        <f t="shared" si="0"/>
        <v>5343807.8433999997</v>
      </c>
      <c r="J31" s="510"/>
    </row>
    <row r="32" spans="1:10">
      <c r="A32" s="503">
        <v>26</v>
      </c>
      <c r="B32" s="508" t="s">
        <v>697</v>
      </c>
      <c r="C32" s="503"/>
      <c r="D32" s="503"/>
      <c r="E32" s="503"/>
      <c r="F32" s="503"/>
      <c r="G32" s="503"/>
      <c r="H32" s="503"/>
      <c r="I32" s="504">
        <f t="shared" si="0"/>
        <v>0</v>
      </c>
      <c r="J32" s="510"/>
    </row>
    <row r="33" spans="1:10">
      <c r="A33" s="503">
        <v>27</v>
      </c>
      <c r="B33" s="503" t="s">
        <v>588</v>
      </c>
      <c r="C33" s="503">
        <v>124640</v>
      </c>
      <c r="D33" s="503">
        <v>15571641.537700001</v>
      </c>
      <c r="E33" s="503">
        <v>62320</v>
      </c>
      <c r="F33" s="503"/>
      <c r="G33" s="503"/>
      <c r="H33" s="503"/>
      <c r="I33" s="504">
        <f t="shared" si="0"/>
        <v>15633961.537700001</v>
      </c>
      <c r="J33" s="510"/>
    </row>
    <row r="34" spans="1:10">
      <c r="A34" s="503">
        <v>28</v>
      </c>
      <c r="B34" s="509" t="s">
        <v>110</v>
      </c>
      <c r="C34" s="509">
        <f>SUM(C7:C33)</f>
        <v>5637940.9431999987</v>
      </c>
      <c r="D34" s="509">
        <f t="shared" ref="D34:H34" si="1">SUM(D7:D33)</f>
        <v>138285263.9971</v>
      </c>
      <c r="E34" s="509">
        <f t="shared" si="1"/>
        <v>3614297.7708999994</v>
      </c>
      <c r="F34" s="509">
        <f t="shared" si="1"/>
        <v>1139555.1259000001</v>
      </c>
      <c r="G34" s="509">
        <f t="shared" si="1"/>
        <v>0</v>
      </c>
      <c r="H34" s="509">
        <f t="shared" si="1"/>
        <v>0</v>
      </c>
      <c r="I34" s="504">
        <f t="shared" si="0"/>
        <v>139169352.04349998</v>
      </c>
      <c r="J34" s="510"/>
    </row>
    <row r="35" spans="1:10">
      <c r="A35" s="510"/>
      <c r="B35" s="510"/>
      <c r="C35" s="510"/>
      <c r="D35" s="510"/>
      <c r="E35" s="510"/>
      <c r="F35" s="510"/>
      <c r="G35" s="510"/>
      <c r="H35" s="510"/>
      <c r="I35" s="510"/>
      <c r="J35" s="510"/>
    </row>
    <row r="36" spans="1:10">
      <c r="A36" s="510"/>
      <c r="B36" s="543"/>
      <c r="C36" s="510"/>
      <c r="D36" s="510"/>
      <c r="E36" s="510"/>
      <c r="F36" s="510"/>
      <c r="G36" s="510"/>
      <c r="H36" s="510"/>
      <c r="I36" s="510"/>
      <c r="J36" s="510"/>
    </row>
    <row r="37" spans="1:10">
      <c r="A37" s="510"/>
      <c r="B37" s="510"/>
      <c r="C37" s="510"/>
      <c r="D37" s="510"/>
      <c r="E37" s="510"/>
      <c r="F37" s="510"/>
      <c r="G37" s="510"/>
      <c r="H37" s="510"/>
      <c r="I37" s="510"/>
      <c r="J37" s="510"/>
    </row>
    <row r="38" spans="1:10">
      <c r="A38" s="510"/>
      <c r="B38" s="510"/>
      <c r="C38" s="510"/>
      <c r="D38" s="510"/>
      <c r="E38" s="510"/>
      <c r="F38" s="510"/>
      <c r="G38" s="510"/>
      <c r="H38" s="510"/>
      <c r="I38" s="510"/>
      <c r="J38" s="510"/>
    </row>
    <row r="39" spans="1:10">
      <c r="A39" s="510"/>
      <c r="B39" s="510"/>
      <c r="C39" s="510"/>
      <c r="D39" s="510"/>
      <c r="E39" s="510"/>
      <c r="F39" s="510"/>
      <c r="G39" s="510"/>
      <c r="H39" s="510"/>
      <c r="I39" s="510"/>
      <c r="J39" s="510"/>
    </row>
    <row r="40" spans="1:10">
      <c r="A40" s="510"/>
      <c r="B40" s="510"/>
      <c r="C40" s="510"/>
      <c r="D40" s="510"/>
      <c r="E40" s="510"/>
      <c r="F40" s="510"/>
      <c r="G40" s="510"/>
      <c r="H40" s="510"/>
      <c r="I40" s="510"/>
      <c r="J40" s="510"/>
    </row>
    <row r="41" spans="1:10">
      <c r="A41" s="510"/>
      <c r="B41" s="510"/>
      <c r="C41" s="510"/>
      <c r="D41" s="510"/>
      <c r="E41" s="510"/>
      <c r="F41" s="510"/>
      <c r="G41" s="510"/>
      <c r="H41" s="510"/>
      <c r="I41" s="510"/>
      <c r="J41" s="510"/>
    </row>
    <row r="42" spans="1:10">
      <c r="A42" s="544"/>
      <c r="B42" s="544"/>
      <c r="C42" s="510"/>
      <c r="D42" s="510"/>
      <c r="E42" s="510"/>
      <c r="F42" s="510"/>
      <c r="G42" s="510"/>
      <c r="H42" s="510"/>
      <c r="I42" s="510"/>
      <c r="J42" s="510"/>
    </row>
    <row r="43" spans="1:10">
      <c r="A43" s="544"/>
      <c r="B43" s="544"/>
      <c r="C43" s="510"/>
      <c r="D43" s="510"/>
      <c r="E43" s="510"/>
      <c r="F43" s="510"/>
      <c r="G43" s="510"/>
      <c r="H43" s="510"/>
      <c r="I43" s="510"/>
      <c r="J43" s="510"/>
    </row>
    <row r="44" spans="1:10">
      <c r="A44" s="510"/>
      <c r="B44" s="510"/>
      <c r="C44" s="510"/>
      <c r="D44" s="510"/>
      <c r="E44" s="510"/>
      <c r="F44" s="510"/>
      <c r="G44" s="510"/>
      <c r="H44" s="510"/>
      <c r="I44" s="510"/>
      <c r="J44" s="510"/>
    </row>
    <row r="45" spans="1:10">
      <c r="A45" s="510"/>
      <c r="B45" s="510"/>
      <c r="C45" s="510"/>
      <c r="D45" s="510"/>
      <c r="E45" s="510"/>
      <c r="F45" s="510"/>
      <c r="G45" s="510"/>
      <c r="H45" s="510"/>
      <c r="I45" s="510"/>
      <c r="J45" s="510"/>
    </row>
    <row r="46" spans="1:10">
      <c r="A46" s="510"/>
      <c r="B46" s="510"/>
      <c r="C46" s="510"/>
      <c r="D46" s="510"/>
      <c r="E46" s="510"/>
      <c r="F46" s="510"/>
      <c r="G46" s="510"/>
      <c r="H46" s="510"/>
      <c r="I46" s="510"/>
      <c r="J46" s="510"/>
    </row>
    <row r="47" spans="1:10">
      <c r="A47" s="510"/>
      <c r="B47" s="510"/>
      <c r="C47" s="510"/>
      <c r="D47" s="510"/>
      <c r="E47" s="510"/>
      <c r="F47" s="510"/>
      <c r="G47" s="510"/>
      <c r="H47" s="510"/>
      <c r="I47" s="510"/>
      <c r="J47" s="510"/>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C10" sqref="C10"/>
    </sheetView>
  </sheetViews>
  <sheetFormatPr defaultColWidth="9.140625" defaultRowHeight="12.75"/>
  <cols>
    <col min="1" max="1" width="11.85546875" style="507" bestFit="1" customWidth="1"/>
    <col min="2" max="2" width="108" style="507" bestFit="1" customWidth="1"/>
    <col min="3" max="4" width="35.5703125" style="507" customWidth="1"/>
    <col min="5" max="16384" width="9.140625" style="507"/>
  </cols>
  <sheetData>
    <row r="1" spans="1:4">
      <c r="A1" s="497" t="s">
        <v>31</v>
      </c>
    </row>
    <row r="2" spans="1:4" ht="13.5">
      <c r="A2" s="498" t="s">
        <v>32</v>
      </c>
      <c r="B2" s="534">
        <f>'1. key ratios '!B2</f>
        <v>44377</v>
      </c>
    </row>
    <row r="3" spans="1:4">
      <c r="A3" s="499" t="s">
        <v>589</v>
      </c>
    </row>
    <row r="5" spans="1:4" ht="25.5">
      <c r="A5" s="719" t="s">
        <v>590</v>
      </c>
      <c r="B5" s="719"/>
      <c r="C5" s="531" t="s">
        <v>591</v>
      </c>
      <c r="D5" s="531" t="s">
        <v>592</v>
      </c>
    </row>
    <row r="6" spans="1:4">
      <c r="A6" s="511">
        <v>1</v>
      </c>
      <c r="B6" s="512" t="s">
        <v>593</v>
      </c>
      <c r="C6" s="624">
        <v>4546713.8328</v>
      </c>
      <c r="D6" s="503"/>
    </row>
    <row r="7" spans="1:4">
      <c r="A7" s="513">
        <v>2</v>
      </c>
      <c r="B7" s="512" t="s">
        <v>594</v>
      </c>
      <c r="C7" s="626">
        <f>SUM(C8:C11)</f>
        <v>1772194.8514</v>
      </c>
      <c r="D7" s="503">
        <f>SUM(D8:D11)</f>
        <v>0</v>
      </c>
    </row>
    <row r="8" spans="1:4">
      <c r="A8" s="514">
        <v>2.1</v>
      </c>
      <c r="B8" s="515" t="s">
        <v>705</v>
      </c>
      <c r="C8" s="626">
        <v>1270992.2170000002</v>
      </c>
      <c r="D8" s="503"/>
    </row>
    <row r="9" spans="1:4">
      <c r="A9" s="514">
        <v>2.2000000000000002</v>
      </c>
      <c r="B9" s="515" t="s">
        <v>703</v>
      </c>
      <c r="C9" s="626">
        <v>501202.63439999998</v>
      </c>
      <c r="D9" s="503"/>
    </row>
    <row r="10" spans="1:4">
      <c r="A10" s="514">
        <v>2.2999999999999998</v>
      </c>
      <c r="B10" s="515" t="s">
        <v>595</v>
      </c>
      <c r="C10" s="626">
        <v>0</v>
      </c>
      <c r="D10" s="503"/>
    </row>
    <row r="11" spans="1:4">
      <c r="A11" s="514">
        <v>2.4</v>
      </c>
      <c r="B11" s="515" t="s">
        <v>596</v>
      </c>
      <c r="C11" s="626">
        <v>0</v>
      </c>
      <c r="D11" s="503"/>
    </row>
    <row r="12" spans="1:4">
      <c r="A12" s="511">
        <v>3</v>
      </c>
      <c r="B12" s="512" t="s">
        <v>597</v>
      </c>
      <c r="C12" s="626">
        <f>SUM(C13:C18)</f>
        <v>1627376.0821</v>
      </c>
      <c r="D12" s="503">
        <f>SUM(D13:D18)</f>
        <v>0</v>
      </c>
    </row>
    <row r="13" spans="1:4">
      <c r="A13" s="514">
        <v>3.1</v>
      </c>
      <c r="B13" s="515" t="s">
        <v>598</v>
      </c>
      <c r="C13" s="626">
        <v>0</v>
      </c>
      <c r="D13" s="503"/>
    </row>
    <row r="14" spans="1:4">
      <c r="A14" s="514">
        <v>3.2</v>
      </c>
      <c r="B14" s="515" t="s">
        <v>599</v>
      </c>
      <c r="C14" s="626">
        <v>164043.2188</v>
      </c>
      <c r="D14" s="503"/>
    </row>
    <row r="15" spans="1:4">
      <c r="A15" s="514">
        <v>3.3</v>
      </c>
      <c r="B15" s="515" t="s">
        <v>694</v>
      </c>
      <c r="C15" s="626">
        <v>958748.8077</v>
      </c>
      <c r="D15" s="503"/>
    </row>
    <row r="16" spans="1:4">
      <c r="A16" s="514">
        <v>3.4</v>
      </c>
      <c r="B16" s="515" t="s">
        <v>704</v>
      </c>
      <c r="C16" s="626">
        <v>385906.84399999998</v>
      </c>
      <c r="D16" s="503"/>
    </row>
    <row r="17" spans="1:4">
      <c r="A17" s="513">
        <v>3.5</v>
      </c>
      <c r="B17" s="515" t="s">
        <v>600</v>
      </c>
      <c r="C17" s="626">
        <f>271064.2116-152387</f>
        <v>118677.21159999998</v>
      </c>
      <c r="D17" s="503"/>
    </row>
    <row r="18" spans="1:4">
      <c r="A18" s="514">
        <v>3.6</v>
      </c>
      <c r="B18" s="515" t="s">
        <v>601</v>
      </c>
      <c r="C18" s="626">
        <v>0</v>
      </c>
      <c r="D18" s="503"/>
    </row>
    <row r="19" spans="1:4">
      <c r="A19" s="516">
        <v>4</v>
      </c>
      <c r="B19" s="512" t="s">
        <v>602</v>
      </c>
      <c r="C19" s="624">
        <f>C6+C7-C12</f>
        <v>4691532.6020999998</v>
      </c>
      <c r="D19" s="509">
        <f>D6+D7-D12</f>
        <v>0</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topLeftCell="C1" zoomScaleNormal="100" workbookViewId="0">
      <selection activeCell="C7" sqref="C7:C19"/>
    </sheetView>
  </sheetViews>
  <sheetFormatPr defaultColWidth="9.140625" defaultRowHeight="12.75"/>
  <cols>
    <col min="1" max="1" width="11.85546875" style="507" bestFit="1" customWidth="1"/>
    <col min="2" max="2" width="124.7109375" style="507" customWidth="1"/>
    <col min="3" max="3" width="31.5703125" style="507" customWidth="1"/>
    <col min="4" max="4" width="39.140625" style="507" customWidth="1"/>
    <col min="5" max="16384" width="9.140625" style="507"/>
  </cols>
  <sheetData>
    <row r="1" spans="1:4">
      <c r="A1" s="497" t="s">
        <v>31</v>
      </c>
    </row>
    <row r="2" spans="1:4" ht="13.5">
      <c r="A2" s="498" t="s">
        <v>32</v>
      </c>
      <c r="B2" s="534">
        <f>'1. key ratios '!B2</f>
        <v>44377</v>
      </c>
    </row>
    <row r="3" spans="1:4">
      <c r="A3" s="499" t="s">
        <v>603</v>
      </c>
    </row>
    <row r="4" spans="1:4">
      <c r="A4" s="499"/>
    </row>
    <row r="5" spans="1:4" ht="15" customHeight="1">
      <c r="A5" s="720" t="s">
        <v>706</v>
      </c>
      <c r="B5" s="721"/>
      <c r="C5" s="710" t="s">
        <v>604</v>
      </c>
      <c r="D5" s="724" t="s">
        <v>605</v>
      </c>
    </row>
    <row r="6" spans="1:4">
      <c r="A6" s="722"/>
      <c r="B6" s="723"/>
      <c r="C6" s="713"/>
      <c r="D6" s="724"/>
    </row>
    <row r="7" spans="1:4">
      <c r="A7" s="509">
        <v>1</v>
      </c>
      <c r="B7" s="509" t="s">
        <v>593</v>
      </c>
      <c r="C7" s="503">
        <v>6119274.8797000004</v>
      </c>
      <c r="D7" s="557"/>
    </row>
    <row r="8" spans="1:4">
      <c r="A8" s="503">
        <v>2</v>
      </c>
      <c r="B8" s="503" t="s">
        <v>606</v>
      </c>
      <c r="C8" s="503">
        <v>2317060.9256000002</v>
      </c>
      <c r="D8" s="557"/>
    </row>
    <row r="9" spans="1:4">
      <c r="A9" s="503">
        <v>3</v>
      </c>
      <c r="B9" s="517" t="s">
        <v>607</v>
      </c>
      <c r="C9" s="503"/>
      <c r="D9" s="557"/>
    </row>
    <row r="10" spans="1:4">
      <c r="A10" s="503">
        <v>4</v>
      </c>
      <c r="B10" s="503" t="s">
        <v>608</v>
      </c>
      <c r="C10" s="503">
        <f>SUM(C11:C18)</f>
        <v>2926528.9571999996</v>
      </c>
      <c r="D10" s="557"/>
    </row>
    <row r="11" spans="1:4">
      <c r="A11" s="503">
        <v>5</v>
      </c>
      <c r="B11" s="518" t="s">
        <v>609</v>
      </c>
      <c r="C11" s="503">
        <v>1747.53</v>
      </c>
      <c r="D11" s="557"/>
    </row>
    <row r="12" spans="1:4">
      <c r="A12" s="503">
        <v>6</v>
      </c>
      <c r="B12" s="518" t="s">
        <v>610</v>
      </c>
      <c r="C12" s="503">
        <v>1157001.6921000001</v>
      </c>
      <c r="D12" s="557"/>
    </row>
    <row r="13" spans="1:4">
      <c r="A13" s="503">
        <v>7</v>
      </c>
      <c r="B13" s="518" t="s">
        <v>611</v>
      </c>
      <c r="C13" s="503">
        <v>1575531.5789999999</v>
      </c>
      <c r="D13" s="557"/>
    </row>
    <row r="14" spans="1:4">
      <c r="A14" s="503">
        <v>8</v>
      </c>
      <c r="B14" s="518" t="s">
        <v>612</v>
      </c>
      <c r="C14" s="503"/>
      <c r="D14" s="503"/>
    </row>
    <row r="15" spans="1:4">
      <c r="A15" s="503">
        <v>9</v>
      </c>
      <c r="B15" s="518" t="s">
        <v>613</v>
      </c>
      <c r="C15" s="503"/>
      <c r="D15" s="503"/>
    </row>
    <row r="16" spans="1:4">
      <c r="A16" s="503">
        <v>10</v>
      </c>
      <c r="B16" s="518" t="s">
        <v>614</v>
      </c>
      <c r="C16" s="503"/>
      <c r="D16" s="557"/>
    </row>
    <row r="17" spans="1:4">
      <c r="A17" s="503">
        <v>11</v>
      </c>
      <c r="B17" s="518" t="s">
        <v>615</v>
      </c>
      <c r="C17" s="503"/>
      <c r="D17" s="503"/>
    </row>
    <row r="18" spans="1:4">
      <c r="A18" s="503">
        <v>12</v>
      </c>
      <c r="B18" s="515" t="s">
        <v>711</v>
      </c>
      <c r="C18" s="503">
        <f>191389.1561+859</f>
        <v>192248.15609999999</v>
      </c>
      <c r="D18" s="557"/>
    </row>
    <row r="19" spans="1:4">
      <c r="A19" s="509">
        <v>13</v>
      </c>
      <c r="B19" s="545" t="s">
        <v>602</v>
      </c>
      <c r="C19" s="509">
        <f>C7+C8+C9-C10</f>
        <v>5509806.848100001</v>
      </c>
      <c r="D19" s="558"/>
    </row>
    <row r="22" spans="1:4">
      <c r="B22" s="497"/>
    </row>
    <row r="23" spans="1:4">
      <c r="B23" s="498"/>
    </row>
    <row r="24" spans="1:4">
      <c r="B24" s="499"/>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showGridLines="0" workbookViewId="0">
      <selection activeCell="E34" sqref="E34"/>
    </sheetView>
  </sheetViews>
  <sheetFormatPr defaultColWidth="9.140625" defaultRowHeight="12.75"/>
  <cols>
    <col min="1" max="1" width="11.85546875" style="507" bestFit="1" customWidth="1"/>
    <col min="2" max="2" width="80.7109375" style="507" customWidth="1"/>
    <col min="3" max="3" width="15.5703125" style="507" customWidth="1"/>
    <col min="4" max="5" width="22.28515625" style="507" customWidth="1"/>
    <col min="6" max="6" width="23.42578125" style="507" customWidth="1"/>
    <col min="7" max="14" width="22.28515625" style="507" customWidth="1"/>
    <col min="15" max="15" width="23.28515625" style="507" bestFit="1" customWidth="1"/>
    <col min="16" max="16" width="21.7109375" style="507" bestFit="1" customWidth="1"/>
    <col min="17" max="19" width="19" style="507" bestFit="1" customWidth="1"/>
    <col min="20" max="20" width="16.140625" style="507" customWidth="1"/>
    <col min="21" max="21" width="21" style="507" customWidth="1"/>
    <col min="22" max="22" width="20" style="507" customWidth="1"/>
    <col min="23" max="16384" width="9.140625" style="507"/>
  </cols>
  <sheetData>
    <row r="1" spans="1:22">
      <c r="A1" s="497" t="s">
        <v>31</v>
      </c>
    </row>
    <row r="2" spans="1:22" ht="13.5">
      <c r="A2" s="498" t="s">
        <v>32</v>
      </c>
      <c r="B2" s="534">
        <f>'1. key ratios '!B2</f>
        <v>44377</v>
      </c>
      <c r="C2" s="537"/>
    </row>
    <row r="3" spans="1:22">
      <c r="A3" s="499" t="s">
        <v>616</v>
      </c>
    </row>
    <row r="5" spans="1:22" ht="15" customHeight="1">
      <c r="A5" s="710" t="s">
        <v>541</v>
      </c>
      <c r="B5" s="712"/>
      <c r="C5" s="727" t="s">
        <v>617</v>
      </c>
      <c r="D5" s="728"/>
      <c r="E5" s="728"/>
      <c r="F5" s="728"/>
      <c r="G5" s="728"/>
      <c r="H5" s="728"/>
      <c r="I5" s="728"/>
      <c r="J5" s="728"/>
      <c r="K5" s="728"/>
      <c r="L5" s="728"/>
      <c r="M5" s="728"/>
      <c r="N5" s="728"/>
      <c r="O5" s="728"/>
      <c r="P5" s="728"/>
      <c r="Q5" s="728"/>
      <c r="R5" s="728"/>
      <c r="S5" s="728"/>
      <c r="T5" s="728"/>
      <c r="U5" s="729"/>
      <c r="V5" s="546"/>
    </row>
    <row r="6" spans="1:22">
      <c r="A6" s="725"/>
      <c r="B6" s="726"/>
      <c r="C6" s="730" t="s">
        <v>110</v>
      </c>
      <c r="D6" s="732" t="s">
        <v>618</v>
      </c>
      <c r="E6" s="732"/>
      <c r="F6" s="717"/>
      <c r="G6" s="733" t="s">
        <v>619</v>
      </c>
      <c r="H6" s="734"/>
      <c r="I6" s="734"/>
      <c r="J6" s="734"/>
      <c r="K6" s="735"/>
      <c r="L6" s="533"/>
      <c r="M6" s="736" t="s">
        <v>620</v>
      </c>
      <c r="N6" s="736"/>
      <c r="O6" s="717"/>
      <c r="P6" s="717"/>
      <c r="Q6" s="717"/>
      <c r="R6" s="717"/>
      <c r="S6" s="717"/>
      <c r="T6" s="717"/>
      <c r="U6" s="717"/>
      <c r="V6" s="533"/>
    </row>
    <row r="7" spans="1:22" ht="25.5">
      <c r="A7" s="713"/>
      <c r="B7" s="715"/>
      <c r="C7" s="731"/>
      <c r="D7" s="547"/>
      <c r="E7" s="539" t="s">
        <v>621</v>
      </c>
      <c r="F7" s="539" t="s">
        <v>622</v>
      </c>
      <c r="G7" s="537"/>
      <c r="H7" s="539" t="s">
        <v>621</v>
      </c>
      <c r="I7" s="539" t="s">
        <v>623</v>
      </c>
      <c r="J7" s="539" t="s">
        <v>624</v>
      </c>
      <c r="K7" s="539" t="s">
        <v>625</v>
      </c>
      <c r="L7" s="532"/>
      <c r="M7" s="527" t="s">
        <v>626</v>
      </c>
      <c r="N7" s="539" t="s">
        <v>624</v>
      </c>
      <c r="O7" s="539" t="s">
        <v>627</v>
      </c>
      <c r="P7" s="539" t="s">
        <v>628</v>
      </c>
      <c r="Q7" s="539" t="s">
        <v>629</v>
      </c>
      <c r="R7" s="539" t="s">
        <v>630</v>
      </c>
      <c r="S7" s="539" t="s">
        <v>631</v>
      </c>
      <c r="T7" s="548" t="s">
        <v>632</v>
      </c>
      <c r="U7" s="539" t="s">
        <v>633</v>
      </c>
      <c r="V7" s="546"/>
    </row>
    <row r="8" spans="1:22">
      <c r="A8" s="549">
        <v>1</v>
      </c>
      <c r="B8" s="509" t="s">
        <v>634</v>
      </c>
      <c r="C8" s="509">
        <f>SUM(C9:C14)</f>
        <v>76778902.829999998</v>
      </c>
      <c r="D8" s="503">
        <f t="shared" ref="D8:U8" si="0">SUM(D9:D14)</f>
        <v>56977757.281599998</v>
      </c>
      <c r="E8" s="503">
        <f t="shared" si="0"/>
        <v>1081091.2571</v>
      </c>
      <c r="F8" s="503">
        <f t="shared" si="0"/>
        <v>0</v>
      </c>
      <c r="G8" s="503">
        <f t="shared" si="0"/>
        <v>14287844.6052</v>
      </c>
      <c r="H8" s="503">
        <f t="shared" si="0"/>
        <v>68049.37</v>
      </c>
      <c r="I8" s="503">
        <f t="shared" si="0"/>
        <v>0</v>
      </c>
      <c r="J8" s="503">
        <f t="shared" si="0"/>
        <v>0</v>
      </c>
      <c r="K8" s="503">
        <f t="shared" si="0"/>
        <v>0</v>
      </c>
      <c r="L8" s="503">
        <f t="shared" si="0"/>
        <v>5513300.9431999996</v>
      </c>
      <c r="M8" s="503">
        <f t="shared" si="0"/>
        <v>469253.92229999998</v>
      </c>
      <c r="N8" s="503">
        <f t="shared" si="0"/>
        <v>9511.6200000000008</v>
      </c>
      <c r="O8" s="503">
        <f t="shared" si="0"/>
        <v>570163.94440000004</v>
      </c>
      <c r="P8" s="503">
        <f t="shared" si="0"/>
        <v>27734.318800000001</v>
      </c>
      <c r="Q8" s="503">
        <f t="shared" si="0"/>
        <v>7978.3037999999997</v>
      </c>
      <c r="R8" s="503">
        <f t="shared" si="0"/>
        <v>0</v>
      </c>
      <c r="S8" s="503">
        <f t="shared" si="0"/>
        <v>0</v>
      </c>
      <c r="T8" s="503">
        <f t="shared" si="0"/>
        <v>0</v>
      </c>
      <c r="U8" s="503">
        <f t="shared" si="0"/>
        <v>376472.4019</v>
      </c>
      <c r="V8" s="510"/>
    </row>
    <row r="9" spans="1:22">
      <c r="A9" s="503">
        <v>1.1000000000000001</v>
      </c>
      <c r="B9" s="529" t="s">
        <v>635</v>
      </c>
      <c r="C9" s="529"/>
      <c r="D9" s="503"/>
      <c r="E9" s="503"/>
      <c r="F9" s="503"/>
      <c r="G9" s="503"/>
      <c r="H9" s="503"/>
      <c r="I9" s="503"/>
      <c r="J9" s="503"/>
      <c r="K9" s="503"/>
      <c r="L9" s="503"/>
      <c r="M9" s="503"/>
      <c r="N9" s="503"/>
      <c r="O9" s="503"/>
      <c r="P9" s="503"/>
      <c r="Q9" s="503"/>
      <c r="R9" s="503"/>
      <c r="S9" s="503"/>
      <c r="T9" s="503"/>
      <c r="U9" s="503"/>
      <c r="V9" s="510"/>
    </row>
    <row r="10" spans="1:22">
      <c r="A10" s="503">
        <v>1.2</v>
      </c>
      <c r="B10" s="529" t="s">
        <v>636</v>
      </c>
      <c r="C10" s="529"/>
      <c r="D10" s="503"/>
      <c r="E10" s="503"/>
      <c r="F10" s="503"/>
      <c r="G10" s="503"/>
      <c r="H10" s="503"/>
      <c r="I10" s="503"/>
      <c r="J10" s="503"/>
      <c r="K10" s="503"/>
      <c r="L10" s="503"/>
      <c r="M10" s="503"/>
      <c r="N10" s="503"/>
      <c r="O10" s="503"/>
      <c r="P10" s="503"/>
      <c r="Q10" s="503"/>
      <c r="R10" s="503"/>
      <c r="S10" s="503"/>
      <c r="T10" s="503"/>
      <c r="U10" s="503"/>
      <c r="V10" s="510"/>
    </row>
    <row r="11" spans="1:22">
      <c r="A11" s="503">
        <v>1.3</v>
      </c>
      <c r="B11" s="529" t="s">
        <v>637</v>
      </c>
      <c r="C11" s="529"/>
      <c r="D11" s="503"/>
      <c r="E11" s="503"/>
      <c r="F11" s="503"/>
      <c r="G11" s="503"/>
      <c r="H11" s="503"/>
      <c r="I11" s="503"/>
      <c r="J11" s="503"/>
      <c r="K11" s="503"/>
      <c r="L11" s="503"/>
      <c r="M11" s="503"/>
      <c r="N11" s="503"/>
      <c r="O11" s="503"/>
      <c r="P11" s="503"/>
      <c r="Q11" s="503"/>
      <c r="R11" s="503"/>
      <c r="S11" s="503"/>
      <c r="T11" s="503"/>
      <c r="U11" s="503"/>
      <c r="V11" s="510"/>
    </row>
    <row r="12" spans="1:22">
      <c r="A12" s="503">
        <v>1.4</v>
      </c>
      <c r="B12" s="529" t="s">
        <v>638</v>
      </c>
      <c r="C12" s="529"/>
      <c r="D12" s="503"/>
      <c r="E12" s="503"/>
      <c r="F12" s="503"/>
      <c r="G12" s="503"/>
      <c r="H12" s="503"/>
      <c r="I12" s="503"/>
      <c r="J12" s="503"/>
      <c r="K12" s="503"/>
      <c r="L12" s="503"/>
      <c r="M12" s="503"/>
      <c r="N12" s="503"/>
      <c r="O12" s="503"/>
      <c r="P12" s="503"/>
      <c r="Q12" s="503"/>
      <c r="R12" s="503"/>
      <c r="S12" s="503"/>
      <c r="T12" s="503"/>
      <c r="U12" s="503"/>
      <c r="V12" s="510"/>
    </row>
    <row r="13" spans="1:22">
      <c r="A13" s="503">
        <v>1.5</v>
      </c>
      <c r="B13" s="529" t="s">
        <v>639</v>
      </c>
      <c r="C13" s="529">
        <v>59997559.4595</v>
      </c>
      <c r="D13" s="503">
        <v>44747589.178599998</v>
      </c>
      <c r="E13" s="503">
        <v>517425.55320000002</v>
      </c>
      <c r="F13" s="503">
        <v>0</v>
      </c>
      <c r="G13" s="503">
        <v>11835552.1076</v>
      </c>
      <c r="H13" s="503">
        <v>68049.37</v>
      </c>
      <c r="I13" s="503">
        <v>0</v>
      </c>
      <c r="J13" s="503">
        <v>0</v>
      </c>
      <c r="K13" s="503">
        <v>0</v>
      </c>
      <c r="L13" s="503">
        <v>3414418.1732999999</v>
      </c>
      <c r="M13" s="503">
        <v>161757.60999999999</v>
      </c>
      <c r="N13" s="503">
        <v>0</v>
      </c>
      <c r="O13" s="503">
        <v>570163.94440000004</v>
      </c>
      <c r="P13" s="503">
        <v>0</v>
      </c>
      <c r="Q13" s="503">
        <v>0</v>
      </c>
      <c r="R13" s="503">
        <v>0</v>
      </c>
      <c r="S13" s="503">
        <v>0</v>
      </c>
      <c r="T13" s="503">
        <v>0</v>
      </c>
      <c r="U13" s="503">
        <v>0</v>
      </c>
      <c r="V13" s="510"/>
    </row>
    <row r="14" spans="1:22">
      <c r="A14" s="503">
        <v>1.6</v>
      </c>
      <c r="B14" s="529" t="s">
        <v>640</v>
      </c>
      <c r="C14" s="529">
        <v>16781343.370499998</v>
      </c>
      <c r="D14" s="503">
        <v>12230168.103</v>
      </c>
      <c r="E14" s="503">
        <v>563665.70389999996</v>
      </c>
      <c r="F14" s="503">
        <v>0</v>
      </c>
      <c r="G14" s="503">
        <v>2452292.4975999999</v>
      </c>
      <c r="H14" s="503">
        <v>0</v>
      </c>
      <c r="I14" s="503">
        <v>0</v>
      </c>
      <c r="J14" s="503">
        <v>0</v>
      </c>
      <c r="K14" s="503">
        <v>0</v>
      </c>
      <c r="L14" s="503">
        <v>2098882.7699000002</v>
      </c>
      <c r="M14" s="503">
        <v>307496.31229999999</v>
      </c>
      <c r="N14" s="503">
        <v>9511.6200000000008</v>
      </c>
      <c r="O14" s="503">
        <v>0</v>
      </c>
      <c r="P14" s="503">
        <v>27734.318800000001</v>
      </c>
      <c r="Q14" s="503">
        <v>7978.3037999999997</v>
      </c>
      <c r="R14" s="503">
        <v>0</v>
      </c>
      <c r="S14" s="503">
        <v>0</v>
      </c>
      <c r="T14" s="503">
        <v>0</v>
      </c>
      <c r="U14" s="503">
        <v>376472.4019</v>
      </c>
      <c r="V14" s="510"/>
    </row>
    <row r="15" spans="1:22">
      <c r="A15" s="549">
        <v>2</v>
      </c>
      <c r="B15" s="509" t="s">
        <v>641</v>
      </c>
      <c r="C15" s="509">
        <f>SUM(C16:C21)</f>
        <v>7249180.8700000001</v>
      </c>
      <c r="D15" s="503">
        <f>SUM(D16:D21)</f>
        <v>7249180.8700000001</v>
      </c>
      <c r="E15" s="503">
        <f t="shared" ref="E15:U15" si="1">SUM(E16:E21)</f>
        <v>0</v>
      </c>
      <c r="F15" s="503">
        <f t="shared" si="1"/>
        <v>0</v>
      </c>
      <c r="G15" s="503">
        <f t="shared" si="1"/>
        <v>0</v>
      </c>
      <c r="H15" s="503">
        <f t="shared" si="1"/>
        <v>0</v>
      </c>
      <c r="I15" s="503">
        <f t="shared" si="1"/>
        <v>0</v>
      </c>
      <c r="J15" s="503">
        <f t="shared" si="1"/>
        <v>0</v>
      </c>
      <c r="K15" s="503">
        <f t="shared" si="1"/>
        <v>0</v>
      </c>
      <c r="L15" s="503">
        <f t="shared" si="1"/>
        <v>0</v>
      </c>
      <c r="M15" s="503">
        <f t="shared" si="1"/>
        <v>0</v>
      </c>
      <c r="N15" s="503">
        <f t="shared" si="1"/>
        <v>0</v>
      </c>
      <c r="O15" s="503">
        <f t="shared" si="1"/>
        <v>0</v>
      </c>
      <c r="P15" s="503">
        <f t="shared" si="1"/>
        <v>0</v>
      </c>
      <c r="Q15" s="503">
        <f t="shared" si="1"/>
        <v>0</v>
      </c>
      <c r="R15" s="503">
        <f t="shared" si="1"/>
        <v>0</v>
      </c>
      <c r="S15" s="503">
        <f t="shared" si="1"/>
        <v>0</v>
      </c>
      <c r="T15" s="503">
        <f t="shared" si="1"/>
        <v>0</v>
      </c>
      <c r="U15" s="503">
        <f t="shared" si="1"/>
        <v>0</v>
      </c>
      <c r="V15" s="510"/>
    </row>
    <row r="16" spans="1:22">
      <c r="A16" s="503">
        <v>2.1</v>
      </c>
      <c r="B16" s="529" t="s">
        <v>635</v>
      </c>
      <c r="C16" s="529"/>
      <c r="D16" s="503"/>
      <c r="E16" s="503"/>
      <c r="F16" s="503"/>
      <c r="G16" s="503"/>
      <c r="H16" s="503"/>
      <c r="I16" s="503"/>
      <c r="J16" s="503"/>
      <c r="K16" s="503"/>
      <c r="L16" s="503"/>
      <c r="M16" s="503"/>
      <c r="N16" s="503"/>
      <c r="O16" s="503"/>
      <c r="P16" s="503"/>
      <c r="Q16" s="503"/>
      <c r="R16" s="503"/>
      <c r="S16" s="503"/>
      <c r="T16" s="503"/>
      <c r="U16" s="503"/>
      <c r="V16" s="510"/>
    </row>
    <row r="17" spans="1:22">
      <c r="A17" s="503">
        <v>2.2000000000000002</v>
      </c>
      <c r="B17" s="529" t="s">
        <v>636</v>
      </c>
      <c r="C17" s="529">
        <v>7249180.8700000001</v>
      </c>
      <c r="D17" s="503">
        <v>7249180.8700000001</v>
      </c>
      <c r="E17" s="503"/>
      <c r="F17" s="503"/>
      <c r="G17" s="503"/>
      <c r="H17" s="503"/>
      <c r="I17" s="503"/>
      <c r="J17" s="503"/>
      <c r="K17" s="503"/>
      <c r="L17" s="503"/>
      <c r="M17" s="503"/>
      <c r="N17" s="503"/>
      <c r="O17" s="503"/>
      <c r="P17" s="503"/>
      <c r="Q17" s="503"/>
      <c r="R17" s="503"/>
      <c r="S17" s="503"/>
      <c r="T17" s="503"/>
      <c r="U17" s="503"/>
      <c r="V17" s="510"/>
    </row>
    <row r="18" spans="1:22">
      <c r="A18" s="503">
        <v>2.2999999999999998</v>
      </c>
      <c r="B18" s="529" t="s">
        <v>637</v>
      </c>
      <c r="C18" s="529"/>
      <c r="D18" s="503"/>
      <c r="E18" s="503"/>
      <c r="F18" s="503"/>
      <c r="G18" s="503"/>
      <c r="H18" s="503"/>
      <c r="I18" s="503"/>
      <c r="J18" s="503"/>
      <c r="K18" s="503"/>
      <c r="L18" s="503"/>
      <c r="M18" s="503"/>
      <c r="N18" s="503"/>
      <c r="O18" s="503"/>
      <c r="P18" s="503"/>
      <c r="Q18" s="503"/>
      <c r="R18" s="503"/>
      <c r="S18" s="503"/>
      <c r="T18" s="503"/>
      <c r="U18" s="503"/>
      <c r="V18" s="510"/>
    </row>
    <row r="19" spans="1:22">
      <c r="A19" s="503">
        <v>2.4</v>
      </c>
      <c r="B19" s="529" t="s">
        <v>638</v>
      </c>
      <c r="C19" s="529"/>
      <c r="D19" s="503"/>
      <c r="E19" s="503"/>
      <c r="F19" s="503"/>
      <c r="G19" s="503"/>
      <c r="H19" s="503"/>
      <c r="I19" s="503"/>
      <c r="J19" s="503"/>
      <c r="K19" s="503"/>
      <c r="L19" s="503"/>
      <c r="M19" s="503"/>
      <c r="N19" s="503"/>
      <c r="O19" s="503"/>
      <c r="P19" s="503"/>
      <c r="Q19" s="503"/>
      <c r="R19" s="503"/>
      <c r="S19" s="503"/>
      <c r="T19" s="503"/>
      <c r="U19" s="503"/>
      <c r="V19" s="510"/>
    </row>
    <row r="20" spans="1:22">
      <c r="A20" s="503">
        <v>2.5</v>
      </c>
      <c r="B20" s="529" t="s">
        <v>639</v>
      </c>
      <c r="C20" s="529"/>
      <c r="D20" s="503"/>
      <c r="E20" s="503"/>
      <c r="F20" s="503"/>
      <c r="G20" s="503"/>
      <c r="H20" s="503"/>
      <c r="I20" s="503"/>
      <c r="J20" s="503"/>
      <c r="K20" s="503"/>
      <c r="L20" s="503"/>
      <c r="M20" s="503"/>
      <c r="N20" s="503"/>
      <c r="O20" s="503"/>
      <c r="P20" s="503"/>
      <c r="Q20" s="503"/>
      <c r="R20" s="503"/>
      <c r="S20" s="503"/>
      <c r="T20" s="503"/>
      <c r="U20" s="503"/>
      <c r="V20" s="510"/>
    </row>
    <row r="21" spans="1:22">
      <c r="A21" s="503">
        <v>2.6</v>
      </c>
      <c r="B21" s="529" t="s">
        <v>640</v>
      </c>
      <c r="C21" s="529"/>
      <c r="D21" s="503"/>
      <c r="E21" s="503"/>
      <c r="F21" s="503"/>
      <c r="G21" s="503"/>
      <c r="H21" s="503"/>
      <c r="I21" s="503"/>
      <c r="J21" s="503"/>
      <c r="K21" s="503"/>
      <c r="L21" s="503"/>
      <c r="M21" s="503"/>
      <c r="N21" s="503"/>
      <c r="O21" s="503"/>
      <c r="P21" s="503"/>
      <c r="Q21" s="503"/>
      <c r="R21" s="503"/>
      <c r="S21" s="503"/>
      <c r="T21" s="503"/>
      <c r="U21" s="503"/>
      <c r="V21" s="510"/>
    </row>
    <row r="22" spans="1:22">
      <c r="A22" s="549">
        <v>3</v>
      </c>
      <c r="B22" s="509" t="s">
        <v>696</v>
      </c>
      <c r="C22" s="509">
        <f>SUM(C23:C28)</f>
        <v>34729282.374200001</v>
      </c>
      <c r="D22" s="503">
        <f>SUM(D23:D28)</f>
        <v>26929979.009500001</v>
      </c>
      <c r="E22" s="627">
        <f t="shared" ref="E22" si="2">SUM(E23:E28)</f>
        <v>0</v>
      </c>
      <c r="F22" s="627"/>
      <c r="G22" s="628">
        <f>SUM(G23:G28)</f>
        <v>316029.38</v>
      </c>
      <c r="H22" s="627"/>
      <c r="I22" s="627"/>
      <c r="J22" s="627"/>
      <c r="K22" s="627"/>
      <c r="L22" s="628">
        <f>SUM(L23:L28)</f>
        <v>0</v>
      </c>
      <c r="M22" s="627"/>
      <c r="N22" s="627"/>
      <c r="O22" s="627"/>
      <c r="P22" s="627"/>
      <c r="Q22" s="627"/>
      <c r="R22" s="627"/>
      <c r="S22" s="627"/>
      <c r="T22" s="627"/>
      <c r="U22" s="628">
        <f>SUM(U23:U28)</f>
        <v>0</v>
      </c>
      <c r="V22" s="510"/>
    </row>
    <row r="23" spans="1:22">
      <c r="A23" s="503">
        <v>3.1</v>
      </c>
      <c r="B23" s="529" t="s">
        <v>635</v>
      </c>
      <c r="C23" s="529"/>
      <c r="D23" s="503"/>
      <c r="E23" s="627"/>
      <c r="F23" s="627"/>
      <c r="G23" s="628"/>
      <c r="H23" s="627"/>
      <c r="I23" s="627"/>
      <c r="J23" s="627"/>
      <c r="K23" s="627"/>
      <c r="L23" s="628"/>
      <c r="M23" s="627"/>
      <c r="N23" s="627"/>
      <c r="O23" s="627"/>
      <c r="P23" s="627"/>
      <c r="Q23" s="627"/>
      <c r="R23" s="627"/>
      <c r="S23" s="627"/>
      <c r="T23" s="627"/>
      <c r="U23" s="628"/>
      <c r="V23" s="510"/>
    </row>
    <row r="24" spans="1:22">
      <c r="A24" s="503">
        <v>3.2</v>
      </c>
      <c r="B24" s="529" t="s">
        <v>636</v>
      </c>
      <c r="C24" s="529"/>
      <c r="D24" s="626"/>
      <c r="E24" s="627"/>
      <c r="F24" s="627"/>
      <c r="G24" s="628"/>
      <c r="H24" s="627"/>
      <c r="I24" s="627"/>
      <c r="J24" s="627"/>
      <c r="K24" s="627"/>
      <c r="L24" s="628"/>
      <c r="M24" s="627"/>
      <c r="N24" s="627"/>
      <c r="O24" s="627"/>
      <c r="P24" s="627"/>
      <c r="Q24" s="627"/>
      <c r="R24" s="627"/>
      <c r="S24" s="627"/>
      <c r="T24" s="627"/>
      <c r="U24" s="628"/>
      <c r="V24" s="510"/>
    </row>
    <row r="25" spans="1:22">
      <c r="A25" s="503">
        <v>3.3</v>
      </c>
      <c r="B25" s="529" t="s">
        <v>637</v>
      </c>
      <c r="C25" s="529">
        <v>23111381.484700002</v>
      </c>
      <c r="D25" s="626">
        <v>23111381.484700002</v>
      </c>
      <c r="E25" s="629"/>
      <c r="F25" s="629"/>
      <c r="G25" s="630"/>
      <c r="H25" s="629"/>
      <c r="I25" s="629"/>
      <c r="J25" s="629"/>
      <c r="K25" s="629"/>
      <c r="L25" s="630"/>
      <c r="M25" s="629"/>
      <c r="N25" s="629"/>
      <c r="O25" s="629"/>
      <c r="P25" s="629"/>
      <c r="Q25" s="629"/>
      <c r="R25" s="629"/>
      <c r="S25" s="629"/>
      <c r="T25" s="629"/>
      <c r="U25" s="630"/>
      <c r="V25" s="510"/>
    </row>
    <row r="26" spans="1:22">
      <c r="A26" s="503">
        <v>3.4</v>
      </c>
      <c r="B26" s="529" t="s">
        <v>638</v>
      </c>
      <c r="C26" s="529"/>
      <c r="D26" s="626"/>
      <c r="E26" s="629"/>
      <c r="F26" s="629"/>
      <c r="G26" s="630"/>
      <c r="H26" s="629"/>
      <c r="I26" s="629"/>
      <c r="J26" s="629"/>
      <c r="K26" s="629"/>
      <c r="L26" s="630"/>
      <c r="M26" s="629"/>
      <c r="N26" s="629"/>
      <c r="O26" s="629"/>
      <c r="P26" s="629"/>
      <c r="Q26" s="629"/>
      <c r="R26" s="629"/>
      <c r="S26" s="629"/>
      <c r="T26" s="629"/>
      <c r="U26" s="630"/>
      <c r="V26" s="510"/>
    </row>
    <row r="27" spans="1:22">
      <c r="A27" s="503">
        <v>3.5</v>
      </c>
      <c r="B27" s="529" t="s">
        <v>639</v>
      </c>
      <c r="C27" s="529">
        <v>11100430.661</v>
      </c>
      <c r="D27" s="626">
        <f>8555639.5599-4741742</f>
        <v>3813897.5599000007</v>
      </c>
      <c r="E27" s="629">
        <v>0</v>
      </c>
      <c r="F27" s="629">
        <v>0</v>
      </c>
      <c r="G27" s="630">
        <f>423029.38-257000</f>
        <v>166029.38</v>
      </c>
      <c r="H27" s="629"/>
      <c r="I27" s="629"/>
      <c r="J27" s="629"/>
      <c r="K27" s="629"/>
      <c r="L27" s="630"/>
      <c r="M27" s="629"/>
      <c r="N27" s="629"/>
      <c r="O27" s="629"/>
      <c r="P27" s="629"/>
      <c r="Q27" s="629"/>
      <c r="R27" s="629"/>
      <c r="S27" s="629"/>
      <c r="T27" s="629"/>
      <c r="U27" s="630"/>
      <c r="V27" s="510"/>
    </row>
    <row r="28" spans="1:22">
      <c r="A28" s="503">
        <v>3.6</v>
      </c>
      <c r="B28" s="529" t="s">
        <v>640</v>
      </c>
      <c r="C28" s="529">
        <v>517470.22850000003</v>
      </c>
      <c r="D28" s="626">
        <f>225270.9649-220571</f>
        <v>4699.9648999999918</v>
      </c>
      <c r="E28" s="629"/>
      <c r="F28" s="629"/>
      <c r="G28" s="630">
        <v>150000</v>
      </c>
      <c r="H28" s="629"/>
      <c r="I28" s="629"/>
      <c r="J28" s="629"/>
      <c r="K28" s="629"/>
      <c r="L28" s="630"/>
      <c r="M28" s="629"/>
      <c r="N28" s="629"/>
      <c r="O28" s="629"/>
      <c r="P28" s="629"/>
      <c r="Q28" s="629"/>
      <c r="R28" s="629"/>
      <c r="S28" s="629"/>
      <c r="T28" s="629"/>
      <c r="U28" s="630"/>
      <c r="V28" s="510"/>
    </row>
    <row r="29" spans="1:22">
      <c r="D29" s="631"/>
      <c r="E29" s="631"/>
      <c r="F29" s="631"/>
      <c r="G29" s="631"/>
      <c r="H29" s="631"/>
      <c r="I29" s="631"/>
      <c r="J29" s="631"/>
      <c r="K29" s="631"/>
      <c r="L29" s="631"/>
      <c r="M29" s="631"/>
      <c r="N29" s="631"/>
      <c r="O29" s="631"/>
      <c r="P29" s="631"/>
      <c r="Q29" s="631"/>
      <c r="R29" s="631"/>
      <c r="S29" s="631"/>
      <c r="T29" s="631"/>
      <c r="U29" s="631"/>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D13" sqref="D13"/>
    </sheetView>
  </sheetViews>
  <sheetFormatPr defaultColWidth="9.140625" defaultRowHeight="12.75"/>
  <cols>
    <col min="1" max="1" width="11.85546875" style="507" bestFit="1" customWidth="1"/>
    <col min="2" max="2" width="90.28515625" style="507" bestFit="1" customWidth="1"/>
    <col min="3" max="3" width="19.5703125" style="507" customWidth="1"/>
    <col min="4" max="4" width="21.140625" style="507" customWidth="1"/>
    <col min="5" max="5" width="17.140625" style="507" customWidth="1"/>
    <col min="6" max="6" width="22.28515625" style="507" customWidth="1"/>
    <col min="7" max="7" width="19.28515625" style="507" customWidth="1"/>
    <col min="8" max="8" width="17.140625" style="507" customWidth="1"/>
    <col min="9" max="14" width="22.28515625" style="507" customWidth="1"/>
    <col min="15" max="15" width="23" style="507" customWidth="1"/>
    <col min="16" max="16" width="21.7109375" style="507" bestFit="1" customWidth="1"/>
    <col min="17" max="19" width="19" style="507" bestFit="1" customWidth="1"/>
    <col min="20" max="20" width="14.7109375" style="507" customWidth="1"/>
    <col min="21" max="21" width="20" style="507" customWidth="1"/>
    <col min="22" max="16384" width="9.140625" style="507"/>
  </cols>
  <sheetData>
    <row r="1" spans="1:21">
      <c r="A1" s="497" t="s">
        <v>31</v>
      </c>
    </row>
    <row r="2" spans="1:21" ht="13.5">
      <c r="A2" s="498" t="s">
        <v>32</v>
      </c>
      <c r="B2" s="534">
        <f>'1. key ratios '!B2</f>
        <v>44377</v>
      </c>
      <c r="C2" s="534"/>
    </row>
    <row r="3" spans="1:21">
      <c r="A3" s="499" t="s">
        <v>643</v>
      </c>
    </row>
    <row r="5" spans="1:21" ht="13.5" customHeight="1">
      <c r="A5" s="737" t="s">
        <v>644</v>
      </c>
      <c r="B5" s="738"/>
      <c r="C5" s="746" t="s">
        <v>645</v>
      </c>
      <c r="D5" s="747"/>
      <c r="E5" s="747"/>
      <c r="F5" s="747"/>
      <c r="G5" s="747"/>
      <c r="H5" s="747"/>
      <c r="I5" s="747"/>
      <c r="J5" s="747"/>
      <c r="K5" s="747"/>
      <c r="L5" s="747"/>
      <c r="M5" s="747"/>
      <c r="N5" s="747"/>
      <c r="O5" s="747"/>
      <c r="P5" s="747"/>
      <c r="Q5" s="747"/>
      <c r="R5" s="747"/>
      <c r="S5" s="747"/>
      <c r="T5" s="748"/>
      <c r="U5" s="546"/>
    </row>
    <row r="6" spans="1:21">
      <c r="A6" s="739"/>
      <c r="B6" s="740"/>
      <c r="C6" s="730" t="s">
        <v>110</v>
      </c>
      <c r="D6" s="743" t="s">
        <v>646</v>
      </c>
      <c r="E6" s="743"/>
      <c r="F6" s="744"/>
      <c r="G6" s="745" t="s">
        <v>647</v>
      </c>
      <c r="H6" s="743"/>
      <c r="I6" s="743"/>
      <c r="J6" s="743"/>
      <c r="K6" s="744"/>
      <c r="L6" s="733" t="s">
        <v>648</v>
      </c>
      <c r="M6" s="734"/>
      <c r="N6" s="734"/>
      <c r="O6" s="734"/>
      <c r="P6" s="734"/>
      <c r="Q6" s="734"/>
      <c r="R6" s="734"/>
      <c r="S6" s="734"/>
      <c r="T6" s="735"/>
      <c r="U6" s="533"/>
    </row>
    <row r="7" spans="1:21">
      <c r="A7" s="741"/>
      <c r="B7" s="742"/>
      <c r="C7" s="731"/>
      <c r="E7" s="527" t="s">
        <v>621</v>
      </c>
      <c r="F7" s="539" t="s">
        <v>622</v>
      </c>
      <c r="H7" s="527" t="s">
        <v>621</v>
      </c>
      <c r="I7" s="539" t="s">
        <v>623</v>
      </c>
      <c r="J7" s="539" t="s">
        <v>624</v>
      </c>
      <c r="K7" s="539" t="s">
        <v>625</v>
      </c>
      <c r="L7" s="550"/>
      <c r="M7" s="527" t="s">
        <v>626</v>
      </c>
      <c r="N7" s="539" t="s">
        <v>624</v>
      </c>
      <c r="O7" s="539" t="s">
        <v>627</v>
      </c>
      <c r="P7" s="539" t="s">
        <v>628</v>
      </c>
      <c r="Q7" s="539" t="s">
        <v>629</v>
      </c>
      <c r="R7" s="539" t="s">
        <v>630</v>
      </c>
      <c r="S7" s="539" t="s">
        <v>631</v>
      </c>
      <c r="T7" s="548" t="s">
        <v>632</v>
      </c>
      <c r="U7" s="546"/>
    </row>
    <row r="8" spans="1:21">
      <c r="A8" s="550">
        <v>1</v>
      </c>
      <c r="B8" s="545" t="s">
        <v>634</v>
      </c>
      <c r="C8" s="632">
        <v>76778902.829999998</v>
      </c>
      <c r="D8" s="626">
        <v>56977757.281599998</v>
      </c>
      <c r="E8" s="626">
        <v>1081091.2571</v>
      </c>
      <c r="F8" s="626">
        <v>0</v>
      </c>
      <c r="G8" s="626">
        <v>14287844.6052</v>
      </c>
      <c r="H8" s="626">
        <v>68049.37</v>
      </c>
      <c r="I8" s="626">
        <v>0</v>
      </c>
      <c r="J8" s="626">
        <v>0</v>
      </c>
      <c r="K8" s="626">
        <v>0</v>
      </c>
      <c r="L8" s="626">
        <v>5513300.9431999996</v>
      </c>
      <c r="M8" s="626">
        <v>469253.92229999998</v>
      </c>
      <c r="N8" s="626">
        <v>9511.6200000000008</v>
      </c>
      <c r="O8" s="626">
        <v>570163.94440000004</v>
      </c>
      <c r="P8" s="626">
        <v>27734.318800000001</v>
      </c>
      <c r="Q8" s="626">
        <v>7978.3037999999997</v>
      </c>
      <c r="R8" s="626">
        <v>0</v>
      </c>
      <c r="S8" s="626">
        <v>0</v>
      </c>
      <c r="T8" s="626">
        <v>0</v>
      </c>
      <c r="U8" s="510"/>
    </row>
    <row r="9" spans="1:21">
      <c r="A9" s="529">
        <v>1.1000000000000001</v>
      </c>
      <c r="B9" s="529" t="s">
        <v>649</v>
      </c>
      <c r="C9" s="633">
        <v>73574225.380799994</v>
      </c>
      <c r="D9" s="626">
        <v>53826752.024999999</v>
      </c>
      <c r="E9" s="626">
        <v>1077978.5196</v>
      </c>
      <c r="F9" s="626">
        <v>0</v>
      </c>
      <c r="G9" s="626">
        <v>14281520.825200001</v>
      </c>
      <c r="H9" s="626">
        <v>68049.37</v>
      </c>
      <c r="I9" s="626">
        <v>0</v>
      </c>
      <c r="J9" s="626">
        <v>0</v>
      </c>
      <c r="K9" s="626">
        <v>0</v>
      </c>
      <c r="L9" s="626">
        <v>5465952.5306000002</v>
      </c>
      <c r="M9" s="626">
        <v>469253.92229999998</v>
      </c>
      <c r="N9" s="626">
        <v>0</v>
      </c>
      <c r="O9" s="626">
        <v>570163.94440000004</v>
      </c>
      <c r="P9" s="626">
        <v>0</v>
      </c>
      <c r="Q9" s="626">
        <v>0</v>
      </c>
      <c r="R9" s="626">
        <v>0</v>
      </c>
      <c r="S9" s="626">
        <v>0</v>
      </c>
      <c r="T9" s="626">
        <v>0</v>
      </c>
      <c r="U9" s="510"/>
    </row>
    <row r="10" spans="1:21">
      <c r="A10" s="551" t="s">
        <v>15</v>
      </c>
      <c r="B10" s="551" t="s">
        <v>650</v>
      </c>
      <c r="C10" s="634">
        <v>73574225.380799994</v>
      </c>
      <c r="D10" s="626">
        <v>53826752.024999999</v>
      </c>
      <c r="E10" s="626">
        <v>1077978.5196</v>
      </c>
      <c r="F10" s="626">
        <v>0</v>
      </c>
      <c r="G10" s="626">
        <v>14281520.825200001</v>
      </c>
      <c r="H10" s="626">
        <v>68049.37</v>
      </c>
      <c r="I10" s="626">
        <v>0</v>
      </c>
      <c r="J10" s="626">
        <v>0</v>
      </c>
      <c r="K10" s="626">
        <v>0</v>
      </c>
      <c r="L10" s="626">
        <v>5465952.5306000002</v>
      </c>
      <c r="M10" s="626">
        <v>469253.92229999998</v>
      </c>
      <c r="N10" s="626">
        <v>0</v>
      </c>
      <c r="O10" s="626">
        <v>570163.94440000004</v>
      </c>
      <c r="P10" s="626">
        <v>0</v>
      </c>
      <c r="Q10" s="626">
        <v>0</v>
      </c>
      <c r="R10" s="626">
        <v>0</v>
      </c>
      <c r="S10" s="626">
        <v>0</v>
      </c>
      <c r="T10" s="626">
        <v>0</v>
      </c>
      <c r="U10" s="510"/>
    </row>
    <row r="11" spans="1:21">
      <c r="A11" s="519" t="s">
        <v>651</v>
      </c>
      <c r="B11" s="519" t="s">
        <v>652</v>
      </c>
      <c r="C11" s="635">
        <v>35627253.994000003</v>
      </c>
      <c r="D11" s="626">
        <v>23050207.672600001</v>
      </c>
      <c r="E11" s="626">
        <v>1077978.5196</v>
      </c>
      <c r="F11" s="626">
        <v>0</v>
      </c>
      <c r="G11" s="626">
        <v>9140893.2722999994</v>
      </c>
      <c r="H11" s="626">
        <v>0</v>
      </c>
      <c r="I11" s="626">
        <v>0</v>
      </c>
      <c r="J11" s="626">
        <v>0</v>
      </c>
      <c r="K11" s="626">
        <v>0</v>
      </c>
      <c r="L11" s="626">
        <v>3436153.0490999999</v>
      </c>
      <c r="M11" s="626">
        <v>469253.92229999998</v>
      </c>
      <c r="N11" s="626">
        <v>0</v>
      </c>
      <c r="O11" s="626">
        <v>370523.33740000002</v>
      </c>
      <c r="P11" s="626">
        <v>0</v>
      </c>
      <c r="Q11" s="626">
        <v>0</v>
      </c>
      <c r="R11" s="626">
        <v>0</v>
      </c>
      <c r="S11" s="626">
        <v>0</v>
      </c>
      <c r="T11" s="626">
        <v>0</v>
      </c>
      <c r="U11" s="510"/>
    </row>
    <row r="12" spans="1:21">
      <c r="A12" s="519" t="s">
        <v>653</v>
      </c>
      <c r="B12" s="519" t="s">
        <v>654</v>
      </c>
      <c r="C12" s="635">
        <v>21545838.620099999</v>
      </c>
      <c r="D12" s="626">
        <v>16505192.7006</v>
      </c>
      <c r="E12" s="626">
        <v>0</v>
      </c>
      <c r="F12" s="626">
        <v>0</v>
      </c>
      <c r="G12" s="626">
        <v>4352514.9433000004</v>
      </c>
      <c r="H12" s="626">
        <v>68049.37</v>
      </c>
      <c r="I12" s="626">
        <v>0</v>
      </c>
      <c r="J12" s="626">
        <v>0</v>
      </c>
      <c r="K12" s="626">
        <v>0</v>
      </c>
      <c r="L12" s="626">
        <v>688130.97620000003</v>
      </c>
      <c r="M12" s="626">
        <v>0</v>
      </c>
      <c r="N12" s="626">
        <v>0</v>
      </c>
      <c r="O12" s="626">
        <v>65648.659100000004</v>
      </c>
      <c r="P12" s="626">
        <v>0</v>
      </c>
      <c r="Q12" s="626">
        <v>0</v>
      </c>
      <c r="R12" s="626">
        <v>0</v>
      </c>
      <c r="S12" s="626">
        <v>0</v>
      </c>
      <c r="T12" s="626">
        <v>0</v>
      </c>
      <c r="U12" s="510"/>
    </row>
    <row r="13" spans="1:21">
      <c r="A13" s="519" t="s">
        <v>655</v>
      </c>
      <c r="B13" s="519" t="s">
        <v>656</v>
      </c>
      <c r="C13" s="635">
        <v>12293690.903200001</v>
      </c>
      <c r="D13" s="626">
        <v>11460987.530300001</v>
      </c>
      <c r="E13" s="626">
        <v>0</v>
      </c>
      <c r="F13" s="626">
        <v>0</v>
      </c>
      <c r="G13" s="626">
        <v>566293.18000000005</v>
      </c>
      <c r="H13" s="626">
        <v>0</v>
      </c>
      <c r="I13" s="626">
        <v>0</v>
      </c>
      <c r="J13" s="626">
        <v>0</v>
      </c>
      <c r="K13" s="626">
        <v>0</v>
      </c>
      <c r="L13" s="626">
        <v>266410.19290000002</v>
      </c>
      <c r="M13" s="626">
        <v>0</v>
      </c>
      <c r="N13" s="626">
        <v>0</v>
      </c>
      <c r="O13" s="626">
        <v>113799.4955</v>
      </c>
      <c r="P13" s="626">
        <v>0</v>
      </c>
      <c r="Q13" s="626">
        <v>0</v>
      </c>
      <c r="R13" s="626">
        <v>0</v>
      </c>
      <c r="S13" s="626">
        <v>0</v>
      </c>
      <c r="T13" s="626">
        <v>0</v>
      </c>
      <c r="U13" s="510"/>
    </row>
    <row r="14" spans="1:21">
      <c r="A14" s="519" t="s">
        <v>657</v>
      </c>
      <c r="B14" s="519" t="s">
        <v>658</v>
      </c>
      <c r="C14" s="635">
        <v>4107441.8635</v>
      </c>
      <c r="D14" s="626">
        <v>2810364.1214999999</v>
      </c>
      <c r="E14" s="626">
        <v>0</v>
      </c>
      <c r="F14" s="626">
        <v>0</v>
      </c>
      <c r="G14" s="626">
        <v>221819.4296</v>
      </c>
      <c r="H14" s="626">
        <v>0</v>
      </c>
      <c r="I14" s="626">
        <v>0</v>
      </c>
      <c r="J14" s="626">
        <v>0</v>
      </c>
      <c r="K14" s="626">
        <v>0</v>
      </c>
      <c r="L14" s="626">
        <v>1075258.3123999999</v>
      </c>
      <c r="M14" s="626">
        <v>0</v>
      </c>
      <c r="N14" s="626">
        <v>0</v>
      </c>
      <c r="O14" s="626">
        <v>20192.452399999998</v>
      </c>
      <c r="P14" s="626">
        <v>0</v>
      </c>
      <c r="Q14" s="626">
        <v>0</v>
      </c>
      <c r="R14" s="626">
        <v>0</v>
      </c>
      <c r="S14" s="626">
        <v>0</v>
      </c>
      <c r="T14" s="626">
        <v>0</v>
      </c>
      <c r="U14" s="510"/>
    </row>
    <row r="15" spans="1:21">
      <c r="A15" s="520">
        <v>1.2</v>
      </c>
      <c r="B15" s="520" t="s">
        <v>659</v>
      </c>
      <c r="C15" s="633">
        <v>4587605.3826000001</v>
      </c>
      <c r="D15" s="626">
        <v>1076535.0042999999</v>
      </c>
      <c r="E15" s="626">
        <v>21559.566599999998</v>
      </c>
      <c r="F15" s="626">
        <v>0</v>
      </c>
      <c r="G15" s="626">
        <v>1428152.1247</v>
      </c>
      <c r="H15" s="626">
        <v>6804.94</v>
      </c>
      <c r="I15" s="626">
        <v>0</v>
      </c>
      <c r="J15" s="626">
        <v>0</v>
      </c>
      <c r="K15" s="626">
        <v>0</v>
      </c>
      <c r="L15" s="626">
        <v>2082918.2535999999</v>
      </c>
      <c r="M15" s="626">
        <v>228658.217</v>
      </c>
      <c r="N15" s="626">
        <v>0</v>
      </c>
      <c r="O15" s="626">
        <v>285082.06699999998</v>
      </c>
      <c r="P15" s="626">
        <v>0</v>
      </c>
      <c r="Q15" s="626">
        <v>0</v>
      </c>
      <c r="R15" s="626">
        <v>0</v>
      </c>
      <c r="S15" s="626">
        <v>0</v>
      </c>
      <c r="T15" s="626">
        <v>0</v>
      </c>
      <c r="U15" s="510"/>
    </row>
    <row r="16" spans="1:21">
      <c r="A16" s="552">
        <v>1.3</v>
      </c>
      <c r="B16" s="520" t="s">
        <v>707</v>
      </c>
      <c r="C16" s="626"/>
      <c r="D16" s="626"/>
      <c r="E16" s="626"/>
      <c r="F16" s="626"/>
      <c r="G16" s="626"/>
      <c r="H16" s="626"/>
      <c r="I16" s="626"/>
      <c r="J16" s="626"/>
      <c r="K16" s="626"/>
      <c r="L16" s="626"/>
      <c r="M16" s="626"/>
      <c r="N16" s="626"/>
      <c r="O16" s="626"/>
      <c r="P16" s="626"/>
      <c r="Q16" s="626"/>
      <c r="R16" s="626"/>
      <c r="S16" s="626"/>
      <c r="T16" s="626"/>
      <c r="U16" s="510"/>
    </row>
    <row r="17" spans="1:21">
      <c r="A17" s="523" t="s">
        <v>660</v>
      </c>
      <c r="B17" s="521" t="s">
        <v>661</v>
      </c>
      <c r="C17" s="636">
        <v>73035874.270799994</v>
      </c>
      <c r="D17" s="626">
        <v>53511434.674999997</v>
      </c>
      <c r="E17" s="626">
        <v>1077978.5196</v>
      </c>
      <c r="F17" s="626">
        <v>0</v>
      </c>
      <c r="G17" s="626">
        <v>14281520.825200001</v>
      </c>
      <c r="H17" s="626">
        <v>68049.37</v>
      </c>
      <c r="I17" s="626">
        <v>0</v>
      </c>
      <c r="J17" s="626">
        <v>0</v>
      </c>
      <c r="K17" s="626">
        <v>0</v>
      </c>
      <c r="L17" s="626">
        <v>5242918.7706000004</v>
      </c>
      <c r="M17" s="626">
        <v>469253.92229999998</v>
      </c>
      <c r="N17" s="626">
        <v>0</v>
      </c>
      <c r="O17" s="626">
        <v>570163.94440000004</v>
      </c>
      <c r="P17" s="626">
        <v>0</v>
      </c>
      <c r="Q17" s="626">
        <v>0</v>
      </c>
      <c r="R17" s="626">
        <v>0</v>
      </c>
      <c r="S17" s="626">
        <v>0</v>
      </c>
      <c r="T17" s="626">
        <v>0</v>
      </c>
      <c r="U17" s="510"/>
    </row>
    <row r="18" spans="1:21">
      <c r="A18" s="522" t="s">
        <v>662</v>
      </c>
      <c r="B18" s="522" t="s">
        <v>663</v>
      </c>
      <c r="C18" s="637">
        <v>73035874.270799994</v>
      </c>
      <c r="D18" s="626">
        <v>53511434.674999997</v>
      </c>
      <c r="E18" s="626">
        <v>1077978.5196</v>
      </c>
      <c r="F18" s="626">
        <v>0</v>
      </c>
      <c r="G18" s="626">
        <v>14281520.825200001</v>
      </c>
      <c r="H18" s="626">
        <v>68049.37</v>
      </c>
      <c r="I18" s="626">
        <v>0</v>
      </c>
      <c r="J18" s="626">
        <v>0</v>
      </c>
      <c r="K18" s="626">
        <v>0</v>
      </c>
      <c r="L18" s="626">
        <v>5242918.7706000004</v>
      </c>
      <c r="M18" s="626">
        <v>469253.92229999998</v>
      </c>
      <c r="N18" s="626">
        <v>0</v>
      </c>
      <c r="O18" s="626">
        <v>570163.94440000004</v>
      </c>
      <c r="P18" s="626">
        <v>0</v>
      </c>
      <c r="Q18" s="626">
        <v>0</v>
      </c>
      <c r="R18" s="626">
        <v>0</v>
      </c>
      <c r="S18" s="626">
        <v>0</v>
      </c>
      <c r="T18" s="626">
        <v>0</v>
      </c>
      <c r="U18" s="510"/>
    </row>
    <row r="19" spans="1:21">
      <c r="A19" s="523" t="s">
        <v>664</v>
      </c>
      <c r="B19" s="523" t="s">
        <v>665</v>
      </c>
      <c r="C19" s="638">
        <v>98851669.963499993</v>
      </c>
      <c r="D19" s="626">
        <v>56072559.495800003</v>
      </c>
      <c r="E19" s="626">
        <v>2346658.4533000002</v>
      </c>
      <c r="F19" s="626">
        <v>0</v>
      </c>
      <c r="G19" s="626">
        <v>25002667.9659</v>
      </c>
      <c r="H19" s="626">
        <v>143950.63</v>
      </c>
      <c r="I19" s="626">
        <v>0</v>
      </c>
      <c r="J19" s="626">
        <v>0</v>
      </c>
      <c r="K19" s="626">
        <v>0</v>
      </c>
      <c r="L19" s="626">
        <v>11942020.391899999</v>
      </c>
      <c r="M19" s="626">
        <v>1040152.1161</v>
      </c>
      <c r="N19" s="626">
        <v>0</v>
      </c>
      <c r="O19" s="626">
        <v>2182457.355</v>
      </c>
      <c r="P19" s="626">
        <v>0</v>
      </c>
      <c r="Q19" s="626">
        <v>0</v>
      </c>
      <c r="R19" s="626">
        <v>0</v>
      </c>
      <c r="S19" s="626">
        <v>0</v>
      </c>
      <c r="T19" s="626">
        <v>0</v>
      </c>
      <c r="U19" s="510"/>
    </row>
    <row r="20" spans="1:21">
      <c r="A20" s="522" t="s">
        <v>666</v>
      </c>
      <c r="B20" s="522" t="s">
        <v>663</v>
      </c>
      <c r="C20" s="637">
        <v>98851669.963499993</v>
      </c>
      <c r="D20" s="626">
        <v>56072559.495800003</v>
      </c>
      <c r="E20" s="626">
        <v>2346658.4533000002</v>
      </c>
      <c r="F20" s="626">
        <v>0</v>
      </c>
      <c r="G20" s="626">
        <v>25002667.9659</v>
      </c>
      <c r="H20" s="626">
        <v>143950.63</v>
      </c>
      <c r="I20" s="626">
        <v>0</v>
      </c>
      <c r="J20" s="626">
        <v>0</v>
      </c>
      <c r="K20" s="626">
        <v>0</v>
      </c>
      <c r="L20" s="626">
        <v>11942020.391899999</v>
      </c>
      <c r="M20" s="626">
        <v>1040152.1161</v>
      </c>
      <c r="N20" s="626">
        <v>0</v>
      </c>
      <c r="O20" s="626">
        <v>2182457.355</v>
      </c>
      <c r="P20" s="626">
        <v>0</v>
      </c>
      <c r="Q20" s="626">
        <v>0</v>
      </c>
      <c r="R20" s="626">
        <v>0</v>
      </c>
      <c r="S20" s="626">
        <v>0</v>
      </c>
      <c r="T20" s="626">
        <v>0</v>
      </c>
      <c r="U20" s="510"/>
    </row>
    <row r="21" spans="1:21">
      <c r="A21" s="524">
        <v>1.4</v>
      </c>
      <c r="B21" s="525" t="s">
        <v>667</v>
      </c>
      <c r="C21" s="639"/>
      <c r="D21" s="626"/>
      <c r="E21" s="626"/>
      <c r="F21" s="626"/>
      <c r="G21" s="626"/>
      <c r="H21" s="626"/>
      <c r="I21" s="626"/>
      <c r="J21" s="626"/>
      <c r="K21" s="626"/>
      <c r="L21" s="626"/>
      <c r="M21" s="626"/>
      <c r="N21" s="626"/>
      <c r="O21" s="626"/>
      <c r="P21" s="626"/>
      <c r="Q21" s="626"/>
      <c r="R21" s="626"/>
      <c r="S21" s="626"/>
      <c r="T21" s="626"/>
      <c r="U21" s="510"/>
    </row>
    <row r="22" spans="1:21">
      <c r="A22" s="524">
        <v>1.5</v>
      </c>
      <c r="B22" s="525" t="s">
        <v>668</v>
      </c>
      <c r="C22" s="639"/>
      <c r="D22" s="626"/>
      <c r="E22" s="626"/>
      <c r="F22" s="626"/>
      <c r="G22" s="626"/>
      <c r="H22" s="626"/>
      <c r="I22" s="626"/>
      <c r="J22" s="626"/>
      <c r="K22" s="626"/>
      <c r="L22" s="626"/>
      <c r="M22" s="626"/>
      <c r="N22" s="626"/>
      <c r="O22" s="626"/>
      <c r="P22" s="626"/>
      <c r="Q22" s="626"/>
      <c r="R22" s="626"/>
      <c r="S22" s="626"/>
      <c r="T22" s="626"/>
      <c r="U22" s="510"/>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election activeCell="E37" sqref="E37"/>
    </sheetView>
  </sheetViews>
  <sheetFormatPr defaultColWidth="9.140625" defaultRowHeight="12.75"/>
  <cols>
    <col min="1" max="1" width="11.85546875" style="507" bestFit="1" customWidth="1"/>
    <col min="2" max="2" width="93.42578125" style="507" customWidth="1"/>
    <col min="3" max="3" width="14.5703125" style="507" customWidth="1"/>
    <col min="4" max="5" width="11.42578125" style="507" customWidth="1"/>
    <col min="6" max="7" width="11.42578125" style="553" customWidth="1"/>
    <col min="8" max="9" width="11.42578125" style="507" customWidth="1"/>
    <col min="10" max="14" width="11.42578125" style="553" customWidth="1"/>
    <col min="15" max="15" width="18.85546875" style="507" bestFit="1" customWidth="1"/>
    <col min="16" max="16384" width="9.140625" style="507"/>
  </cols>
  <sheetData>
    <row r="1" spans="1:15">
      <c r="A1" s="497" t="s">
        <v>31</v>
      </c>
      <c r="F1" s="507"/>
      <c r="G1" s="507"/>
      <c r="J1" s="507"/>
      <c r="K1" s="507"/>
      <c r="L1" s="507"/>
      <c r="M1" s="507"/>
      <c r="N1" s="507"/>
    </row>
    <row r="2" spans="1:15" ht="13.5">
      <c r="A2" s="498" t="s">
        <v>32</v>
      </c>
      <c r="B2" s="534">
        <f>'1. key ratios '!B2</f>
        <v>44377</v>
      </c>
      <c r="F2" s="507"/>
      <c r="G2" s="507"/>
      <c r="J2" s="507"/>
      <c r="K2" s="507"/>
      <c r="L2" s="507"/>
      <c r="M2" s="507"/>
      <c r="N2" s="507"/>
    </row>
    <row r="3" spans="1:15">
      <c r="A3" s="499" t="s">
        <v>669</v>
      </c>
      <c r="F3" s="507"/>
      <c r="G3" s="507"/>
      <c r="J3" s="507"/>
      <c r="K3" s="507"/>
      <c r="L3" s="507"/>
      <c r="M3" s="507"/>
      <c r="N3" s="507"/>
    </row>
    <row r="4" spans="1:15">
      <c r="F4" s="507"/>
      <c r="G4" s="507"/>
      <c r="J4" s="507"/>
      <c r="K4" s="507"/>
      <c r="L4" s="507"/>
      <c r="M4" s="507"/>
      <c r="N4" s="507"/>
    </row>
    <row r="5" spans="1:15" ht="46.5" customHeight="1">
      <c r="A5" s="704" t="s">
        <v>695</v>
      </c>
      <c r="B5" s="705"/>
      <c r="C5" s="749" t="s">
        <v>670</v>
      </c>
      <c r="D5" s="750"/>
      <c r="E5" s="750"/>
      <c r="F5" s="750"/>
      <c r="G5" s="750"/>
      <c r="H5" s="751"/>
      <c r="I5" s="749" t="s">
        <v>671</v>
      </c>
      <c r="J5" s="752"/>
      <c r="K5" s="752"/>
      <c r="L5" s="752"/>
      <c r="M5" s="752"/>
      <c r="N5" s="753"/>
      <c r="O5" s="754" t="s">
        <v>672</v>
      </c>
    </row>
    <row r="6" spans="1:15" ht="75" customHeight="1">
      <c r="A6" s="708"/>
      <c r="B6" s="709"/>
      <c r="C6" s="526"/>
      <c r="D6" s="527" t="s">
        <v>673</v>
      </c>
      <c r="E6" s="527" t="s">
        <v>674</v>
      </c>
      <c r="F6" s="527" t="s">
        <v>675</v>
      </c>
      <c r="G6" s="527" t="s">
        <v>676</v>
      </c>
      <c r="H6" s="527" t="s">
        <v>677</v>
      </c>
      <c r="I6" s="532"/>
      <c r="J6" s="527" t="s">
        <v>673</v>
      </c>
      <c r="K6" s="527" t="s">
        <v>674</v>
      </c>
      <c r="L6" s="527" t="s">
        <v>675</v>
      </c>
      <c r="M6" s="527" t="s">
        <v>676</v>
      </c>
      <c r="N6" s="527" t="s">
        <v>677</v>
      </c>
      <c r="O6" s="755"/>
    </row>
    <row r="7" spans="1:15">
      <c r="A7" s="503">
        <v>1</v>
      </c>
      <c r="B7" s="508" t="s">
        <v>698</v>
      </c>
      <c r="C7" s="508">
        <v>1295785.855</v>
      </c>
      <c r="D7" s="503">
        <v>1288708.4750000001</v>
      </c>
      <c r="E7" s="503">
        <v>0</v>
      </c>
      <c r="F7" s="559">
        <v>2519.5700000000002</v>
      </c>
      <c r="G7" s="559">
        <v>4557.8100000000004</v>
      </c>
      <c r="H7" s="503">
        <v>0</v>
      </c>
      <c r="I7" s="503">
        <v>28808.962299999999</v>
      </c>
      <c r="J7" s="559">
        <v>25774.1823</v>
      </c>
      <c r="K7" s="559">
        <v>0</v>
      </c>
      <c r="L7" s="559">
        <v>755.87</v>
      </c>
      <c r="M7" s="559">
        <v>2278.91</v>
      </c>
      <c r="N7" s="559">
        <v>0</v>
      </c>
      <c r="O7" s="503"/>
    </row>
    <row r="8" spans="1:15">
      <c r="A8" s="503">
        <v>2</v>
      </c>
      <c r="B8" s="508" t="s">
        <v>568</v>
      </c>
      <c r="C8" s="508">
        <v>612989.24780000001</v>
      </c>
      <c r="D8" s="503">
        <v>604417.69400000002</v>
      </c>
      <c r="E8" s="503">
        <v>0</v>
      </c>
      <c r="F8" s="539">
        <v>593.25</v>
      </c>
      <c r="G8" s="539">
        <v>0</v>
      </c>
      <c r="H8" s="503">
        <v>7978.3037999999997</v>
      </c>
      <c r="I8" s="503">
        <v>20244.644100000001</v>
      </c>
      <c r="J8" s="539">
        <v>12088.3603</v>
      </c>
      <c r="K8" s="539">
        <v>0</v>
      </c>
      <c r="L8" s="539">
        <v>177.98</v>
      </c>
      <c r="M8" s="539">
        <v>0</v>
      </c>
      <c r="N8" s="539">
        <v>7978.3037999999997</v>
      </c>
      <c r="O8" s="503"/>
    </row>
    <row r="9" spans="1:15">
      <c r="A9" s="503">
        <v>3</v>
      </c>
      <c r="B9" s="508" t="s">
        <v>569</v>
      </c>
      <c r="C9" s="508">
        <v>0</v>
      </c>
      <c r="D9" s="503">
        <v>0</v>
      </c>
      <c r="E9" s="503">
        <v>0</v>
      </c>
      <c r="F9" s="538">
        <v>0</v>
      </c>
      <c r="G9" s="538">
        <v>0</v>
      </c>
      <c r="H9" s="503">
        <v>0</v>
      </c>
      <c r="I9" s="503">
        <v>0</v>
      </c>
      <c r="J9" s="538">
        <v>0</v>
      </c>
      <c r="K9" s="538">
        <v>0</v>
      </c>
      <c r="L9" s="538">
        <v>0</v>
      </c>
      <c r="M9" s="538">
        <v>0</v>
      </c>
      <c r="N9" s="538">
        <v>0</v>
      </c>
      <c r="O9" s="503"/>
    </row>
    <row r="10" spans="1:15">
      <c r="A10" s="503">
        <v>4</v>
      </c>
      <c r="B10" s="508" t="s">
        <v>699</v>
      </c>
      <c r="C10" s="508">
        <v>3045476.5440000002</v>
      </c>
      <c r="D10" s="503">
        <v>3045476.5440000002</v>
      </c>
      <c r="E10" s="503">
        <v>0</v>
      </c>
      <c r="F10" s="538">
        <v>0</v>
      </c>
      <c r="G10" s="538">
        <v>0</v>
      </c>
      <c r="H10" s="503">
        <v>0</v>
      </c>
      <c r="I10" s="503">
        <v>60909.541599999997</v>
      </c>
      <c r="J10" s="538">
        <v>60909.541599999997</v>
      </c>
      <c r="K10" s="538">
        <v>0</v>
      </c>
      <c r="L10" s="538">
        <v>0</v>
      </c>
      <c r="M10" s="538">
        <v>0</v>
      </c>
      <c r="N10" s="538">
        <v>0</v>
      </c>
      <c r="O10" s="503"/>
    </row>
    <row r="11" spans="1:15">
      <c r="A11" s="503">
        <v>5</v>
      </c>
      <c r="B11" s="508" t="s">
        <v>570</v>
      </c>
      <c r="C11" s="508">
        <v>3277035.99</v>
      </c>
      <c r="D11" s="503">
        <v>1377938.56</v>
      </c>
      <c r="E11" s="503">
        <v>1899097.43</v>
      </c>
      <c r="F11" s="538">
        <v>0</v>
      </c>
      <c r="G11" s="538">
        <v>0</v>
      </c>
      <c r="H11" s="503">
        <v>0</v>
      </c>
      <c r="I11" s="503">
        <v>217468.5</v>
      </c>
      <c r="J11" s="538">
        <v>27558.76</v>
      </c>
      <c r="K11" s="538">
        <v>189909.74</v>
      </c>
      <c r="L11" s="538">
        <v>0</v>
      </c>
      <c r="M11" s="538">
        <v>0</v>
      </c>
      <c r="N11" s="538">
        <v>0</v>
      </c>
      <c r="O11" s="503"/>
    </row>
    <row r="12" spans="1:15">
      <c r="A12" s="503">
        <v>6</v>
      </c>
      <c r="B12" s="508" t="s">
        <v>571</v>
      </c>
      <c r="C12" s="508">
        <v>1811426.3992000001</v>
      </c>
      <c r="D12" s="503">
        <v>1199186.0902</v>
      </c>
      <c r="E12" s="503">
        <v>356534.11540000001</v>
      </c>
      <c r="F12" s="538">
        <v>0</v>
      </c>
      <c r="G12" s="538">
        <v>255706.1936</v>
      </c>
      <c r="H12" s="503">
        <v>0</v>
      </c>
      <c r="I12" s="503">
        <v>187490.3229</v>
      </c>
      <c r="J12" s="538">
        <v>23983.725999999999</v>
      </c>
      <c r="K12" s="538">
        <v>35653.436900000001</v>
      </c>
      <c r="L12" s="538">
        <v>0</v>
      </c>
      <c r="M12" s="538">
        <v>127853.16</v>
      </c>
      <c r="N12" s="538">
        <v>0</v>
      </c>
      <c r="O12" s="503"/>
    </row>
    <row r="13" spans="1:15">
      <c r="A13" s="503">
        <v>7</v>
      </c>
      <c r="B13" s="508" t="s">
        <v>572</v>
      </c>
      <c r="C13" s="508">
        <v>4471852.7653999999</v>
      </c>
      <c r="D13" s="503">
        <v>2296108.14</v>
      </c>
      <c r="E13" s="503">
        <v>250000</v>
      </c>
      <c r="F13" s="538">
        <v>1925744.6254</v>
      </c>
      <c r="G13" s="538">
        <v>0</v>
      </c>
      <c r="H13" s="503">
        <v>0</v>
      </c>
      <c r="I13" s="503">
        <v>648645.58129999996</v>
      </c>
      <c r="J13" s="538">
        <v>45922.17</v>
      </c>
      <c r="K13" s="538">
        <v>25000</v>
      </c>
      <c r="L13" s="538">
        <v>577723.41130000004</v>
      </c>
      <c r="M13" s="538">
        <v>0</v>
      </c>
      <c r="N13" s="538">
        <v>0</v>
      </c>
      <c r="O13" s="503"/>
    </row>
    <row r="14" spans="1:15">
      <c r="A14" s="503">
        <v>8</v>
      </c>
      <c r="B14" s="508" t="s">
        <v>573</v>
      </c>
      <c r="C14" s="508">
        <v>6417862.1782</v>
      </c>
      <c r="D14" s="503">
        <v>2175387.9582000002</v>
      </c>
      <c r="E14" s="503">
        <v>4242474.22</v>
      </c>
      <c r="F14" s="538">
        <v>0</v>
      </c>
      <c r="G14" s="538">
        <v>0</v>
      </c>
      <c r="H14" s="503">
        <v>0</v>
      </c>
      <c r="I14" s="503">
        <v>467755.1618</v>
      </c>
      <c r="J14" s="538">
        <v>43507.741800000003</v>
      </c>
      <c r="K14" s="538">
        <v>424247.42</v>
      </c>
      <c r="L14" s="538">
        <v>0</v>
      </c>
      <c r="M14" s="538">
        <v>0</v>
      </c>
      <c r="N14" s="538">
        <v>0</v>
      </c>
      <c r="O14" s="503"/>
    </row>
    <row r="15" spans="1:15">
      <c r="A15" s="503">
        <v>9</v>
      </c>
      <c r="B15" s="508" t="s">
        <v>574</v>
      </c>
      <c r="C15" s="508">
        <v>0</v>
      </c>
      <c r="D15" s="503">
        <v>0</v>
      </c>
      <c r="E15" s="503">
        <v>0</v>
      </c>
      <c r="F15" s="538">
        <v>0</v>
      </c>
      <c r="G15" s="538">
        <v>0</v>
      </c>
      <c r="H15" s="503">
        <v>0</v>
      </c>
      <c r="I15" s="503">
        <v>0</v>
      </c>
      <c r="J15" s="538">
        <v>0</v>
      </c>
      <c r="K15" s="538">
        <v>0</v>
      </c>
      <c r="L15" s="538">
        <v>0</v>
      </c>
      <c r="M15" s="538">
        <v>0</v>
      </c>
      <c r="N15" s="538">
        <v>0</v>
      </c>
      <c r="O15" s="503"/>
    </row>
    <row r="16" spans="1:15">
      <c r="A16" s="503">
        <v>10</v>
      </c>
      <c r="B16" s="508" t="s">
        <v>575</v>
      </c>
      <c r="C16" s="508">
        <v>882274.23990000004</v>
      </c>
      <c r="D16" s="503">
        <v>567816.48910000001</v>
      </c>
      <c r="E16" s="503">
        <v>0</v>
      </c>
      <c r="F16" s="538">
        <v>0</v>
      </c>
      <c r="G16" s="538">
        <v>314457.75079999998</v>
      </c>
      <c r="H16" s="503">
        <v>0</v>
      </c>
      <c r="I16" s="503">
        <v>168585.23050000001</v>
      </c>
      <c r="J16" s="538">
        <v>11356.3235</v>
      </c>
      <c r="K16" s="538">
        <v>0</v>
      </c>
      <c r="L16" s="538">
        <v>0</v>
      </c>
      <c r="M16" s="538">
        <v>157228.90700000001</v>
      </c>
      <c r="N16" s="538">
        <v>0</v>
      </c>
      <c r="O16" s="503"/>
    </row>
    <row r="17" spans="1:15">
      <c r="A17" s="503">
        <v>11</v>
      </c>
      <c r="B17" s="508" t="s">
        <v>576</v>
      </c>
      <c r="C17" s="508">
        <v>663402.82999999996</v>
      </c>
      <c r="D17" s="503">
        <v>663402.82999999996</v>
      </c>
      <c r="E17" s="503">
        <v>0</v>
      </c>
      <c r="F17" s="538">
        <v>0</v>
      </c>
      <c r="G17" s="538">
        <v>0</v>
      </c>
      <c r="H17" s="503">
        <v>0</v>
      </c>
      <c r="I17" s="503">
        <v>13268.06</v>
      </c>
      <c r="J17" s="538">
        <v>13268.06</v>
      </c>
      <c r="K17" s="538">
        <v>0</v>
      </c>
      <c r="L17" s="538">
        <v>0</v>
      </c>
      <c r="M17" s="538">
        <v>0</v>
      </c>
      <c r="N17" s="538">
        <v>0</v>
      </c>
      <c r="O17" s="503"/>
    </row>
    <row r="18" spans="1:15">
      <c r="A18" s="503">
        <v>12</v>
      </c>
      <c r="B18" s="508" t="s">
        <v>577</v>
      </c>
      <c r="C18" s="508">
        <v>30341797.897</v>
      </c>
      <c r="D18" s="503">
        <v>26435556.5046</v>
      </c>
      <c r="E18" s="503">
        <v>1622631.6684000001</v>
      </c>
      <c r="F18" s="538">
        <v>2080143.78</v>
      </c>
      <c r="G18" s="538">
        <v>203465.94399999999</v>
      </c>
      <c r="H18" s="503">
        <v>0</v>
      </c>
      <c r="I18" s="503">
        <v>1416750.4498999999</v>
      </c>
      <c r="J18" s="538">
        <v>528711.15520000004</v>
      </c>
      <c r="K18" s="538">
        <v>162263.16690000001</v>
      </c>
      <c r="L18" s="538">
        <v>624043.14</v>
      </c>
      <c r="M18" s="538">
        <v>101732.9878</v>
      </c>
      <c r="N18" s="538">
        <v>0</v>
      </c>
      <c r="O18" s="503"/>
    </row>
    <row r="19" spans="1:15">
      <c r="A19" s="503">
        <v>13</v>
      </c>
      <c r="B19" s="508" t="s">
        <v>578</v>
      </c>
      <c r="C19" s="508">
        <v>3626523.6058</v>
      </c>
      <c r="D19" s="503">
        <v>3626523.6058</v>
      </c>
      <c r="E19" s="503">
        <v>0</v>
      </c>
      <c r="F19" s="538">
        <v>0</v>
      </c>
      <c r="G19" s="538">
        <v>0</v>
      </c>
      <c r="H19" s="503">
        <v>0</v>
      </c>
      <c r="I19" s="503">
        <v>72530.4755</v>
      </c>
      <c r="J19" s="538">
        <v>72530.4755</v>
      </c>
      <c r="K19" s="538">
        <v>0</v>
      </c>
      <c r="L19" s="538">
        <v>0</v>
      </c>
      <c r="M19" s="538">
        <v>0</v>
      </c>
      <c r="N19" s="538">
        <v>0</v>
      </c>
      <c r="O19" s="503"/>
    </row>
    <row r="20" spans="1:15">
      <c r="A20" s="503">
        <v>14</v>
      </c>
      <c r="B20" s="508" t="s">
        <v>579</v>
      </c>
      <c r="C20" s="508">
        <v>5782235.4554000003</v>
      </c>
      <c r="D20" s="503">
        <v>160584.92019999999</v>
      </c>
      <c r="E20" s="503">
        <v>5585417.2999999998</v>
      </c>
      <c r="F20" s="538">
        <v>35467.225200000001</v>
      </c>
      <c r="G20" s="538">
        <v>0</v>
      </c>
      <c r="H20" s="503">
        <v>766.01</v>
      </c>
      <c r="I20" s="503">
        <v>573159.61820000003</v>
      </c>
      <c r="J20" s="538">
        <v>3211.7069999999999</v>
      </c>
      <c r="K20" s="538">
        <v>558541.74</v>
      </c>
      <c r="L20" s="538">
        <v>10640.1612</v>
      </c>
      <c r="M20" s="538">
        <v>0</v>
      </c>
      <c r="N20" s="538">
        <v>766.01</v>
      </c>
      <c r="O20" s="503"/>
    </row>
    <row r="21" spans="1:15">
      <c r="A21" s="503">
        <v>15</v>
      </c>
      <c r="B21" s="508" t="s">
        <v>580</v>
      </c>
      <c r="C21" s="508">
        <v>280197.73070000001</v>
      </c>
      <c r="D21" s="503">
        <v>213739.8719</v>
      </c>
      <c r="E21" s="503">
        <v>0</v>
      </c>
      <c r="F21" s="538">
        <v>38723.54</v>
      </c>
      <c r="G21" s="538">
        <v>0</v>
      </c>
      <c r="H21" s="503">
        <v>27734.318800000001</v>
      </c>
      <c r="I21" s="503">
        <v>43626.177300000003</v>
      </c>
      <c r="J21" s="538">
        <v>4274.7884999999997</v>
      </c>
      <c r="K21" s="538">
        <v>0</v>
      </c>
      <c r="L21" s="538">
        <v>11617.07</v>
      </c>
      <c r="M21" s="538">
        <v>0</v>
      </c>
      <c r="N21" s="538">
        <v>27734.318800000001</v>
      </c>
      <c r="O21" s="503"/>
    </row>
    <row r="22" spans="1:15">
      <c r="A22" s="503">
        <v>16</v>
      </c>
      <c r="B22" s="508" t="s">
        <v>581</v>
      </c>
      <c r="C22" s="508">
        <v>0</v>
      </c>
      <c r="D22" s="503">
        <v>0</v>
      </c>
      <c r="E22" s="503">
        <v>0</v>
      </c>
      <c r="F22" s="538">
        <v>0</v>
      </c>
      <c r="G22" s="538">
        <v>0</v>
      </c>
      <c r="H22" s="503">
        <v>0</v>
      </c>
      <c r="I22" s="503">
        <v>0</v>
      </c>
      <c r="J22" s="538">
        <v>0</v>
      </c>
      <c r="K22" s="538">
        <v>0</v>
      </c>
      <c r="L22" s="538">
        <v>0</v>
      </c>
      <c r="M22" s="538">
        <v>0</v>
      </c>
      <c r="N22" s="538">
        <v>0</v>
      </c>
      <c r="O22" s="503"/>
    </row>
    <row r="23" spans="1:15">
      <c r="A23" s="503">
        <v>17</v>
      </c>
      <c r="B23" s="508" t="s">
        <v>702</v>
      </c>
      <c r="C23" s="508">
        <v>495462.81939999998</v>
      </c>
      <c r="D23" s="503">
        <v>495462.81939999998</v>
      </c>
      <c r="E23" s="503">
        <v>0</v>
      </c>
      <c r="F23" s="538">
        <v>0</v>
      </c>
      <c r="G23" s="538">
        <v>0</v>
      </c>
      <c r="H23" s="503">
        <v>0</v>
      </c>
      <c r="I23" s="503">
        <v>9909.2579999999998</v>
      </c>
      <c r="J23" s="538">
        <v>9909.2579999999998</v>
      </c>
      <c r="K23" s="538">
        <v>0</v>
      </c>
      <c r="L23" s="538">
        <v>0</v>
      </c>
      <c r="M23" s="538">
        <v>0</v>
      </c>
      <c r="N23" s="538">
        <v>0</v>
      </c>
      <c r="O23" s="503"/>
    </row>
    <row r="24" spans="1:15">
      <c r="A24" s="503">
        <v>18</v>
      </c>
      <c r="B24" s="508" t="s">
        <v>582</v>
      </c>
      <c r="C24" s="508">
        <v>66241.16</v>
      </c>
      <c r="D24" s="503">
        <v>66241.16</v>
      </c>
      <c r="E24" s="503">
        <v>0</v>
      </c>
      <c r="F24" s="538">
        <v>0</v>
      </c>
      <c r="G24" s="538">
        <v>0</v>
      </c>
      <c r="H24" s="503">
        <v>0</v>
      </c>
      <c r="I24" s="503">
        <v>1324.82</v>
      </c>
      <c r="J24" s="538">
        <v>1324.82</v>
      </c>
      <c r="K24" s="538">
        <v>0</v>
      </c>
      <c r="L24" s="538">
        <v>0</v>
      </c>
      <c r="M24" s="538">
        <v>0</v>
      </c>
      <c r="N24" s="538">
        <v>0</v>
      </c>
      <c r="O24" s="503"/>
    </row>
    <row r="25" spans="1:15">
      <c r="A25" s="503">
        <v>19</v>
      </c>
      <c r="B25" s="508" t="s">
        <v>583</v>
      </c>
      <c r="C25" s="508">
        <v>0</v>
      </c>
      <c r="D25" s="503">
        <v>0</v>
      </c>
      <c r="E25" s="503">
        <v>0</v>
      </c>
      <c r="F25" s="538">
        <v>0</v>
      </c>
      <c r="G25" s="538">
        <v>0</v>
      </c>
      <c r="H25" s="503">
        <v>0</v>
      </c>
      <c r="I25" s="503">
        <v>0</v>
      </c>
      <c r="J25" s="538">
        <v>0</v>
      </c>
      <c r="K25" s="538">
        <v>0</v>
      </c>
      <c r="L25" s="538">
        <v>0</v>
      </c>
      <c r="M25" s="538">
        <v>0</v>
      </c>
      <c r="N25" s="538">
        <v>0</v>
      </c>
      <c r="O25" s="503"/>
    </row>
    <row r="26" spans="1:15">
      <c r="A26" s="503">
        <v>20</v>
      </c>
      <c r="B26" s="508" t="s">
        <v>701</v>
      </c>
      <c r="C26" s="508">
        <v>377914.73119999998</v>
      </c>
      <c r="D26" s="503">
        <v>215099.0459</v>
      </c>
      <c r="E26" s="503">
        <v>162815.68530000001</v>
      </c>
      <c r="F26" s="538">
        <v>0</v>
      </c>
      <c r="G26" s="538">
        <v>0</v>
      </c>
      <c r="H26" s="503">
        <v>0</v>
      </c>
      <c r="I26" s="503">
        <v>20583.5537</v>
      </c>
      <c r="J26" s="538">
        <v>4301.9724999999999</v>
      </c>
      <c r="K26" s="538">
        <v>16281.581200000001</v>
      </c>
      <c r="L26" s="538">
        <v>0</v>
      </c>
      <c r="M26" s="538">
        <v>0</v>
      </c>
      <c r="N26" s="538">
        <v>0</v>
      </c>
      <c r="O26" s="503"/>
    </row>
    <row r="27" spans="1:15">
      <c r="A27" s="503">
        <v>21</v>
      </c>
      <c r="B27" s="508" t="s">
        <v>584</v>
      </c>
      <c r="C27" s="508">
        <v>57257.691800000001</v>
      </c>
      <c r="D27" s="503">
        <v>25111.9018</v>
      </c>
      <c r="E27" s="503">
        <v>32145.79</v>
      </c>
      <c r="F27" s="538">
        <v>0</v>
      </c>
      <c r="G27" s="538">
        <v>0</v>
      </c>
      <c r="H27" s="503">
        <v>0</v>
      </c>
      <c r="I27" s="503">
        <v>3716.8148999999999</v>
      </c>
      <c r="J27" s="538">
        <v>502.23489999999998</v>
      </c>
      <c r="K27" s="538">
        <v>3214.58</v>
      </c>
      <c r="L27" s="538">
        <v>0</v>
      </c>
      <c r="M27" s="538">
        <v>0</v>
      </c>
      <c r="N27" s="538">
        <v>0</v>
      </c>
      <c r="O27" s="503"/>
    </row>
    <row r="28" spans="1:15">
      <c r="A28" s="503">
        <v>22</v>
      </c>
      <c r="B28" s="508" t="s">
        <v>585</v>
      </c>
      <c r="C28" s="508">
        <v>68276.556800000006</v>
      </c>
      <c r="D28" s="503">
        <v>15511.0368</v>
      </c>
      <c r="E28" s="503">
        <v>0</v>
      </c>
      <c r="F28" s="538">
        <v>0</v>
      </c>
      <c r="G28" s="538">
        <v>0</v>
      </c>
      <c r="H28" s="503">
        <v>52765.52</v>
      </c>
      <c r="I28" s="503">
        <v>53075.735000000001</v>
      </c>
      <c r="J28" s="538">
        <v>310.21499999999997</v>
      </c>
      <c r="K28" s="538">
        <v>0</v>
      </c>
      <c r="L28" s="538">
        <v>0</v>
      </c>
      <c r="M28" s="538">
        <v>0</v>
      </c>
      <c r="N28" s="538">
        <v>52765.52</v>
      </c>
      <c r="O28" s="503"/>
    </row>
    <row r="29" spans="1:15">
      <c r="A29" s="503">
        <v>23</v>
      </c>
      <c r="B29" s="508" t="s">
        <v>586</v>
      </c>
      <c r="C29" s="508">
        <v>7530775.6120999996</v>
      </c>
      <c r="D29" s="503">
        <v>7301495.3812999995</v>
      </c>
      <c r="E29" s="503">
        <v>51393.663399999998</v>
      </c>
      <c r="F29" s="538">
        <v>25275.87</v>
      </c>
      <c r="G29" s="538">
        <v>0</v>
      </c>
      <c r="H29" s="503">
        <v>152610.6974</v>
      </c>
      <c r="I29" s="503">
        <v>311362.70199999999</v>
      </c>
      <c r="J29" s="538">
        <v>146029.87100000001</v>
      </c>
      <c r="K29" s="538">
        <v>5139.3735999999999</v>
      </c>
      <c r="L29" s="538">
        <v>7582.76</v>
      </c>
      <c r="M29" s="538">
        <v>0</v>
      </c>
      <c r="N29" s="538">
        <v>152610.6974</v>
      </c>
      <c r="O29" s="503"/>
    </row>
    <row r="30" spans="1:15">
      <c r="A30" s="503">
        <v>24</v>
      </c>
      <c r="B30" s="508" t="s">
        <v>700</v>
      </c>
      <c r="C30" s="508">
        <v>0</v>
      </c>
      <c r="D30" s="503">
        <v>0</v>
      </c>
      <c r="E30" s="503">
        <v>0</v>
      </c>
      <c r="F30" s="538">
        <v>0</v>
      </c>
      <c r="G30" s="538">
        <v>0</v>
      </c>
      <c r="H30" s="503">
        <v>0</v>
      </c>
      <c r="I30" s="503">
        <v>0</v>
      </c>
      <c r="J30" s="538">
        <v>0</v>
      </c>
      <c r="K30" s="538">
        <v>0</v>
      </c>
      <c r="L30" s="538">
        <v>0</v>
      </c>
      <c r="M30" s="538">
        <v>0</v>
      </c>
      <c r="N30" s="538">
        <v>0</v>
      </c>
      <c r="O30" s="503"/>
    </row>
    <row r="31" spans="1:15">
      <c r="A31" s="503">
        <v>25</v>
      </c>
      <c r="B31" s="508" t="s">
        <v>587</v>
      </c>
      <c r="C31" s="508">
        <v>5674113.5203</v>
      </c>
      <c r="D31" s="503">
        <v>5203988.2533999998</v>
      </c>
      <c r="E31" s="503">
        <v>85334.732699999993</v>
      </c>
      <c r="F31" s="538">
        <v>0</v>
      </c>
      <c r="G31" s="538">
        <v>250172.9823</v>
      </c>
      <c r="H31" s="503">
        <v>134617.55189999999</v>
      </c>
      <c r="I31" s="503">
        <v>372317.28779999999</v>
      </c>
      <c r="J31" s="538">
        <v>104079.7628</v>
      </c>
      <c r="K31" s="538">
        <v>8533.4660999999996</v>
      </c>
      <c r="L31" s="538">
        <v>0</v>
      </c>
      <c r="M31" s="538">
        <v>125086.507</v>
      </c>
      <c r="N31" s="538">
        <v>134617.55189999999</v>
      </c>
      <c r="O31" s="503"/>
    </row>
    <row r="32" spans="1:15">
      <c r="A32" s="503">
        <v>26</v>
      </c>
      <c r="B32" s="508" t="s">
        <v>697</v>
      </c>
      <c r="C32" s="508">
        <v>0</v>
      </c>
      <c r="D32" s="503">
        <v>0</v>
      </c>
      <c r="E32" s="503">
        <v>0</v>
      </c>
      <c r="F32" s="538">
        <v>0</v>
      </c>
      <c r="G32" s="538">
        <v>0</v>
      </c>
      <c r="H32" s="503">
        <v>0</v>
      </c>
      <c r="I32" s="503">
        <v>0</v>
      </c>
      <c r="J32" s="538">
        <v>0</v>
      </c>
      <c r="K32" s="538">
        <v>0</v>
      </c>
      <c r="L32" s="538">
        <v>0</v>
      </c>
      <c r="M32" s="538">
        <v>0</v>
      </c>
      <c r="N32" s="538">
        <v>0</v>
      </c>
      <c r="O32" s="503"/>
    </row>
    <row r="33" spans="1:15">
      <c r="A33" s="503">
        <v>27</v>
      </c>
      <c r="B33" s="528" t="s">
        <v>110</v>
      </c>
      <c r="C33" s="640">
        <f>SUM(C7:C31)</f>
        <v>76778902.829999998</v>
      </c>
      <c r="D33" s="628">
        <f t="shared" ref="D33:O33" si="0">SUM(D7:D31)</f>
        <v>56977757.281599991</v>
      </c>
      <c r="E33" s="628">
        <f>SUM(E7:E31)</f>
        <v>14287844.605199998</v>
      </c>
      <c r="F33" s="641">
        <f t="shared" si="0"/>
        <v>4108467.8606000002</v>
      </c>
      <c r="G33" s="641">
        <f>SUM(G7:G31)</f>
        <v>1028360.6807</v>
      </c>
      <c r="H33" s="628">
        <f t="shared" si="0"/>
        <v>376472.4019</v>
      </c>
      <c r="I33" s="503">
        <f t="shared" si="0"/>
        <v>4691532.8967999993</v>
      </c>
      <c r="J33" s="641">
        <f t="shared" si="0"/>
        <v>1139555.1259000001</v>
      </c>
      <c r="K33" s="641">
        <f t="shared" si="0"/>
        <v>1428784.5047000002</v>
      </c>
      <c r="L33" s="641">
        <f t="shared" si="0"/>
        <v>1232540.3925000001</v>
      </c>
      <c r="M33" s="641">
        <f t="shared" si="0"/>
        <v>514180.4718</v>
      </c>
      <c r="N33" s="641">
        <f t="shared" si="0"/>
        <v>376472.4019</v>
      </c>
      <c r="O33" s="628">
        <f t="shared" si="0"/>
        <v>0</v>
      </c>
    </row>
    <row r="34" spans="1:15">
      <c r="A34" s="510"/>
      <c r="B34" s="510"/>
      <c r="C34" s="642"/>
      <c r="D34" s="642"/>
      <c r="E34" s="642"/>
      <c r="F34" s="643"/>
      <c r="G34" s="643"/>
      <c r="H34" s="642"/>
      <c r="I34" s="642"/>
      <c r="J34" s="643"/>
      <c r="K34" s="643"/>
      <c r="L34" s="643"/>
      <c r="M34" s="643"/>
      <c r="N34" s="643"/>
      <c r="O34" s="642"/>
    </row>
    <row r="35" spans="1:15">
      <c r="A35" s="510"/>
      <c r="B35" s="543"/>
      <c r="C35" s="543"/>
      <c r="D35" s="510"/>
      <c r="E35" s="510"/>
      <c r="H35" s="510"/>
      <c r="I35" s="510"/>
      <c r="O35" s="510"/>
    </row>
    <row r="36" spans="1:15">
      <c r="A36" s="510"/>
      <c r="B36" s="510"/>
      <c r="C36" s="510"/>
      <c r="D36" s="510"/>
      <c r="E36" s="510"/>
      <c r="H36" s="510"/>
      <c r="I36" s="510"/>
      <c r="O36" s="510"/>
    </row>
    <row r="37" spans="1:15">
      <c r="A37" s="510"/>
      <c r="B37" s="510"/>
      <c r="C37" s="510"/>
      <c r="D37" s="510"/>
      <c r="E37" s="510"/>
      <c r="H37" s="510"/>
      <c r="I37" s="510"/>
      <c r="O37" s="510"/>
    </row>
    <row r="38" spans="1:15">
      <c r="A38" s="510"/>
      <c r="B38" s="510"/>
      <c r="C38" s="510"/>
      <c r="D38" s="510"/>
      <c r="E38" s="510"/>
      <c r="H38" s="510"/>
      <c r="I38" s="510"/>
      <c r="O38" s="510"/>
    </row>
    <row r="39" spans="1:15">
      <c r="A39" s="510"/>
      <c r="B39" s="510"/>
      <c r="C39" s="510"/>
      <c r="D39" s="510"/>
      <c r="E39" s="510"/>
      <c r="H39" s="510"/>
      <c r="I39" s="510"/>
      <c r="O39" s="510"/>
    </row>
    <row r="40" spans="1:15">
      <c r="A40" s="510"/>
      <c r="B40" s="510"/>
      <c r="C40" s="510"/>
      <c r="D40" s="510"/>
      <c r="E40" s="510"/>
      <c r="H40" s="510"/>
      <c r="I40" s="510"/>
      <c r="O40" s="510"/>
    </row>
    <row r="41" spans="1:15">
      <c r="A41" s="544"/>
      <c r="B41" s="544"/>
      <c r="C41" s="544"/>
      <c r="D41" s="510"/>
      <c r="E41" s="510"/>
      <c r="H41" s="510"/>
      <c r="I41" s="510"/>
      <c r="O41" s="510"/>
    </row>
    <row r="42" spans="1:15">
      <c r="A42" s="544"/>
      <c r="B42" s="544"/>
      <c r="C42" s="544"/>
      <c r="D42" s="510"/>
      <c r="E42" s="510"/>
      <c r="H42" s="510"/>
      <c r="I42" s="510"/>
      <c r="O42" s="510"/>
    </row>
    <row r="43" spans="1:15">
      <c r="A43" s="510"/>
      <c r="B43" s="510"/>
      <c r="C43" s="510"/>
      <c r="D43" s="510"/>
      <c r="E43" s="510"/>
      <c r="H43" s="510"/>
      <c r="I43" s="510"/>
      <c r="O43" s="510"/>
    </row>
    <row r="44" spans="1:15">
      <c r="A44" s="510"/>
      <c r="B44" s="510"/>
      <c r="C44" s="510"/>
      <c r="D44" s="510"/>
      <c r="E44" s="510"/>
      <c r="H44" s="510"/>
      <c r="I44" s="510"/>
      <c r="O44" s="510"/>
    </row>
    <row r="45" spans="1:15">
      <c r="A45" s="510"/>
      <c r="B45" s="510"/>
      <c r="C45" s="510"/>
      <c r="D45" s="510"/>
      <c r="E45" s="510"/>
      <c r="H45" s="510"/>
      <c r="I45" s="510"/>
      <c r="O45" s="510"/>
    </row>
    <row r="46" spans="1:15">
      <c r="A46" s="510"/>
      <c r="B46" s="510"/>
      <c r="C46" s="510"/>
      <c r="D46" s="510"/>
      <c r="E46" s="510"/>
      <c r="H46" s="510"/>
      <c r="I46" s="510"/>
      <c r="O46" s="510"/>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C10" sqref="C10"/>
    </sheetView>
  </sheetViews>
  <sheetFormatPr defaultColWidth="8.7109375" defaultRowHeight="12"/>
  <cols>
    <col min="1" max="1" width="11.85546875" style="554" bestFit="1" customWidth="1"/>
    <col min="2" max="2" width="80.140625" style="554" customWidth="1"/>
    <col min="3" max="3" width="17.140625" style="554" bestFit="1" customWidth="1"/>
    <col min="4" max="4" width="22.42578125" style="554" bestFit="1" customWidth="1"/>
    <col min="5" max="5" width="22.28515625" style="554" bestFit="1" customWidth="1"/>
    <col min="6" max="6" width="20.140625" style="554" bestFit="1" customWidth="1"/>
    <col min="7" max="7" width="20.85546875" style="554" bestFit="1" customWidth="1"/>
    <col min="8" max="8" width="23.42578125" style="554" bestFit="1" customWidth="1"/>
    <col min="9" max="9" width="22.140625" style="554" customWidth="1"/>
    <col min="10" max="10" width="19.140625" style="554" bestFit="1" customWidth="1"/>
    <col min="11" max="11" width="17.85546875" style="554" bestFit="1" customWidth="1"/>
    <col min="12" max="16384" width="8.7109375" style="554"/>
  </cols>
  <sheetData>
    <row r="1" spans="1:11" s="507" customFormat="1" ht="12.75">
      <c r="A1" s="497" t="s">
        <v>31</v>
      </c>
    </row>
    <row r="2" spans="1:11" s="507" customFormat="1" ht="13.5">
      <c r="A2" s="498" t="s">
        <v>32</v>
      </c>
      <c r="B2" s="645">
        <f>'1. key ratios '!B2</f>
        <v>44377</v>
      </c>
    </row>
    <row r="3" spans="1:11" s="507" customFormat="1" ht="12.75">
      <c r="A3" s="499" t="s">
        <v>678</v>
      </c>
    </row>
    <row r="4" spans="1:11">
      <c r="C4" s="555" t="s">
        <v>0</v>
      </c>
      <c r="D4" s="555" t="s">
        <v>1</v>
      </c>
      <c r="E4" s="555" t="s">
        <v>2</v>
      </c>
      <c r="F4" s="555" t="s">
        <v>3</v>
      </c>
      <c r="G4" s="555" t="s">
        <v>4</v>
      </c>
      <c r="H4" s="555" t="s">
        <v>5</v>
      </c>
      <c r="I4" s="555" t="s">
        <v>8</v>
      </c>
      <c r="J4" s="555" t="s">
        <v>9</v>
      </c>
      <c r="K4" s="555" t="s">
        <v>10</v>
      </c>
    </row>
    <row r="5" spans="1:11" ht="105" customHeight="1">
      <c r="A5" s="756" t="s">
        <v>679</v>
      </c>
      <c r="B5" s="757"/>
      <c r="C5" s="531" t="s">
        <v>680</v>
      </c>
      <c r="D5" s="531" t="s">
        <v>681</v>
      </c>
      <c r="E5" s="531" t="s">
        <v>682</v>
      </c>
      <c r="F5" s="556" t="s">
        <v>683</v>
      </c>
      <c r="G5" s="531" t="s">
        <v>684</v>
      </c>
      <c r="H5" s="531" t="s">
        <v>685</v>
      </c>
      <c r="I5" s="531" t="s">
        <v>686</v>
      </c>
      <c r="J5" s="531" t="s">
        <v>687</v>
      </c>
      <c r="K5" s="531" t="s">
        <v>688</v>
      </c>
    </row>
    <row r="6" spans="1:11" ht="12.75">
      <c r="A6" s="503">
        <v>1</v>
      </c>
      <c r="B6" s="503" t="s">
        <v>634</v>
      </c>
      <c r="C6" s="644"/>
      <c r="D6" s="644"/>
      <c r="E6" s="644"/>
      <c r="F6" s="644"/>
      <c r="G6" s="644">
        <v>73035874.270799994</v>
      </c>
      <c r="H6" s="644"/>
      <c r="I6" s="644"/>
      <c r="J6" s="644">
        <v>2925812.6888000001</v>
      </c>
      <c r="K6" s="644">
        <v>817215.87040000001</v>
      </c>
    </row>
    <row r="7" spans="1:11" ht="12.75">
      <c r="A7" s="503">
        <v>2</v>
      </c>
      <c r="B7" s="503" t="s">
        <v>689</v>
      </c>
      <c r="C7" s="644"/>
      <c r="D7" s="644"/>
      <c r="E7" s="644"/>
      <c r="F7" s="644"/>
      <c r="G7" s="644"/>
      <c r="H7" s="644"/>
      <c r="I7" s="644"/>
      <c r="J7" s="644"/>
      <c r="K7" s="644"/>
    </row>
    <row r="8" spans="1:11" ht="12.75">
      <c r="A8" s="503">
        <v>3</v>
      </c>
      <c r="B8" s="503" t="s">
        <v>642</v>
      </c>
      <c r="C8" s="644">
        <v>4073343.7782999999</v>
      </c>
      <c r="D8" s="644"/>
      <c r="E8" s="644">
        <v>20703156.004700001</v>
      </c>
      <c r="F8" s="644"/>
      <c r="G8" s="644">
        <v>9907692.5911999997</v>
      </c>
      <c r="H8" s="644"/>
      <c r="I8" s="644"/>
      <c r="J8" s="644">
        <v>45090</v>
      </c>
      <c r="K8" s="644">
        <v>0</v>
      </c>
    </row>
    <row r="9" spans="1:11" ht="12.75">
      <c r="A9" s="503">
        <v>4</v>
      </c>
      <c r="B9" s="529" t="s">
        <v>690</v>
      </c>
      <c r="C9" s="644"/>
      <c r="D9" s="644"/>
      <c r="E9" s="644"/>
      <c r="F9" s="644"/>
      <c r="G9" s="644">
        <v>5242918.7706000004</v>
      </c>
      <c r="H9" s="644"/>
      <c r="I9" s="644"/>
      <c r="J9" s="644">
        <v>251534.0888</v>
      </c>
      <c r="K9" s="644">
        <v>18848.0838</v>
      </c>
    </row>
    <row r="10" spans="1:11" ht="12.75">
      <c r="A10" s="503">
        <v>5</v>
      </c>
      <c r="B10" s="529" t="s">
        <v>691</v>
      </c>
      <c r="C10" s="644"/>
      <c r="D10" s="644"/>
      <c r="E10" s="644"/>
      <c r="F10" s="644"/>
      <c r="G10" s="644"/>
      <c r="H10" s="644"/>
      <c r="I10" s="644"/>
      <c r="J10" s="644"/>
      <c r="K10" s="644"/>
    </row>
    <row r="11" spans="1:11" ht="12.75">
      <c r="A11" s="503">
        <v>6</v>
      </c>
      <c r="B11" s="529" t="s">
        <v>692</v>
      </c>
      <c r="C11" s="644"/>
      <c r="D11" s="644"/>
      <c r="E11" s="644"/>
      <c r="F11" s="644"/>
      <c r="G11" s="644"/>
      <c r="H11" s="644"/>
      <c r="I11" s="644"/>
      <c r="J11" s="644"/>
      <c r="K11" s="644"/>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pane xSplit="1" ySplit="5" topLeftCell="B33" activePane="bottomRight" state="frozen"/>
      <selection activeCell="B9" sqref="B9"/>
      <selection pane="topRight" activeCell="B9" sqref="B9"/>
      <selection pane="bottomLeft" activeCell="B9" sqref="B9"/>
      <selection pane="bottomRight" activeCell="C21" sqref="C21"/>
    </sheetView>
  </sheetViews>
  <sheetFormatPr defaultColWidth="9.140625" defaultRowHeight="14.25"/>
  <cols>
    <col min="1" max="1" width="9.5703125" style="4" bestFit="1" customWidth="1"/>
    <col min="2" max="2" width="43.5703125" style="4" customWidth="1"/>
    <col min="3" max="3" width="11.7109375" style="4" customWidth="1"/>
    <col min="4" max="4" width="13.28515625" style="4" customWidth="1"/>
    <col min="5" max="5" width="14.5703125" style="4" customWidth="1"/>
    <col min="6" max="6" width="11.7109375" style="4" customWidth="1"/>
    <col min="7" max="7" width="13.7109375" style="4" customWidth="1"/>
    <col min="8" max="8" width="14.5703125" style="4" customWidth="1"/>
    <col min="9" max="16384" width="9.140625" style="5"/>
  </cols>
  <sheetData>
    <row r="1" spans="1:8">
      <c r="A1" s="2" t="s">
        <v>31</v>
      </c>
      <c r="B1" s="4" t="str">
        <f>'Info '!C2</f>
        <v>JSC Ziraat Bank Georgia</v>
      </c>
    </row>
    <row r="2" spans="1:8">
      <c r="A2" s="2" t="s">
        <v>32</v>
      </c>
      <c r="B2" s="653">
        <f>'1. key ratios '!B2</f>
        <v>44377</v>
      </c>
    </row>
    <row r="3" spans="1:8">
      <c r="A3" s="2"/>
    </row>
    <row r="4" spans="1:8" ht="15" thickBot="1">
      <c r="A4" s="17" t="s">
        <v>33</v>
      </c>
      <c r="B4" s="18" t="s">
        <v>34</v>
      </c>
      <c r="C4" s="17"/>
      <c r="D4" s="19"/>
      <c r="E4" s="19"/>
      <c r="F4" s="20"/>
      <c r="G4" s="20"/>
      <c r="H4" s="21" t="s">
        <v>74</v>
      </c>
    </row>
    <row r="5" spans="1:8">
      <c r="A5" s="22"/>
      <c r="B5" s="23"/>
      <c r="C5" s="656" t="s">
        <v>69</v>
      </c>
      <c r="D5" s="657"/>
      <c r="E5" s="658"/>
      <c r="F5" s="656" t="s">
        <v>73</v>
      </c>
      <c r="G5" s="657"/>
      <c r="H5" s="659"/>
    </row>
    <row r="6" spans="1:8">
      <c r="A6" s="24" t="s">
        <v>6</v>
      </c>
      <c r="B6" s="25" t="s">
        <v>35</v>
      </c>
      <c r="C6" s="26" t="s">
        <v>70</v>
      </c>
      <c r="D6" s="26" t="s">
        <v>71</v>
      </c>
      <c r="E6" s="26" t="s">
        <v>72</v>
      </c>
      <c r="F6" s="26" t="s">
        <v>70</v>
      </c>
      <c r="G6" s="26" t="s">
        <v>71</v>
      </c>
      <c r="H6" s="27" t="s">
        <v>72</v>
      </c>
    </row>
    <row r="7" spans="1:8" ht="15.75">
      <c r="A7" s="24">
        <v>1</v>
      </c>
      <c r="B7" s="28" t="s">
        <v>36</v>
      </c>
      <c r="C7" s="647">
        <v>2377985.7599999998</v>
      </c>
      <c r="D7" s="647">
        <v>4987571.0631999997</v>
      </c>
      <c r="E7" s="648">
        <v>7365556.8231999995</v>
      </c>
      <c r="F7" s="649">
        <v>1766516.65</v>
      </c>
      <c r="G7" s="647">
        <v>4729785.8389999997</v>
      </c>
      <c r="H7" s="648">
        <v>6496302.4890000001</v>
      </c>
    </row>
    <row r="8" spans="1:8" ht="15.75">
      <c r="A8" s="24">
        <v>2</v>
      </c>
      <c r="B8" s="28" t="s">
        <v>37</v>
      </c>
      <c r="C8" s="647">
        <v>5957988.5700000003</v>
      </c>
      <c r="D8" s="647">
        <v>31040223.491300002</v>
      </c>
      <c r="E8" s="648">
        <v>36998212.061300002</v>
      </c>
      <c r="F8" s="649">
        <v>8072701.7599999998</v>
      </c>
      <c r="G8" s="647">
        <v>19878324.3477</v>
      </c>
      <c r="H8" s="648">
        <v>27951026.107699998</v>
      </c>
    </row>
    <row r="9" spans="1:8" ht="15.75">
      <c r="A9" s="24">
        <v>3</v>
      </c>
      <c r="B9" s="28" t="s">
        <v>38</v>
      </c>
      <c r="C9" s="647">
        <v>25107.46</v>
      </c>
      <c r="D9" s="647">
        <v>6385221.3359000003</v>
      </c>
      <c r="E9" s="648">
        <v>6410328.7959000003</v>
      </c>
      <c r="F9" s="649">
        <v>25425.87</v>
      </c>
      <c r="G9" s="647">
        <v>12498828.2358</v>
      </c>
      <c r="H9" s="648">
        <v>12524254.105799999</v>
      </c>
    </row>
    <row r="10" spans="1:8" ht="15.75">
      <c r="A10" s="24">
        <v>4</v>
      </c>
      <c r="B10" s="28" t="s">
        <v>39</v>
      </c>
      <c r="C10" s="647">
        <v>0</v>
      </c>
      <c r="D10" s="647">
        <v>0</v>
      </c>
      <c r="E10" s="648">
        <v>0</v>
      </c>
      <c r="F10" s="649">
        <v>0</v>
      </c>
      <c r="G10" s="647">
        <v>0</v>
      </c>
      <c r="H10" s="648">
        <v>0</v>
      </c>
    </row>
    <row r="11" spans="1:8" ht="15.75">
      <c r="A11" s="24">
        <v>5</v>
      </c>
      <c r="B11" s="28" t="s">
        <v>40</v>
      </c>
      <c r="C11" s="647">
        <v>7249180.8700000001</v>
      </c>
      <c r="D11" s="647">
        <v>0</v>
      </c>
      <c r="E11" s="648">
        <v>7249180.8700000001</v>
      </c>
      <c r="F11" s="649">
        <v>20841613.899999999</v>
      </c>
      <c r="G11" s="647">
        <v>0</v>
      </c>
      <c r="H11" s="648">
        <v>20841613.899999999</v>
      </c>
    </row>
    <row r="12" spans="1:8" ht="15.75">
      <c r="A12" s="24">
        <v>6.1</v>
      </c>
      <c r="B12" s="31" t="s">
        <v>41</v>
      </c>
      <c r="C12" s="647">
        <v>53370920.529999994</v>
      </c>
      <c r="D12" s="647">
        <v>23407982.300000001</v>
      </c>
      <c r="E12" s="648">
        <v>76778902.829999998</v>
      </c>
      <c r="F12" s="649">
        <v>34249229.109999999</v>
      </c>
      <c r="G12" s="647">
        <v>16150288.558700001</v>
      </c>
      <c r="H12" s="648">
        <v>50399517.668700002</v>
      </c>
    </row>
    <row r="13" spans="1:8" ht="15.75">
      <c r="A13" s="24">
        <v>6.2</v>
      </c>
      <c r="B13" s="31" t="s">
        <v>42</v>
      </c>
      <c r="C13" s="647">
        <v>-3100752.88</v>
      </c>
      <c r="D13" s="647">
        <v>-1590780.0168000001</v>
      </c>
      <c r="E13" s="648">
        <v>-4691532.8968000002</v>
      </c>
      <c r="F13" s="649">
        <v>-2414353.3888500002</v>
      </c>
      <c r="G13" s="647">
        <v>-1473612.7017545002</v>
      </c>
      <c r="H13" s="648">
        <v>-3887966.0906045004</v>
      </c>
    </row>
    <row r="14" spans="1:8" ht="15.75">
      <c r="A14" s="24">
        <v>6</v>
      </c>
      <c r="B14" s="28" t="s">
        <v>43</v>
      </c>
      <c r="C14" s="648">
        <v>50270167.649999991</v>
      </c>
      <c r="D14" s="648">
        <v>21817202.283199999</v>
      </c>
      <c r="E14" s="648">
        <v>72087369.933199987</v>
      </c>
      <c r="F14" s="648">
        <v>31834875.72115</v>
      </c>
      <c r="G14" s="648">
        <v>14676675.8569455</v>
      </c>
      <c r="H14" s="648">
        <v>46511551.578095496</v>
      </c>
    </row>
    <row r="15" spans="1:8" ht="15.75">
      <c r="A15" s="24">
        <v>7</v>
      </c>
      <c r="B15" s="28" t="s">
        <v>44</v>
      </c>
      <c r="C15" s="647">
        <v>637222.1</v>
      </c>
      <c r="D15" s="647">
        <v>153076.68540000002</v>
      </c>
      <c r="E15" s="648">
        <v>790298.78539999994</v>
      </c>
      <c r="F15" s="649">
        <v>2005735.7200000002</v>
      </c>
      <c r="G15" s="647">
        <v>207073.67199999999</v>
      </c>
      <c r="H15" s="648">
        <v>2212809.392</v>
      </c>
    </row>
    <row r="16" spans="1:8" ht="15.75">
      <c r="A16" s="24">
        <v>8</v>
      </c>
      <c r="B16" s="28" t="s">
        <v>200</v>
      </c>
      <c r="C16" s="647">
        <v>62320</v>
      </c>
      <c r="D16" s="647" t="s">
        <v>717</v>
      </c>
      <c r="E16" s="648">
        <v>62320</v>
      </c>
      <c r="F16" s="649">
        <v>70825</v>
      </c>
      <c r="G16" s="647" t="s">
        <v>717</v>
      </c>
      <c r="H16" s="648">
        <v>70825</v>
      </c>
    </row>
    <row r="17" spans="1:8" ht="15.75">
      <c r="A17" s="24">
        <v>9</v>
      </c>
      <c r="B17" s="28" t="s">
        <v>45</v>
      </c>
      <c r="C17" s="647">
        <v>0</v>
      </c>
      <c r="D17" s="647">
        <v>0</v>
      </c>
      <c r="E17" s="648">
        <v>0</v>
      </c>
      <c r="F17" s="649">
        <v>0</v>
      </c>
      <c r="G17" s="647">
        <v>0</v>
      </c>
      <c r="H17" s="648">
        <v>0</v>
      </c>
    </row>
    <row r="18" spans="1:8" ht="15.75">
      <c r="A18" s="24">
        <v>10</v>
      </c>
      <c r="B18" s="28" t="s">
        <v>46</v>
      </c>
      <c r="C18" s="647">
        <v>6393825.5999999996</v>
      </c>
      <c r="D18" s="647" t="s">
        <v>717</v>
      </c>
      <c r="E18" s="648">
        <v>6393825.5999999996</v>
      </c>
      <c r="F18" s="649">
        <v>6779869.9000000004</v>
      </c>
      <c r="G18" s="647" t="s">
        <v>717</v>
      </c>
      <c r="H18" s="648">
        <v>6779869.9000000004</v>
      </c>
    </row>
    <row r="19" spans="1:8" ht="15.75">
      <c r="A19" s="24">
        <v>11</v>
      </c>
      <c r="B19" s="28" t="s">
        <v>47</v>
      </c>
      <c r="C19" s="647">
        <v>597013.28999999992</v>
      </c>
      <c r="D19" s="647">
        <v>1215245.8245000001</v>
      </c>
      <c r="E19" s="648">
        <v>1812259.1145000001</v>
      </c>
      <c r="F19" s="649">
        <v>210779.49</v>
      </c>
      <c r="G19" s="647">
        <v>1483686.9039</v>
      </c>
      <c r="H19" s="648">
        <v>1694466.3939</v>
      </c>
    </row>
    <row r="20" spans="1:8" ht="15.75">
      <c r="A20" s="24">
        <v>12</v>
      </c>
      <c r="B20" s="33" t="s">
        <v>48</v>
      </c>
      <c r="C20" s="648">
        <v>73570811.299999997</v>
      </c>
      <c r="D20" s="648">
        <v>65598540.683500007</v>
      </c>
      <c r="E20" s="648">
        <v>139169351.9835</v>
      </c>
      <c r="F20" s="648">
        <v>71608344.011150002</v>
      </c>
      <c r="G20" s="648">
        <v>53474374.855345495</v>
      </c>
      <c r="H20" s="648">
        <v>125082718.86649549</v>
      </c>
    </row>
    <row r="21" spans="1:8" ht="15.75">
      <c r="A21" s="24"/>
      <c r="B21" s="25" t="s">
        <v>49</v>
      </c>
      <c r="C21" s="650"/>
      <c r="D21" s="650"/>
      <c r="E21" s="648">
        <v>0</v>
      </c>
      <c r="F21" s="651"/>
      <c r="G21" s="650"/>
      <c r="H21" s="648">
        <v>0</v>
      </c>
    </row>
    <row r="22" spans="1:8" ht="15.75">
      <c r="A22" s="24">
        <v>13</v>
      </c>
      <c r="B22" s="28" t="s">
        <v>50</v>
      </c>
      <c r="C22" s="647">
        <v>0</v>
      </c>
      <c r="D22" s="647">
        <v>2823350</v>
      </c>
      <c r="E22" s="648">
        <v>2823350</v>
      </c>
      <c r="F22" s="649">
        <v>0</v>
      </c>
      <c r="G22" s="647">
        <v>2291400</v>
      </c>
      <c r="H22" s="648">
        <v>2291400</v>
      </c>
    </row>
    <row r="23" spans="1:8" ht="15.75">
      <c r="A23" s="24">
        <v>14</v>
      </c>
      <c r="B23" s="28" t="s">
        <v>51</v>
      </c>
      <c r="C23" s="647">
        <v>8845221.4199999999</v>
      </c>
      <c r="D23" s="647">
        <v>46258793.5255</v>
      </c>
      <c r="E23" s="648">
        <v>55104014.945500001</v>
      </c>
      <c r="F23" s="649">
        <v>9154462.540000001</v>
      </c>
      <c r="G23" s="647">
        <v>32133645.675099999</v>
      </c>
      <c r="H23" s="648">
        <v>41288108.215099998</v>
      </c>
    </row>
    <row r="24" spans="1:8" ht="15.75">
      <c r="A24" s="24">
        <v>15</v>
      </c>
      <c r="B24" s="28" t="s">
        <v>52</v>
      </c>
      <c r="C24" s="647">
        <v>2656096.48</v>
      </c>
      <c r="D24" s="647">
        <v>3538255.8720999998</v>
      </c>
      <c r="E24" s="648">
        <v>6194352.3520999998</v>
      </c>
      <c r="F24" s="649">
        <v>3114790.17</v>
      </c>
      <c r="G24" s="647">
        <v>12936575.513</v>
      </c>
      <c r="H24" s="648">
        <v>16051365.683</v>
      </c>
    </row>
    <row r="25" spans="1:8" ht="15.75">
      <c r="A25" s="24">
        <v>16</v>
      </c>
      <c r="B25" s="28" t="s">
        <v>53</v>
      </c>
      <c r="C25" s="647">
        <v>269578</v>
      </c>
      <c r="D25" s="647">
        <v>9732750.496100001</v>
      </c>
      <c r="E25" s="648">
        <v>10002328.496100001</v>
      </c>
      <c r="F25" s="649">
        <v>836209.04</v>
      </c>
      <c r="G25" s="647">
        <v>6734988.0636999998</v>
      </c>
      <c r="H25" s="648">
        <v>7571197.1036999999</v>
      </c>
    </row>
    <row r="26" spans="1:8" ht="15.75">
      <c r="A26" s="24">
        <v>17</v>
      </c>
      <c r="B26" s="28" t="s">
        <v>54</v>
      </c>
      <c r="C26" s="650">
        <v>0</v>
      </c>
      <c r="D26" s="650">
        <v>0</v>
      </c>
      <c r="E26" s="648">
        <v>0</v>
      </c>
      <c r="F26" s="651">
        <v>0</v>
      </c>
      <c r="G26" s="650">
        <v>0</v>
      </c>
      <c r="H26" s="648">
        <v>0</v>
      </c>
    </row>
    <row r="27" spans="1:8" ht="15.75">
      <c r="A27" s="24">
        <v>18</v>
      </c>
      <c r="B27" s="28" t="s">
        <v>55</v>
      </c>
      <c r="C27" s="647">
        <v>0</v>
      </c>
      <c r="D27" s="647">
        <v>0</v>
      </c>
      <c r="E27" s="648">
        <v>0</v>
      </c>
      <c r="F27" s="649">
        <v>0</v>
      </c>
      <c r="G27" s="647">
        <v>0</v>
      </c>
      <c r="H27" s="648">
        <v>0</v>
      </c>
    </row>
    <row r="28" spans="1:8" ht="15.75">
      <c r="A28" s="24">
        <v>19</v>
      </c>
      <c r="B28" s="28" t="s">
        <v>56</v>
      </c>
      <c r="C28" s="647">
        <v>28631.589999999997</v>
      </c>
      <c r="D28" s="647">
        <v>117791.38920000001</v>
      </c>
      <c r="E28" s="648">
        <v>146422.9792</v>
      </c>
      <c r="F28" s="649">
        <v>34662.54</v>
      </c>
      <c r="G28" s="647">
        <v>166618.1704</v>
      </c>
      <c r="H28" s="648">
        <v>201280.71040000001</v>
      </c>
    </row>
    <row r="29" spans="1:8" ht="15.75">
      <c r="A29" s="24">
        <v>20</v>
      </c>
      <c r="B29" s="28" t="s">
        <v>57</v>
      </c>
      <c r="C29" s="647">
        <v>2110690.84</v>
      </c>
      <c r="D29" s="647">
        <v>4724370.7972999997</v>
      </c>
      <c r="E29" s="648">
        <v>6835061.6372999996</v>
      </c>
      <c r="F29" s="649">
        <v>1204794</v>
      </c>
      <c r="G29" s="647">
        <v>943444.07780000009</v>
      </c>
      <c r="H29" s="648">
        <v>2148238.0778000001</v>
      </c>
    </row>
    <row r="30" spans="1:8" ht="15.75">
      <c r="A30" s="24">
        <v>21</v>
      </c>
      <c r="B30" s="28" t="s">
        <v>58</v>
      </c>
      <c r="C30" s="647">
        <v>0</v>
      </c>
      <c r="D30" s="647">
        <v>0</v>
      </c>
      <c r="E30" s="648">
        <v>0</v>
      </c>
      <c r="F30" s="649">
        <v>0</v>
      </c>
      <c r="G30" s="647">
        <v>0</v>
      </c>
      <c r="H30" s="648">
        <v>0</v>
      </c>
    </row>
    <row r="31" spans="1:8" ht="15.75">
      <c r="A31" s="24">
        <v>22</v>
      </c>
      <c r="B31" s="33" t="s">
        <v>59</v>
      </c>
      <c r="C31" s="648">
        <v>13910218.33</v>
      </c>
      <c r="D31" s="648">
        <v>67195312.080200002</v>
      </c>
      <c r="E31" s="648">
        <v>81105530.4102</v>
      </c>
      <c r="F31" s="648">
        <v>14344918.289999999</v>
      </c>
      <c r="G31" s="648">
        <v>55206671.499999993</v>
      </c>
      <c r="H31" s="648">
        <v>69551589.789999992</v>
      </c>
    </row>
    <row r="32" spans="1:8" ht="15.75">
      <c r="A32" s="24"/>
      <c r="B32" s="25" t="s">
        <v>60</v>
      </c>
      <c r="C32" s="650"/>
      <c r="D32" s="650"/>
      <c r="E32" s="648">
        <v>0</v>
      </c>
      <c r="F32" s="651"/>
      <c r="G32" s="650"/>
      <c r="H32" s="648">
        <v>0</v>
      </c>
    </row>
    <row r="33" spans="1:8" ht="15.75">
      <c r="A33" s="24">
        <v>23</v>
      </c>
      <c r="B33" s="28" t="s">
        <v>61</v>
      </c>
      <c r="C33" s="647">
        <v>50000000</v>
      </c>
      <c r="D33" s="650">
        <v>0</v>
      </c>
      <c r="E33" s="648">
        <v>50000000</v>
      </c>
      <c r="F33" s="649">
        <v>50000000</v>
      </c>
      <c r="G33" s="650">
        <v>0</v>
      </c>
      <c r="H33" s="648">
        <v>50000000</v>
      </c>
    </row>
    <row r="34" spans="1:8" ht="15.75">
      <c r="A34" s="24">
        <v>24</v>
      </c>
      <c r="B34" s="28" t="s">
        <v>62</v>
      </c>
      <c r="C34" s="647">
        <v>0</v>
      </c>
      <c r="D34" s="650">
        <v>0</v>
      </c>
      <c r="E34" s="648">
        <v>0</v>
      </c>
      <c r="F34" s="649">
        <v>0</v>
      </c>
      <c r="G34" s="650">
        <v>0</v>
      </c>
      <c r="H34" s="648">
        <v>0</v>
      </c>
    </row>
    <row r="35" spans="1:8" ht="15.75">
      <c r="A35" s="24">
        <v>25</v>
      </c>
      <c r="B35" s="32" t="s">
        <v>63</v>
      </c>
      <c r="C35" s="647">
        <v>0</v>
      </c>
      <c r="D35" s="650">
        <v>0</v>
      </c>
      <c r="E35" s="648">
        <v>0</v>
      </c>
      <c r="F35" s="649">
        <v>0</v>
      </c>
      <c r="G35" s="650">
        <v>0</v>
      </c>
      <c r="H35" s="648">
        <v>0</v>
      </c>
    </row>
    <row r="36" spans="1:8" ht="15.75">
      <c r="A36" s="24">
        <v>26</v>
      </c>
      <c r="B36" s="28" t="s">
        <v>64</v>
      </c>
      <c r="C36" s="647">
        <v>0</v>
      </c>
      <c r="D36" s="650">
        <v>0</v>
      </c>
      <c r="E36" s="648">
        <v>0</v>
      </c>
      <c r="F36" s="649">
        <v>0</v>
      </c>
      <c r="G36" s="650">
        <v>0</v>
      </c>
      <c r="H36" s="648">
        <v>0</v>
      </c>
    </row>
    <row r="37" spans="1:8" ht="15.75">
      <c r="A37" s="24">
        <v>27</v>
      </c>
      <c r="B37" s="28" t="s">
        <v>65</v>
      </c>
      <c r="C37" s="647">
        <v>0</v>
      </c>
      <c r="D37" s="650">
        <v>0</v>
      </c>
      <c r="E37" s="648">
        <v>0</v>
      </c>
      <c r="F37" s="649">
        <v>0</v>
      </c>
      <c r="G37" s="650">
        <v>0</v>
      </c>
      <c r="H37" s="648">
        <v>0</v>
      </c>
    </row>
    <row r="38" spans="1:8" ht="15.75">
      <c r="A38" s="24">
        <v>28</v>
      </c>
      <c r="B38" s="28" t="s">
        <v>66</v>
      </c>
      <c r="C38" s="647">
        <v>8063820.7335999999</v>
      </c>
      <c r="D38" s="650">
        <v>0</v>
      </c>
      <c r="E38" s="648">
        <v>8063820.7335999999</v>
      </c>
      <c r="F38" s="649">
        <v>5531130.5999999996</v>
      </c>
      <c r="G38" s="650">
        <v>0</v>
      </c>
      <c r="H38" s="648">
        <v>5531130.5999999996</v>
      </c>
    </row>
    <row r="39" spans="1:8" ht="15.75">
      <c r="A39" s="24">
        <v>29</v>
      </c>
      <c r="B39" s="28" t="s">
        <v>67</v>
      </c>
      <c r="C39" s="647">
        <v>0</v>
      </c>
      <c r="D39" s="650">
        <v>0</v>
      </c>
      <c r="E39" s="648">
        <v>0</v>
      </c>
      <c r="F39" s="649">
        <v>0</v>
      </c>
      <c r="G39" s="650">
        <v>0</v>
      </c>
      <c r="H39" s="648">
        <v>0</v>
      </c>
    </row>
    <row r="40" spans="1:8" ht="15.75">
      <c r="A40" s="24">
        <v>30</v>
      </c>
      <c r="B40" s="277" t="s">
        <v>267</v>
      </c>
      <c r="C40" s="647">
        <v>58063820.733599998</v>
      </c>
      <c r="D40" s="650">
        <v>0</v>
      </c>
      <c r="E40" s="648">
        <v>58063820.733599998</v>
      </c>
      <c r="F40" s="649">
        <v>55531130.600000001</v>
      </c>
      <c r="G40" s="650">
        <v>0</v>
      </c>
      <c r="H40" s="648">
        <v>55531130.600000001</v>
      </c>
    </row>
    <row r="41" spans="1:8" ht="16.5" thickBot="1">
      <c r="A41" s="34">
        <v>31</v>
      </c>
      <c r="B41" s="35" t="s">
        <v>68</v>
      </c>
      <c r="C41" s="652">
        <v>71974039.063600004</v>
      </c>
      <c r="D41" s="652">
        <v>67195312.080200002</v>
      </c>
      <c r="E41" s="652">
        <v>139169351.14380002</v>
      </c>
      <c r="F41" s="652">
        <v>69876048.890000001</v>
      </c>
      <c r="G41" s="652">
        <v>55206671.499999993</v>
      </c>
      <c r="H41" s="652">
        <v>125082720.38999999</v>
      </c>
    </row>
    <row r="43" spans="1:8">
      <c r="B43" s="37"/>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workbookViewId="0">
      <pane xSplit="1" ySplit="6" topLeftCell="B55" activePane="bottomRight" state="frozen"/>
      <selection activeCell="B9" sqref="B9"/>
      <selection pane="topRight" activeCell="B9" sqref="B9"/>
      <selection pane="bottomLeft" activeCell="B9" sqref="B9"/>
      <selection pane="bottomRight" activeCell="B2" sqref="B2"/>
    </sheetView>
  </sheetViews>
  <sheetFormatPr defaultColWidth="9.140625" defaultRowHeight="12.75"/>
  <cols>
    <col min="1" max="1" width="9.5703125" style="4" bestFit="1" customWidth="1"/>
    <col min="2" max="2" width="89.140625" style="4" customWidth="1"/>
    <col min="3" max="8" width="12.7109375" style="4" customWidth="1"/>
    <col min="9" max="9" width="8.85546875" style="4" customWidth="1"/>
    <col min="10" max="16384" width="9.140625" style="4"/>
  </cols>
  <sheetData>
    <row r="1" spans="1:8">
      <c r="A1" s="2" t="s">
        <v>31</v>
      </c>
      <c r="B1" s="3" t="str">
        <f>'Info '!C2</f>
        <v>JSC Ziraat Bank Georgia</v>
      </c>
      <c r="C1" s="3"/>
    </row>
    <row r="2" spans="1:8">
      <c r="A2" s="2" t="s">
        <v>32</v>
      </c>
      <c r="B2" s="605">
        <f>'2.RC'!B2</f>
        <v>44377</v>
      </c>
      <c r="C2" s="451"/>
      <c r="D2" s="7"/>
      <c r="E2" s="7"/>
      <c r="F2" s="7"/>
      <c r="G2" s="7"/>
      <c r="H2" s="7"/>
    </row>
    <row r="3" spans="1:8">
      <c r="A3" s="2"/>
      <c r="B3" s="3"/>
      <c r="C3" s="6"/>
      <c r="D3" s="7"/>
      <c r="E3" s="7"/>
      <c r="F3" s="7"/>
      <c r="G3" s="7"/>
      <c r="H3" s="7"/>
    </row>
    <row r="4" spans="1:8" ht="13.5" thickBot="1">
      <c r="A4" s="39" t="s">
        <v>196</v>
      </c>
      <c r="B4" s="233" t="s">
        <v>23</v>
      </c>
      <c r="C4" s="17"/>
      <c r="D4" s="19"/>
      <c r="E4" s="19"/>
      <c r="F4" s="20"/>
      <c r="G4" s="20"/>
      <c r="H4" s="40" t="s">
        <v>74</v>
      </c>
    </row>
    <row r="5" spans="1:8">
      <c r="A5" s="41" t="s">
        <v>6</v>
      </c>
      <c r="B5" s="42"/>
      <c r="C5" s="656" t="s">
        <v>69</v>
      </c>
      <c r="D5" s="657"/>
      <c r="E5" s="658"/>
      <c r="F5" s="656" t="s">
        <v>73</v>
      </c>
      <c r="G5" s="657"/>
      <c r="H5" s="659"/>
    </row>
    <row r="6" spans="1:8">
      <c r="A6" s="43" t="s">
        <v>6</v>
      </c>
      <c r="B6" s="44"/>
      <c r="C6" s="45" t="s">
        <v>70</v>
      </c>
      <c r="D6" s="45" t="s">
        <v>71</v>
      </c>
      <c r="E6" s="45" t="s">
        <v>72</v>
      </c>
      <c r="F6" s="45" t="s">
        <v>70</v>
      </c>
      <c r="G6" s="45" t="s">
        <v>71</v>
      </c>
      <c r="H6" s="46" t="s">
        <v>72</v>
      </c>
    </row>
    <row r="7" spans="1:8">
      <c r="A7" s="47"/>
      <c r="B7" s="233" t="s">
        <v>195</v>
      </c>
      <c r="C7" s="48"/>
      <c r="D7" s="48"/>
      <c r="E7" s="48"/>
      <c r="F7" s="48"/>
      <c r="G7" s="48"/>
      <c r="H7" s="49"/>
    </row>
    <row r="8" spans="1:8">
      <c r="A8" s="47">
        <v>1</v>
      </c>
      <c r="B8" s="50" t="s">
        <v>194</v>
      </c>
      <c r="C8" s="48">
        <v>410277.07</v>
      </c>
      <c r="D8" s="48">
        <v>-17262.22</v>
      </c>
      <c r="E8" s="51">
        <v>393014.85</v>
      </c>
      <c r="F8" s="48">
        <v>324591.35999999999</v>
      </c>
      <c r="G8" s="48">
        <v>56571.8</v>
      </c>
      <c r="H8" s="52">
        <v>381163.16</v>
      </c>
    </row>
    <row r="9" spans="1:8">
      <c r="A9" s="47">
        <v>2</v>
      </c>
      <c r="B9" s="50" t="s">
        <v>193</v>
      </c>
      <c r="C9" s="53">
        <v>2135740.44</v>
      </c>
      <c r="D9" s="53">
        <v>691598.86</v>
      </c>
      <c r="E9" s="51">
        <v>2827339.3</v>
      </c>
      <c r="F9" s="53">
        <v>1702244.17</v>
      </c>
      <c r="G9" s="53">
        <v>598808.83000000007</v>
      </c>
      <c r="H9" s="52">
        <v>2301053</v>
      </c>
    </row>
    <row r="10" spans="1:8">
      <c r="A10" s="47">
        <v>2.1</v>
      </c>
      <c r="B10" s="54" t="s">
        <v>192</v>
      </c>
      <c r="C10" s="48">
        <v>0</v>
      </c>
      <c r="D10" s="48">
        <v>0</v>
      </c>
      <c r="E10" s="51">
        <v>0</v>
      </c>
      <c r="F10" s="48">
        <v>0</v>
      </c>
      <c r="G10" s="48">
        <v>0</v>
      </c>
      <c r="H10" s="52">
        <v>0</v>
      </c>
    </row>
    <row r="11" spans="1:8">
      <c r="A11" s="47">
        <v>2.2000000000000002</v>
      </c>
      <c r="B11" s="54" t="s">
        <v>191</v>
      </c>
      <c r="C11" s="48">
        <v>1647315.47</v>
      </c>
      <c r="D11" s="48">
        <v>197950.33</v>
      </c>
      <c r="E11" s="51">
        <v>1845265.8</v>
      </c>
      <c r="F11" s="48">
        <v>1490138.65</v>
      </c>
      <c r="G11" s="48">
        <v>259395.6</v>
      </c>
      <c r="H11" s="52">
        <v>1749534.25</v>
      </c>
    </row>
    <row r="12" spans="1:8">
      <c r="A12" s="47">
        <v>2.2999999999999998</v>
      </c>
      <c r="B12" s="54" t="s">
        <v>190</v>
      </c>
      <c r="C12" s="48">
        <v>0</v>
      </c>
      <c r="D12" s="48">
        <v>0</v>
      </c>
      <c r="E12" s="51">
        <v>0</v>
      </c>
      <c r="F12" s="48">
        <v>0</v>
      </c>
      <c r="G12" s="48">
        <v>0</v>
      </c>
      <c r="H12" s="52">
        <v>0</v>
      </c>
    </row>
    <row r="13" spans="1:8">
      <c r="A13" s="47">
        <v>2.4</v>
      </c>
      <c r="B13" s="54" t="s">
        <v>189</v>
      </c>
      <c r="C13" s="48">
        <v>0</v>
      </c>
      <c r="D13" s="48">
        <v>0</v>
      </c>
      <c r="E13" s="51">
        <v>0</v>
      </c>
      <c r="F13" s="48">
        <v>0</v>
      </c>
      <c r="G13" s="48">
        <v>0</v>
      </c>
      <c r="H13" s="52">
        <v>0</v>
      </c>
    </row>
    <row r="14" spans="1:8">
      <c r="A14" s="47">
        <v>2.5</v>
      </c>
      <c r="B14" s="54" t="s">
        <v>188</v>
      </c>
      <c r="C14" s="48">
        <v>120486.47</v>
      </c>
      <c r="D14" s="48">
        <v>88197.26</v>
      </c>
      <c r="E14" s="51">
        <v>208683.72999999998</v>
      </c>
      <c r="F14" s="48">
        <v>23390.31</v>
      </c>
      <c r="G14" s="48">
        <v>82066.44</v>
      </c>
      <c r="H14" s="52">
        <v>105456.75</v>
      </c>
    </row>
    <row r="15" spans="1:8">
      <c r="A15" s="47">
        <v>2.6</v>
      </c>
      <c r="B15" s="54" t="s">
        <v>187</v>
      </c>
      <c r="C15" s="48">
        <v>0</v>
      </c>
      <c r="D15" s="48">
        <v>17349.02</v>
      </c>
      <c r="E15" s="51">
        <v>17349.02</v>
      </c>
      <c r="F15" s="48">
        <v>0</v>
      </c>
      <c r="G15" s="48">
        <v>0</v>
      </c>
      <c r="H15" s="52">
        <v>0</v>
      </c>
    </row>
    <row r="16" spans="1:8">
      <c r="A16" s="47">
        <v>2.7</v>
      </c>
      <c r="B16" s="54" t="s">
        <v>186</v>
      </c>
      <c r="C16" s="48">
        <v>856.15</v>
      </c>
      <c r="D16" s="48">
        <v>79695.12</v>
      </c>
      <c r="E16" s="51">
        <v>80551.26999999999</v>
      </c>
      <c r="F16" s="48">
        <v>0</v>
      </c>
      <c r="G16" s="48">
        <v>23647.439999999999</v>
      </c>
      <c r="H16" s="52">
        <v>23647.439999999999</v>
      </c>
    </row>
    <row r="17" spans="1:8">
      <c r="A17" s="47">
        <v>2.8</v>
      </c>
      <c r="B17" s="54" t="s">
        <v>185</v>
      </c>
      <c r="C17" s="48">
        <v>360151.7</v>
      </c>
      <c r="D17" s="48">
        <v>290558.13</v>
      </c>
      <c r="E17" s="51">
        <v>650709.83000000007</v>
      </c>
      <c r="F17" s="48">
        <v>182301.65</v>
      </c>
      <c r="G17" s="48">
        <v>233699.35</v>
      </c>
      <c r="H17" s="52">
        <v>416001</v>
      </c>
    </row>
    <row r="18" spans="1:8">
      <c r="A18" s="47">
        <v>2.9</v>
      </c>
      <c r="B18" s="54" t="s">
        <v>184</v>
      </c>
      <c r="C18" s="48">
        <v>6930.65</v>
      </c>
      <c r="D18" s="48">
        <v>17849</v>
      </c>
      <c r="E18" s="51">
        <v>24779.65</v>
      </c>
      <c r="F18" s="48">
        <v>6413.56</v>
      </c>
      <c r="G18" s="48">
        <v>0</v>
      </c>
      <c r="H18" s="52">
        <v>6413.56</v>
      </c>
    </row>
    <row r="19" spans="1:8">
      <c r="A19" s="47">
        <v>3</v>
      </c>
      <c r="B19" s="50" t="s">
        <v>183</v>
      </c>
      <c r="C19" s="48">
        <v>16333.7</v>
      </c>
      <c r="D19" s="48">
        <v>67956.97</v>
      </c>
      <c r="E19" s="51">
        <v>84290.67</v>
      </c>
      <c r="F19" s="48">
        <v>14953.95</v>
      </c>
      <c r="G19" s="48">
        <v>17065.12</v>
      </c>
      <c r="H19" s="52">
        <v>32019.07</v>
      </c>
    </row>
    <row r="20" spans="1:8">
      <c r="A20" s="47">
        <v>4</v>
      </c>
      <c r="B20" s="50" t="s">
        <v>182</v>
      </c>
      <c r="C20" s="48">
        <v>653617.42000000004</v>
      </c>
      <c r="D20" s="48">
        <v>0</v>
      </c>
      <c r="E20" s="51">
        <v>653617.42000000004</v>
      </c>
      <c r="F20" s="48">
        <v>820706</v>
      </c>
      <c r="G20" s="48">
        <v>0</v>
      </c>
      <c r="H20" s="52">
        <v>820706</v>
      </c>
    </row>
    <row r="21" spans="1:8">
      <c r="A21" s="47">
        <v>5</v>
      </c>
      <c r="B21" s="50" t="s">
        <v>181</v>
      </c>
      <c r="C21" s="48">
        <v>92591.09</v>
      </c>
      <c r="D21" s="48">
        <v>144756.26999999999</v>
      </c>
      <c r="E21" s="51">
        <v>237347.36</v>
      </c>
      <c r="F21" s="48">
        <v>70076.83</v>
      </c>
      <c r="G21" s="48">
        <v>207730</v>
      </c>
      <c r="H21" s="52">
        <v>277806.83</v>
      </c>
    </row>
    <row r="22" spans="1:8">
      <c r="A22" s="47">
        <v>6</v>
      </c>
      <c r="B22" s="55" t="s">
        <v>180</v>
      </c>
      <c r="C22" s="53">
        <v>3308559.7199999997</v>
      </c>
      <c r="D22" s="53">
        <v>887049.88</v>
      </c>
      <c r="E22" s="51">
        <v>4195609.5999999996</v>
      </c>
      <c r="F22" s="53">
        <v>2932572.31</v>
      </c>
      <c r="G22" s="53">
        <v>880175.75000000012</v>
      </c>
      <c r="H22" s="52">
        <v>3812748.06</v>
      </c>
    </row>
    <row r="23" spans="1:8">
      <c r="A23" s="47"/>
      <c r="B23" s="233" t="s">
        <v>179</v>
      </c>
      <c r="C23" s="56"/>
      <c r="D23" s="56"/>
      <c r="E23" s="57"/>
      <c r="F23" s="56"/>
      <c r="G23" s="56"/>
      <c r="H23" s="58"/>
    </row>
    <row r="24" spans="1:8">
      <c r="A24" s="47">
        <v>7</v>
      </c>
      <c r="B24" s="50" t="s">
        <v>178</v>
      </c>
      <c r="C24" s="48">
        <v>39753.130000000005</v>
      </c>
      <c r="D24" s="48">
        <v>2552.1399999999994</v>
      </c>
      <c r="E24" s="51">
        <v>42305.270000000004</v>
      </c>
      <c r="F24" s="48">
        <v>29957.69</v>
      </c>
      <c r="G24" s="48">
        <v>28360.7</v>
      </c>
      <c r="H24" s="52">
        <v>58318.39</v>
      </c>
    </row>
    <row r="25" spans="1:8">
      <c r="A25" s="47">
        <v>8</v>
      </c>
      <c r="B25" s="50" t="s">
        <v>177</v>
      </c>
      <c r="C25" s="48">
        <v>2345.6199999999953</v>
      </c>
      <c r="D25" s="48">
        <v>33132.75</v>
      </c>
      <c r="E25" s="51">
        <v>35478.369999999995</v>
      </c>
      <c r="F25" s="48">
        <v>13279.040000000005</v>
      </c>
      <c r="G25" s="48">
        <v>145973.65999999997</v>
      </c>
      <c r="H25" s="52">
        <v>159252.69999999998</v>
      </c>
    </row>
    <row r="26" spans="1:8">
      <c r="A26" s="47">
        <v>9</v>
      </c>
      <c r="B26" s="50" t="s">
        <v>176</v>
      </c>
      <c r="C26" s="48">
        <v>0</v>
      </c>
      <c r="D26" s="48">
        <v>17081.3</v>
      </c>
      <c r="E26" s="51">
        <v>17081.3</v>
      </c>
      <c r="F26" s="48">
        <v>0</v>
      </c>
      <c r="G26" s="48">
        <v>17533.13</v>
      </c>
      <c r="H26" s="52">
        <v>17533.13</v>
      </c>
    </row>
    <row r="27" spans="1:8">
      <c r="A27" s="47">
        <v>10</v>
      </c>
      <c r="B27" s="50" t="s">
        <v>175</v>
      </c>
      <c r="C27" s="48"/>
      <c r="D27" s="48"/>
      <c r="E27" s="51">
        <v>0</v>
      </c>
      <c r="F27" s="48"/>
      <c r="G27" s="48"/>
      <c r="H27" s="52">
        <v>0</v>
      </c>
    </row>
    <row r="28" spans="1:8">
      <c r="A28" s="47">
        <v>11</v>
      </c>
      <c r="B28" s="50" t="s">
        <v>174</v>
      </c>
      <c r="C28" s="48">
        <v>0</v>
      </c>
      <c r="D28" s="48">
        <v>1178.81</v>
      </c>
      <c r="E28" s="51">
        <v>1178.81</v>
      </c>
      <c r="F28" s="48">
        <v>0</v>
      </c>
      <c r="G28" s="48">
        <v>192.08</v>
      </c>
      <c r="H28" s="52">
        <v>192.08</v>
      </c>
    </row>
    <row r="29" spans="1:8">
      <c r="A29" s="47">
        <v>12</v>
      </c>
      <c r="B29" s="50" t="s">
        <v>173</v>
      </c>
      <c r="C29" s="48">
        <v>41173.75</v>
      </c>
      <c r="D29" s="48">
        <v>4192.91</v>
      </c>
      <c r="E29" s="51">
        <v>45366.66</v>
      </c>
      <c r="F29" s="48">
        <v>31826.87</v>
      </c>
      <c r="G29" s="48">
        <v>6004.38</v>
      </c>
      <c r="H29" s="52">
        <v>37831.25</v>
      </c>
    </row>
    <row r="30" spans="1:8">
      <c r="A30" s="47">
        <v>13</v>
      </c>
      <c r="B30" s="59" t="s">
        <v>172</v>
      </c>
      <c r="C30" s="53">
        <v>83272.5</v>
      </c>
      <c r="D30" s="53">
        <v>58137.91</v>
      </c>
      <c r="E30" s="51">
        <v>141410.41</v>
      </c>
      <c r="F30" s="53">
        <v>75063.600000000006</v>
      </c>
      <c r="G30" s="53">
        <v>198063.94999999998</v>
      </c>
      <c r="H30" s="52">
        <v>273127.55</v>
      </c>
    </row>
    <row r="31" spans="1:8">
      <c r="A31" s="47">
        <v>14</v>
      </c>
      <c r="B31" s="59" t="s">
        <v>171</v>
      </c>
      <c r="C31" s="53">
        <v>3225287.2199999997</v>
      </c>
      <c r="D31" s="53">
        <v>828911.97</v>
      </c>
      <c r="E31" s="51">
        <v>4054199.1899999995</v>
      </c>
      <c r="F31" s="53">
        <v>2857508.71</v>
      </c>
      <c r="G31" s="53">
        <v>682111.80000000016</v>
      </c>
      <c r="H31" s="52">
        <v>3539620.5100000002</v>
      </c>
    </row>
    <row r="32" spans="1:8">
      <c r="A32" s="47"/>
      <c r="B32" s="60"/>
      <c r="C32" s="60"/>
      <c r="D32" s="61"/>
      <c r="E32" s="57"/>
      <c r="F32" s="61"/>
      <c r="G32" s="61"/>
      <c r="H32" s="58"/>
    </row>
    <row r="33" spans="1:8">
      <c r="A33" s="47"/>
      <c r="B33" s="60" t="s">
        <v>170</v>
      </c>
      <c r="C33" s="56"/>
      <c r="D33" s="56"/>
      <c r="E33" s="57"/>
      <c r="F33" s="56"/>
      <c r="G33" s="56"/>
      <c r="H33" s="58"/>
    </row>
    <row r="34" spans="1:8">
      <c r="A34" s="47">
        <v>15</v>
      </c>
      <c r="B34" s="62" t="s">
        <v>169</v>
      </c>
      <c r="C34" s="63">
        <v>-135116.72</v>
      </c>
      <c r="D34" s="63">
        <v>-133559.63640000002</v>
      </c>
      <c r="E34" s="51">
        <v>-268676.35640000005</v>
      </c>
      <c r="F34" s="63">
        <v>-121793.94</v>
      </c>
      <c r="G34" s="63">
        <v>63422.820000000007</v>
      </c>
      <c r="H34" s="51">
        <v>-58371.119999999995</v>
      </c>
    </row>
    <row r="35" spans="1:8">
      <c r="A35" s="47">
        <v>15.1</v>
      </c>
      <c r="B35" s="54" t="s">
        <v>168</v>
      </c>
      <c r="C35" s="48">
        <v>142979.26999999999</v>
      </c>
      <c r="D35" s="48">
        <v>375912.10359999997</v>
      </c>
      <c r="E35" s="51">
        <v>518891.37359999993</v>
      </c>
      <c r="F35" s="48">
        <v>120847.1</v>
      </c>
      <c r="G35" s="48">
        <v>331576.31</v>
      </c>
      <c r="H35" s="51">
        <v>452423.41000000003</v>
      </c>
    </row>
    <row r="36" spans="1:8">
      <c r="A36" s="47">
        <v>15.2</v>
      </c>
      <c r="B36" s="54" t="s">
        <v>167</v>
      </c>
      <c r="C36" s="48">
        <v>278095.99</v>
      </c>
      <c r="D36" s="48">
        <v>509471.74</v>
      </c>
      <c r="E36" s="51">
        <v>787567.73</v>
      </c>
      <c r="F36" s="48">
        <v>242641.04</v>
      </c>
      <c r="G36" s="48">
        <v>268153.49</v>
      </c>
      <c r="H36" s="51">
        <v>510794.53</v>
      </c>
    </row>
    <row r="37" spans="1:8">
      <c r="A37" s="47">
        <v>16</v>
      </c>
      <c r="B37" s="50" t="s">
        <v>166</v>
      </c>
      <c r="C37" s="48">
        <v>0</v>
      </c>
      <c r="D37" s="48">
        <v>0</v>
      </c>
      <c r="E37" s="51">
        <v>0</v>
      </c>
      <c r="F37" s="48">
        <v>0</v>
      </c>
      <c r="G37" s="48">
        <v>0</v>
      </c>
      <c r="H37" s="51">
        <v>0</v>
      </c>
    </row>
    <row r="38" spans="1:8">
      <c r="A38" s="47">
        <v>17</v>
      </c>
      <c r="B38" s="50" t="s">
        <v>165</v>
      </c>
      <c r="C38" s="48">
        <v>0</v>
      </c>
      <c r="D38" s="48">
        <v>0</v>
      </c>
      <c r="E38" s="51">
        <v>0</v>
      </c>
      <c r="F38" s="48">
        <v>0</v>
      </c>
      <c r="G38" s="48">
        <v>0</v>
      </c>
      <c r="H38" s="51">
        <v>0</v>
      </c>
    </row>
    <row r="39" spans="1:8">
      <c r="A39" s="47">
        <v>18</v>
      </c>
      <c r="B39" s="50" t="s">
        <v>164</v>
      </c>
      <c r="C39" s="48">
        <v>0</v>
      </c>
      <c r="D39" s="48">
        <v>0</v>
      </c>
      <c r="E39" s="51">
        <v>0</v>
      </c>
      <c r="F39" s="48">
        <v>0</v>
      </c>
      <c r="G39" s="48">
        <v>0</v>
      </c>
      <c r="H39" s="51">
        <v>0</v>
      </c>
    </row>
    <row r="40" spans="1:8">
      <c r="A40" s="47">
        <v>19</v>
      </c>
      <c r="B40" s="50" t="s">
        <v>163</v>
      </c>
      <c r="C40" s="48">
        <v>580134.5</v>
      </c>
      <c r="D40" s="48"/>
      <c r="E40" s="51">
        <v>580134.5</v>
      </c>
      <c r="F40" s="48">
        <v>702784.15</v>
      </c>
      <c r="G40" s="48"/>
      <c r="H40" s="51">
        <v>702784.15</v>
      </c>
    </row>
    <row r="41" spans="1:8">
      <c r="A41" s="47">
        <v>20</v>
      </c>
      <c r="B41" s="50" t="s">
        <v>162</v>
      </c>
      <c r="C41" s="48">
        <v>7767.79</v>
      </c>
      <c r="D41" s="48"/>
      <c r="E41" s="51">
        <v>7767.79</v>
      </c>
      <c r="F41" s="48">
        <v>4165.25</v>
      </c>
      <c r="G41" s="48"/>
      <c r="H41" s="51">
        <v>4165.25</v>
      </c>
    </row>
    <row r="42" spans="1:8">
      <c r="A42" s="47">
        <v>21</v>
      </c>
      <c r="B42" s="50" t="s">
        <v>161</v>
      </c>
      <c r="C42" s="48">
        <v>9850</v>
      </c>
      <c r="D42" s="48">
        <v>0</v>
      </c>
      <c r="E42" s="51">
        <v>9850</v>
      </c>
      <c r="F42" s="48">
        <v>0</v>
      </c>
      <c r="G42" s="48">
        <v>0</v>
      </c>
      <c r="H42" s="51">
        <v>0</v>
      </c>
    </row>
    <row r="43" spans="1:8">
      <c r="A43" s="47">
        <v>22</v>
      </c>
      <c r="B43" s="50" t="s">
        <v>160</v>
      </c>
      <c r="C43" s="48">
        <v>0</v>
      </c>
      <c r="D43" s="48">
        <v>0</v>
      </c>
      <c r="E43" s="51">
        <v>0</v>
      </c>
      <c r="F43" s="48">
        <v>0</v>
      </c>
      <c r="G43" s="48">
        <v>954.12</v>
      </c>
      <c r="H43" s="51">
        <v>954.12</v>
      </c>
    </row>
    <row r="44" spans="1:8">
      <c r="A44" s="47">
        <v>23</v>
      </c>
      <c r="B44" s="50" t="s">
        <v>159</v>
      </c>
      <c r="C44" s="48">
        <v>33253.089999999997</v>
      </c>
      <c r="D44" s="48">
        <v>0</v>
      </c>
      <c r="E44" s="51">
        <v>33253.089999999997</v>
      </c>
      <c r="F44" s="48">
        <v>4301.1400000000003</v>
      </c>
      <c r="G44" s="48">
        <v>0</v>
      </c>
      <c r="H44" s="51">
        <v>4301.1400000000003</v>
      </c>
    </row>
    <row r="45" spans="1:8">
      <c r="A45" s="47">
        <v>24</v>
      </c>
      <c r="B45" s="59" t="s">
        <v>274</v>
      </c>
      <c r="C45" s="53">
        <v>495888.66000000003</v>
      </c>
      <c r="D45" s="53">
        <v>-133559.63640000002</v>
      </c>
      <c r="E45" s="51">
        <v>362329.02360000001</v>
      </c>
      <c r="F45" s="53">
        <v>589456.6</v>
      </c>
      <c r="G45" s="53">
        <v>64376.94000000001</v>
      </c>
      <c r="H45" s="51">
        <v>653833.54</v>
      </c>
    </row>
    <row r="46" spans="1:8">
      <c r="A46" s="47"/>
      <c r="B46" s="233" t="s">
        <v>158</v>
      </c>
      <c r="C46" s="56"/>
      <c r="D46" s="56"/>
      <c r="E46" s="57"/>
      <c r="F46" s="56"/>
      <c r="G46" s="56"/>
      <c r="H46" s="58"/>
    </row>
    <row r="47" spans="1:8">
      <c r="A47" s="47">
        <v>25</v>
      </c>
      <c r="B47" s="50" t="s">
        <v>157</v>
      </c>
      <c r="C47" s="48">
        <v>14225.52</v>
      </c>
      <c r="D47" s="48">
        <v>4646.3900000000003</v>
      </c>
      <c r="E47" s="51">
        <v>18871.91</v>
      </c>
      <c r="F47" s="48">
        <v>14366.56</v>
      </c>
      <c r="G47" s="48">
        <v>7174.4</v>
      </c>
      <c r="H47" s="52">
        <v>21540.959999999999</v>
      </c>
    </row>
    <row r="48" spans="1:8">
      <c r="A48" s="47">
        <v>26</v>
      </c>
      <c r="B48" s="50" t="s">
        <v>156</v>
      </c>
      <c r="C48" s="48">
        <v>60948.97</v>
      </c>
      <c r="D48" s="48">
        <v>0</v>
      </c>
      <c r="E48" s="51">
        <v>60948.97</v>
      </c>
      <c r="F48" s="48">
        <v>65630.19</v>
      </c>
      <c r="G48" s="48">
        <v>0</v>
      </c>
      <c r="H48" s="52">
        <v>65630.19</v>
      </c>
    </row>
    <row r="49" spans="1:8">
      <c r="A49" s="47">
        <v>27</v>
      </c>
      <c r="B49" s="50" t="s">
        <v>155</v>
      </c>
      <c r="C49" s="48">
        <v>1612722.53</v>
      </c>
      <c r="D49" s="48"/>
      <c r="E49" s="51">
        <v>1612722.53</v>
      </c>
      <c r="F49" s="48">
        <v>1427677.32</v>
      </c>
      <c r="G49" s="48"/>
      <c r="H49" s="52">
        <v>1427677.32</v>
      </c>
    </row>
    <row r="50" spans="1:8">
      <c r="A50" s="47">
        <v>28</v>
      </c>
      <c r="B50" s="50" t="s">
        <v>154</v>
      </c>
      <c r="C50" s="48">
        <v>240</v>
      </c>
      <c r="D50" s="48"/>
      <c r="E50" s="51">
        <v>240</v>
      </c>
      <c r="F50" s="48">
        <v>5125.3</v>
      </c>
      <c r="G50" s="48"/>
      <c r="H50" s="52">
        <v>5125.3</v>
      </c>
    </row>
    <row r="51" spans="1:8">
      <c r="A51" s="47">
        <v>29</v>
      </c>
      <c r="B51" s="50" t="s">
        <v>153</v>
      </c>
      <c r="C51" s="48">
        <v>593214.24</v>
      </c>
      <c r="D51" s="48"/>
      <c r="E51" s="51">
        <v>593214.24</v>
      </c>
      <c r="F51" s="48">
        <v>457021.98</v>
      </c>
      <c r="G51" s="48"/>
      <c r="H51" s="52">
        <v>457021.98</v>
      </c>
    </row>
    <row r="52" spans="1:8">
      <c r="A52" s="47">
        <v>30</v>
      </c>
      <c r="B52" s="50" t="s">
        <v>152</v>
      </c>
      <c r="C52" s="48">
        <v>392968.61</v>
      </c>
      <c r="D52" s="48">
        <v>83419.33</v>
      </c>
      <c r="E52" s="51">
        <v>476387.94</v>
      </c>
      <c r="F52" s="48">
        <v>380132.56</v>
      </c>
      <c r="G52" s="48">
        <v>1186.4000000000001</v>
      </c>
      <c r="H52" s="52">
        <v>381318.96</v>
      </c>
    </row>
    <row r="53" spans="1:8">
      <c r="A53" s="47">
        <v>31</v>
      </c>
      <c r="B53" s="59" t="s">
        <v>275</v>
      </c>
      <c r="C53" s="53">
        <v>2674319.8699999996</v>
      </c>
      <c r="D53" s="53">
        <v>88065.72</v>
      </c>
      <c r="E53" s="51">
        <v>2762385.59</v>
      </c>
      <c r="F53" s="53">
        <v>2349953.91</v>
      </c>
      <c r="G53" s="53">
        <v>8360.7999999999993</v>
      </c>
      <c r="H53" s="51">
        <v>2358314.71</v>
      </c>
    </row>
    <row r="54" spans="1:8">
      <c r="A54" s="47">
        <v>32</v>
      </c>
      <c r="B54" s="59" t="s">
        <v>276</v>
      </c>
      <c r="C54" s="53">
        <v>-2178431.2099999995</v>
      </c>
      <c r="D54" s="53">
        <v>-221625.35640000002</v>
      </c>
      <c r="E54" s="51">
        <v>-2400056.5663999994</v>
      </c>
      <c r="F54" s="53">
        <v>-1760497.31</v>
      </c>
      <c r="G54" s="53">
        <v>56016.140000000014</v>
      </c>
      <c r="H54" s="51">
        <v>-1704481.17</v>
      </c>
    </row>
    <row r="55" spans="1:8">
      <c r="A55" s="47"/>
      <c r="B55" s="60"/>
      <c r="C55" s="61"/>
      <c r="D55" s="61"/>
      <c r="E55" s="57"/>
      <c r="F55" s="61"/>
      <c r="G55" s="61"/>
      <c r="H55" s="58"/>
    </row>
    <row r="56" spans="1:8">
      <c r="A56" s="47">
        <v>33</v>
      </c>
      <c r="B56" s="59" t="s">
        <v>151</v>
      </c>
      <c r="C56" s="53">
        <v>1046856.0100000002</v>
      </c>
      <c r="D56" s="53">
        <v>607286.61359999992</v>
      </c>
      <c r="E56" s="51">
        <v>1654142.6236</v>
      </c>
      <c r="F56" s="53">
        <v>1097011.3999999999</v>
      </c>
      <c r="G56" s="53">
        <v>738127.94000000018</v>
      </c>
      <c r="H56" s="52">
        <v>1835139.34</v>
      </c>
    </row>
    <row r="57" spans="1:8">
      <c r="A57" s="47"/>
      <c r="B57" s="60"/>
      <c r="C57" s="61"/>
      <c r="D57" s="61"/>
      <c r="E57" s="57"/>
      <c r="F57" s="61"/>
      <c r="G57" s="61"/>
      <c r="H57" s="58"/>
    </row>
    <row r="58" spans="1:8">
      <c r="A58" s="47">
        <v>34</v>
      </c>
      <c r="B58" s="50" t="s">
        <v>150</v>
      </c>
      <c r="C58" s="48">
        <v>661221.61</v>
      </c>
      <c r="D58" s="48"/>
      <c r="E58" s="51">
        <v>661221.61</v>
      </c>
      <c r="F58" s="48">
        <v>2020799.12</v>
      </c>
      <c r="G58" s="48" t="s">
        <v>717</v>
      </c>
      <c r="H58" s="52">
        <v>2020799.12</v>
      </c>
    </row>
    <row r="59" spans="1:8" s="234" customFormat="1">
      <c r="A59" s="47">
        <v>35</v>
      </c>
      <c r="B59" s="50" t="s">
        <v>149</v>
      </c>
      <c r="C59" s="48">
        <v>0</v>
      </c>
      <c r="D59" s="48"/>
      <c r="E59" s="51">
        <v>0</v>
      </c>
      <c r="F59" s="48">
        <v>0</v>
      </c>
      <c r="G59" s="48" t="s">
        <v>717</v>
      </c>
      <c r="H59" s="52">
        <v>0</v>
      </c>
    </row>
    <row r="60" spans="1:8">
      <c r="A60" s="47">
        <v>36</v>
      </c>
      <c r="B60" s="50" t="s">
        <v>148</v>
      </c>
      <c r="C60" s="48">
        <v>80059.199999999997</v>
      </c>
      <c r="D60" s="48"/>
      <c r="E60" s="51">
        <v>80059.199999999997</v>
      </c>
      <c r="F60" s="48">
        <v>26060.75</v>
      </c>
      <c r="G60" s="48" t="s">
        <v>717</v>
      </c>
      <c r="H60" s="52">
        <v>26060.75</v>
      </c>
    </row>
    <row r="61" spans="1:8">
      <c r="A61" s="47">
        <v>37</v>
      </c>
      <c r="B61" s="59" t="s">
        <v>147</v>
      </c>
      <c r="C61" s="53">
        <v>741280.80999999994</v>
      </c>
      <c r="D61" s="53">
        <v>0</v>
      </c>
      <c r="E61" s="51">
        <v>741280.80999999994</v>
      </c>
      <c r="F61" s="53">
        <v>2046859.87</v>
      </c>
      <c r="G61" s="53">
        <v>0</v>
      </c>
      <c r="H61" s="52">
        <v>2046859.87</v>
      </c>
    </row>
    <row r="62" spans="1:8">
      <c r="A62" s="47"/>
      <c r="B62" s="64"/>
      <c r="C62" s="56"/>
      <c r="D62" s="56"/>
      <c r="E62" s="57"/>
      <c r="F62" s="56"/>
      <c r="G62" s="56"/>
      <c r="H62" s="58"/>
    </row>
    <row r="63" spans="1:8">
      <c r="A63" s="47">
        <v>38</v>
      </c>
      <c r="B63" s="65" t="s">
        <v>146</v>
      </c>
      <c r="C63" s="53">
        <v>305575.2000000003</v>
      </c>
      <c r="D63" s="53">
        <v>607286.61359999992</v>
      </c>
      <c r="E63" s="51">
        <v>912861.81360000023</v>
      </c>
      <c r="F63" s="53">
        <v>-949848.4700000002</v>
      </c>
      <c r="G63" s="53">
        <v>738127.94000000018</v>
      </c>
      <c r="H63" s="52">
        <v>-211720.53000000003</v>
      </c>
    </row>
    <row r="64" spans="1:8">
      <c r="A64" s="43">
        <v>39</v>
      </c>
      <c r="B64" s="50" t="s">
        <v>145</v>
      </c>
      <c r="C64" s="66">
        <v>0</v>
      </c>
      <c r="D64" s="66"/>
      <c r="E64" s="51">
        <v>0</v>
      </c>
      <c r="F64" s="66">
        <v>0</v>
      </c>
      <c r="G64" s="66"/>
      <c r="H64" s="52">
        <v>0</v>
      </c>
    </row>
    <row r="65" spans="1:8">
      <c r="A65" s="47">
        <v>40</v>
      </c>
      <c r="B65" s="59" t="s">
        <v>144</v>
      </c>
      <c r="C65" s="53">
        <v>305575.2000000003</v>
      </c>
      <c r="D65" s="53">
        <v>607286.61359999992</v>
      </c>
      <c r="E65" s="51">
        <v>912861.81360000023</v>
      </c>
      <c r="F65" s="53">
        <v>-949848.4700000002</v>
      </c>
      <c r="G65" s="53">
        <v>738127.94000000018</v>
      </c>
      <c r="H65" s="52">
        <v>-211720.53000000003</v>
      </c>
    </row>
    <row r="66" spans="1:8">
      <c r="A66" s="43">
        <v>41</v>
      </c>
      <c r="B66" s="50" t="s">
        <v>143</v>
      </c>
      <c r="C66" s="66">
        <v>0</v>
      </c>
      <c r="D66" s="66"/>
      <c r="E66" s="51">
        <v>0</v>
      </c>
      <c r="F66" s="66">
        <v>0</v>
      </c>
      <c r="G66" s="66"/>
      <c r="H66" s="52">
        <v>0</v>
      </c>
    </row>
    <row r="67" spans="1:8" ht="13.5" thickBot="1">
      <c r="A67" s="67">
        <v>42</v>
      </c>
      <c r="B67" s="68" t="s">
        <v>142</v>
      </c>
      <c r="C67" s="69">
        <v>305575.2000000003</v>
      </c>
      <c r="D67" s="69">
        <v>607286.61359999992</v>
      </c>
      <c r="E67" s="587">
        <v>912861.81359999999</v>
      </c>
      <c r="F67" s="69">
        <v>-949848.4700000002</v>
      </c>
      <c r="G67" s="69">
        <v>738127.94000000018</v>
      </c>
      <c r="H67" s="70">
        <v>-211720.53000000003</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topLeftCell="A28" zoomScaleNormal="100" workbookViewId="0">
      <selection activeCell="A5" sqref="A5:E6"/>
    </sheetView>
  </sheetViews>
  <sheetFormatPr defaultColWidth="9.140625" defaultRowHeight="14.25"/>
  <cols>
    <col min="1" max="1" width="9.5703125" style="5" bestFit="1" customWidth="1"/>
    <col min="2" max="2" width="72.28515625" style="5" customWidth="1"/>
    <col min="3" max="8" width="12.7109375" style="5" customWidth="1"/>
    <col min="9" max="16384" width="9.140625" style="5"/>
  </cols>
  <sheetData>
    <row r="1" spans="1:8">
      <c r="A1" s="2" t="s">
        <v>31</v>
      </c>
      <c r="B1" s="3" t="str">
        <f>'Info '!C2</f>
        <v>JSC Ziraat Bank Georgia</v>
      </c>
    </row>
    <row r="2" spans="1:8">
      <c r="A2" s="2" t="s">
        <v>32</v>
      </c>
      <c r="B2" s="451">
        <f>'1. key ratios '!B2</f>
        <v>44377</v>
      </c>
    </row>
    <row r="3" spans="1:8">
      <c r="A3" s="4"/>
    </row>
    <row r="4" spans="1:8" ht="15" thickBot="1">
      <c r="A4" s="4" t="s">
        <v>75</v>
      </c>
      <c r="B4" s="4"/>
      <c r="C4" s="212"/>
      <c r="D4" s="212"/>
      <c r="E4" s="212"/>
      <c r="F4" s="213"/>
      <c r="G4" s="213"/>
      <c r="H4" s="214" t="s">
        <v>74</v>
      </c>
    </row>
    <row r="5" spans="1:8">
      <c r="A5" s="660" t="s">
        <v>6</v>
      </c>
      <c r="B5" s="662" t="s">
        <v>341</v>
      </c>
      <c r="C5" s="656" t="s">
        <v>69</v>
      </c>
      <c r="D5" s="657"/>
      <c r="E5" s="658"/>
      <c r="F5" s="656" t="s">
        <v>73</v>
      </c>
      <c r="G5" s="657"/>
      <c r="H5" s="659"/>
    </row>
    <row r="6" spans="1:8">
      <c r="A6" s="661"/>
      <c r="B6" s="663"/>
      <c r="C6" s="26" t="s">
        <v>288</v>
      </c>
      <c r="D6" s="26" t="s">
        <v>123</v>
      </c>
      <c r="E6" s="26" t="s">
        <v>110</v>
      </c>
      <c r="F6" s="26" t="s">
        <v>288</v>
      </c>
      <c r="G6" s="26" t="s">
        <v>123</v>
      </c>
      <c r="H6" s="27" t="s">
        <v>110</v>
      </c>
    </row>
    <row r="7" spans="1:8" s="15" customFormat="1">
      <c r="A7" s="215">
        <v>1</v>
      </c>
      <c r="B7" s="216" t="s">
        <v>375</v>
      </c>
      <c r="C7" s="29">
        <v>14965950.82</v>
      </c>
      <c r="D7" s="29">
        <v>19763331.554200001</v>
      </c>
      <c r="E7" s="217">
        <v>34729282.374200001</v>
      </c>
      <c r="F7" s="29">
        <v>10360333.17</v>
      </c>
      <c r="G7" s="29">
        <v>23899101.489700001</v>
      </c>
      <c r="H7" s="30">
        <v>34259434.659699999</v>
      </c>
    </row>
    <row r="8" spans="1:8" s="15" customFormat="1">
      <c r="A8" s="215">
        <v>1.1000000000000001</v>
      </c>
      <c r="B8" s="267" t="s">
        <v>306</v>
      </c>
      <c r="C8" s="29">
        <v>11580454.470000001</v>
      </c>
      <c r="D8" s="29">
        <v>15665554.189200001</v>
      </c>
      <c r="E8" s="217">
        <v>27246008.659200002</v>
      </c>
      <c r="F8" s="29">
        <v>9023397.8599999994</v>
      </c>
      <c r="G8" s="29">
        <v>22309908.932700001</v>
      </c>
      <c r="H8" s="30">
        <v>31333306.7927</v>
      </c>
    </row>
    <row r="9" spans="1:8" s="15" customFormat="1">
      <c r="A9" s="215">
        <v>1.2</v>
      </c>
      <c r="B9" s="267" t="s">
        <v>307</v>
      </c>
      <c r="C9" s="29"/>
      <c r="D9" s="29"/>
      <c r="E9" s="217">
        <v>0</v>
      </c>
      <c r="F9" s="29"/>
      <c r="G9" s="29"/>
      <c r="H9" s="30">
        <v>0</v>
      </c>
    </row>
    <row r="10" spans="1:8" s="15" customFormat="1">
      <c r="A10" s="215">
        <v>1.3</v>
      </c>
      <c r="B10" s="267" t="s">
        <v>308</v>
      </c>
      <c r="C10" s="29">
        <v>3385496.35</v>
      </c>
      <c r="D10" s="29">
        <v>4097777.3650000002</v>
      </c>
      <c r="E10" s="217">
        <v>7483273.7149999999</v>
      </c>
      <c r="F10" s="29">
        <v>1336935.31</v>
      </c>
      <c r="G10" s="29">
        <v>1589192.557</v>
      </c>
      <c r="H10" s="30">
        <v>2926127.8670000001</v>
      </c>
    </row>
    <row r="11" spans="1:8" s="15" customFormat="1">
      <c r="A11" s="215">
        <v>1.4</v>
      </c>
      <c r="B11" s="267" t="s">
        <v>289</v>
      </c>
      <c r="C11" s="29">
        <v>0</v>
      </c>
      <c r="D11" s="29">
        <v>0</v>
      </c>
      <c r="E11" s="217">
        <v>0</v>
      </c>
      <c r="F11" s="29">
        <v>0</v>
      </c>
      <c r="G11" s="29">
        <v>0</v>
      </c>
      <c r="H11" s="30">
        <v>0</v>
      </c>
    </row>
    <row r="12" spans="1:8" s="15" customFormat="1" ht="29.25" customHeight="1">
      <c r="A12" s="215">
        <v>2</v>
      </c>
      <c r="B12" s="219" t="s">
        <v>310</v>
      </c>
      <c r="C12" s="29"/>
      <c r="D12" s="29">
        <v>0</v>
      </c>
      <c r="E12" s="217">
        <v>0</v>
      </c>
      <c r="F12" s="29"/>
      <c r="G12" s="29">
        <v>0</v>
      </c>
      <c r="H12" s="30">
        <v>0</v>
      </c>
    </row>
    <row r="13" spans="1:8" s="15" customFormat="1" ht="19.899999999999999" customHeight="1">
      <c r="A13" s="215">
        <v>3</v>
      </c>
      <c r="B13" s="219" t="s">
        <v>309</v>
      </c>
      <c r="C13" s="29">
        <v>0</v>
      </c>
      <c r="D13" s="29">
        <v>0</v>
      </c>
      <c r="E13" s="217">
        <v>0</v>
      </c>
      <c r="F13" s="29">
        <v>0</v>
      </c>
      <c r="G13" s="29">
        <v>0</v>
      </c>
      <c r="H13" s="30">
        <v>0</v>
      </c>
    </row>
    <row r="14" spans="1:8" s="15" customFormat="1">
      <c r="A14" s="215">
        <v>3.1</v>
      </c>
      <c r="B14" s="268" t="s">
        <v>290</v>
      </c>
      <c r="C14" s="29"/>
      <c r="D14" s="29"/>
      <c r="E14" s="217">
        <v>0</v>
      </c>
      <c r="F14" s="29"/>
      <c r="G14" s="29"/>
      <c r="H14" s="30">
        <v>0</v>
      </c>
    </row>
    <row r="15" spans="1:8" s="15" customFormat="1">
      <c r="A15" s="215">
        <v>3.2</v>
      </c>
      <c r="B15" s="268" t="s">
        <v>291</v>
      </c>
      <c r="C15" s="29"/>
      <c r="D15" s="29"/>
      <c r="E15" s="217">
        <v>0</v>
      </c>
      <c r="F15" s="29"/>
      <c r="G15" s="29"/>
      <c r="H15" s="30">
        <v>0</v>
      </c>
    </row>
    <row r="16" spans="1:8" s="15" customFormat="1">
      <c r="A16" s="215">
        <v>4</v>
      </c>
      <c r="B16" s="271" t="s">
        <v>320</v>
      </c>
      <c r="C16" s="29">
        <v>232004377.58000001</v>
      </c>
      <c r="D16" s="29">
        <v>130638653.1847</v>
      </c>
      <c r="E16" s="217">
        <v>362643030.7647</v>
      </c>
      <c r="F16" s="29">
        <v>174931735.31999999</v>
      </c>
      <c r="G16" s="29">
        <v>87276307.960299999</v>
      </c>
      <c r="H16" s="30">
        <v>262208043.28029999</v>
      </c>
    </row>
    <row r="17" spans="1:8" s="15" customFormat="1">
      <c r="A17" s="215">
        <v>4.0999999999999996</v>
      </c>
      <c r="B17" s="268" t="s">
        <v>311</v>
      </c>
      <c r="C17" s="29">
        <v>221575590</v>
      </c>
      <c r="D17" s="29">
        <v>117120957.28</v>
      </c>
      <c r="E17" s="217">
        <v>338696547.27999997</v>
      </c>
      <c r="F17" s="29">
        <v>167719240</v>
      </c>
      <c r="G17" s="29">
        <v>53334857.82</v>
      </c>
      <c r="H17" s="30">
        <v>221054097.81999999</v>
      </c>
    </row>
    <row r="18" spans="1:8" s="15" customFormat="1">
      <c r="A18" s="215">
        <v>4.2</v>
      </c>
      <c r="B18" s="268" t="s">
        <v>305</v>
      </c>
      <c r="C18" s="29">
        <v>10428787.58</v>
      </c>
      <c r="D18" s="29">
        <v>13517695.9047</v>
      </c>
      <c r="E18" s="217">
        <v>23946483.484700002</v>
      </c>
      <c r="F18" s="29">
        <v>7212495.3200000003</v>
      </c>
      <c r="G18" s="29">
        <v>33941450.140299998</v>
      </c>
      <c r="H18" s="30">
        <v>41153945.460299999</v>
      </c>
    </row>
    <row r="19" spans="1:8" s="15" customFormat="1">
      <c r="A19" s="215">
        <v>5</v>
      </c>
      <c r="B19" s="219" t="s">
        <v>319</v>
      </c>
      <c r="C19" s="29">
        <v>203817684.20000002</v>
      </c>
      <c r="D19" s="29">
        <v>236971938.03949997</v>
      </c>
      <c r="E19" s="217">
        <v>440789622.23949999</v>
      </c>
      <c r="F19" s="29">
        <v>52836243.039999999</v>
      </c>
      <c r="G19" s="29">
        <v>52748160.909400001</v>
      </c>
      <c r="H19" s="30">
        <v>105584403.94940001</v>
      </c>
    </row>
    <row r="20" spans="1:8" s="15" customFormat="1">
      <c r="A20" s="215">
        <v>5.0999999999999996</v>
      </c>
      <c r="B20" s="269" t="s">
        <v>294</v>
      </c>
      <c r="C20" s="29">
        <v>68008919.400000006</v>
      </c>
      <c r="D20" s="29">
        <v>80314917.056499988</v>
      </c>
      <c r="E20" s="217">
        <v>148323836.45649999</v>
      </c>
      <c r="F20" s="29">
        <v>203009.04</v>
      </c>
      <c r="G20" s="29">
        <v>3809483.0520000001</v>
      </c>
      <c r="H20" s="30">
        <v>4012492.0920000002</v>
      </c>
    </row>
    <row r="21" spans="1:8" s="15" customFormat="1">
      <c r="A21" s="215">
        <v>5.2</v>
      </c>
      <c r="B21" s="269" t="s">
        <v>293</v>
      </c>
      <c r="C21" s="29">
        <v>209074</v>
      </c>
      <c r="D21" s="29">
        <v>3972813.13</v>
      </c>
      <c r="E21" s="217">
        <v>4181887.13</v>
      </c>
      <c r="F21" s="29">
        <v>0</v>
      </c>
      <c r="G21" s="29">
        <v>0</v>
      </c>
      <c r="H21" s="30">
        <v>0</v>
      </c>
    </row>
    <row r="22" spans="1:8" s="15" customFormat="1">
      <c r="A22" s="215">
        <v>5.3</v>
      </c>
      <c r="B22" s="269" t="s">
        <v>292</v>
      </c>
      <c r="C22" s="29">
        <v>135599690.80000001</v>
      </c>
      <c r="D22" s="29">
        <v>152684207.85299999</v>
      </c>
      <c r="E22" s="217">
        <v>288283898.653</v>
      </c>
      <c r="F22" s="29">
        <v>52633234</v>
      </c>
      <c r="G22" s="29">
        <v>48938677.8574</v>
      </c>
      <c r="H22" s="30">
        <v>101571911.8574</v>
      </c>
    </row>
    <row r="23" spans="1:8" s="15" customFormat="1">
      <c r="A23" s="215" t="s">
        <v>16</v>
      </c>
      <c r="B23" s="220" t="s">
        <v>76</v>
      </c>
      <c r="C23" s="29">
        <v>67799845.400000006</v>
      </c>
      <c r="D23" s="29">
        <v>76342103.926499993</v>
      </c>
      <c r="E23" s="217">
        <v>144141949.3265</v>
      </c>
      <c r="F23" s="29">
        <v>12398971</v>
      </c>
      <c r="G23" s="29">
        <v>26203101.5374</v>
      </c>
      <c r="H23" s="30">
        <v>38602072.5374</v>
      </c>
    </row>
    <row r="24" spans="1:8" s="15" customFormat="1">
      <c r="A24" s="215" t="s">
        <v>17</v>
      </c>
      <c r="B24" s="220" t="s">
        <v>77</v>
      </c>
      <c r="C24" s="29">
        <v>17386959.199999999</v>
      </c>
      <c r="D24" s="29">
        <v>25776469.607299998</v>
      </c>
      <c r="E24" s="217">
        <v>43163428.807300001</v>
      </c>
      <c r="F24" s="29">
        <v>18408298</v>
      </c>
      <c r="G24" s="29">
        <v>11992454.352</v>
      </c>
      <c r="H24" s="30">
        <v>30400752.351999998</v>
      </c>
    </row>
    <row r="25" spans="1:8" s="15" customFormat="1">
      <c r="A25" s="215" t="s">
        <v>18</v>
      </c>
      <c r="B25" s="220" t="s">
        <v>78</v>
      </c>
      <c r="C25" s="29">
        <v>24734112</v>
      </c>
      <c r="D25" s="29">
        <v>37372086.566100001</v>
      </c>
      <c r="E25" s="217">
        <v>62106198.566100001</v>
      </c>
      <c r="F25" s="29">
        <v>17361571</v>
      </c>
      <c r="G25" s="29">
        <v>8388708.4680000003</v>
      </c>
      <c r="H25" s="30">
        <v>25750279.468000002</v>
      </c>
    </row>
    <row r="26" spans="1:8" s="15" customFormat="1">
      <c r="A26" s="215" t="s">
        <v>19</v>
      </c>
      <c r="B26" s="220" t="s">
        <v>79</v>
      </c>
      <c r="C26" s="29">
        <v>19948215.199999999</v>
      </c>
      <c r="D26" s="29">
        <v>3783154.0460999999</v>
      </c>
      <c r="E26" s="217">
        <v>23731369.246100001</v>
      </c>
      <c r="F26" s="29">
        <v>4464394</v>
      </c>
      <c r="G26" s="29">
        <v>2354413.5</v>
      </c>
      <c r="H26" s="30">
        <v>6818807.5</v>
      </c>
    </row>
    <row r="27" spans="1:8" s="15" customFormat="1">
      <c r="A27" s="215" t="s">
        <v>20</v>
      </c>
      <c r="B27" s="220" t="s">
        <v>80</v>
      </c>
      <c r="C27" s="29">
        <v>5730559</v>
      </c>
      <c r="D27" s="29">
        <v>9410393.7070000004</v>
      </c>
      <c r="E27" s="217">
        <v>15140952.707</v>
      </c>
      <c r="F27" s="29">
        <v>0</v>
      </c>
      <c r="G27" s="29">
        <v>0</v>
      </c>
      <c r="H27" s="30">
        <v>0</v>
      </c>
    </row>
    <row r="28" spans="1:8" s="15" customFormat="1">
      <c r="A28" s="215">
        <v>5.4</v>
      </c>
      <c r="B28" s="269" t="s">
        <v>295</v>
      </c>
      <c r="C28" s="29">
        <v>0</v>
      </c>
      <c r="D28" s="29">
        <v>0</v>
      </c>
      <c r="E28" s="217">
        <v>0</v>
      </c>
      <c r="F28" s="29">
        <v>0</v>
      </c>
      <c r="G28" s="29">
        <v>0</v>
      </c>
      <c r="H28" s="30">
        <v>0</v>
      </c>
    </row>
    <row r="29" spans="1:8" s="15" customFormat="1">
      <c r="A29" s="215">
        <v>5.5</v>
      </c>
      <c r="B29" s="269" t="s">
        <v>296</v>
      </c>
      <c r="C29" s="29">
        <v>0</v>
      </c>
      <c r="D29" s="29">
        <v>0</v>
      </c>
      <c r="E29" s="217">
        <v>0</v>
      </c>
      <c r="F29" s="29">
        <v>0</v>
      </c>
      <c r="G29" s="29">
        <v>0</v>
      </c>
      <c r="H29" s="30">
        <v>0</v>
      </c>
    </row>
    <row r="30" spans="1:8" s="15" customFormat="1">
      <c r="A30" s="215">
        <v>5.6</v>
      </c>
      <c r="B30" s="269" t="s">
        <v>297</v>
      </c>
      <c r="C30" s="29">
        <v>0</v>
      </c>
      <c r="D30" s="29">
        <v>0</v>
      </c>
      <c r="E30" s="217">
        <v>0</v>
      </c>
      <c r="F30" s="29">
        <v>0</v>
      </c>
      <c r="G30" s="29">
        <v>0</v>
      </c>
      <c r="H30" s="30">
        <v>0</v>
      </c>
    </row>
    <row r="31" spans="1:8" s="15" customFormat="1">
      <c r="A31" s="215">
        <v>5.7</v>
      </c>
      <c r="B31" s="269" t="s">
        <v>80</v>
      </c>
      <c r="C31" s="29">
        <v>0</v>
      </c>
      <c r="D31" s="29">
        <v>0</v>
      </c>
      <c r="E31" s="217">
        <v>0</v>
      </c>
      <c r="F31" s="29">
        <v>0</v>
      </c>
      <c r="G31" s="29">
        <v>0</v>
      </c>
      <c r="H31" s="30">
        <v>0</v>
      </c>
    </row>
    <row r="32" spans="1:8" s="15" customFormat="1">
      <c r="A32" s="215">
        <v>6</v>
      </c>
      <c r="B32" s="219" t="s">
        <v>325</v>
      </c>
      <c r="C32" s="29"/>
      <c r="D32" s="29"/>
      <c r="E32" s="217">
        <v>0</v>
      </c>
      <c r="F32" s="29"/>
      <c r="G32" s="29"/>
      <c r="H32" s="30">
        <v>0</v>
      </c>
    </row>
    <row r="33" spans="1:8" s="15" customFormat="1">
      <c r="A33" s="215">
        <v>6.1</v>
      </c>
      <c r="B33" s="270" t="s">
        <v>315</v>
      </c>
      <c r="C33" s="29"/>
      <c r="D33" s="29"/>
      <c r="E33" s="217">
        <v>0</v>
      </c>
      <c r="F33" s="29"/>
      <c r="G33" s="29"/>
      <c r="H33" s="30">
        <v>0</v>
      </c>
    </row>
    <row r="34" spans="1:8" s="15" customFormat="1">
      <c r="A34" s="215">
        <v>6.2</v>
      </c>
      <c r="B34" s="270" t="s">
        <v>316</v>
      </c>
      <c r="C34" s="29"/>
      <c r="D34" s="29"/>
      <c r="E34" s="217">
        <v>0</v>
      </c>
      <c r="F34" s="29"/>
      <c r="G34" s="29"/>
      <c r="H34" s="30">
        <v>0</v>
      </c>
    </row>
    <row r="35" spans="1:8" s="15" customFormat="1">
      <c r="A35" s="215">
        <v>6.3</v>
      </c>
      <c r="B35" s="270" t="s">
        <v>312</v>
      </c>
      <c r="C35" s="29"/>
      <c r="D35" s="29"/>
      <c r="E35" s="217">
        <v>0</v>
      </c>
      <c r="F35" s="29"/>
      <c r="G35" s="29"/>
      <c r="H35" s="30">
        <v>0</v>
      </c>
    </row>
    <row r="36" spans="1:8" s="15" customFormat="1">
      <c r="A36" s="215">
        <v>6.4</v>
      </c>
      <c r="B36" s="270" t="s">
        <v>313</v>
      </c>
      <c r="C36" s="29"/>
      <c r="D36" s="29"/>
      <c r="E36" s="217">
        <v>0</v>
      </c>
      <c r="F36" s="29"/>
      <c r="G36" s="29"/>
      <c r="H36" s="30">
        <v>0</v>
      </c>
    </row>
    <row r="37" spans="1:8" s="15" customFormat="1">
      <c r="A37" s="215">
        <v>6.5</v>
      </c>
      <c r="B37" s="270" t="s">
        <v>314</v>
      </c>
      <c r="C37" s="29"/>
      <c r="D37" s="29"/>
      <c r="E37" s="217">
        <v>0</v>
      </c>
      <c r="F37" s="29"/>
      <c r="G37" s="29"/>
      <c r="H37" s="30">
        <v>0</v>
      </c>
    </row>
    <row r="38" spans="1:8" s="15" customFormat="1">
      <c r="A38" s="215">
        <v>6.6</v>
      </c>
      <c r="B38" s="270" t="s">
        <v>317</v>
      </c>
      <c r="C38" s="29"/>
      <c r="D38" s="29"/>
      <c r="E38" s="217">
        <v>0</v>
      </c>
      <c r="F38" s="29"/>
      <c r="G38" s="29"/>
      <c r="H38" s="30">
        <v>0</v>
      </c>
    </row>
    <row r="39" spans="1:8" s="15" customFormat="1">
      <c r="A39" s="215">
        <v>6.7</v>
      </c>
      <c r="B39" s="270" t="s">
        <v>318</v>
      </c>
      <c r="C39" s="29"/>
      <c r="D39" s="29"/>
      <c r="E39" s="217">
        <v>0</v>
      </c>
      <c r="F39" s="29"/>
      <c r="G39" s="29"/>
      <c r="H39" s="30">
        <v>0</v>
      </c>
    </row>
    <row r="40" spans="1:8" s="15" customFormat="1">
      <c r="A40" s="215">
        <v>7</v>
      </c>
      <c r="B40" s="219" t="s">
        <v>321</v>
      </c>
      <c r="C40" s="29">
        <v>56050.99</v>
      </c>
      <c r="D40" s="29">
        <v>120706.26796800003</v>
      </c>
      <c r="E40" s="217">
        <v>176757.25796800002</v>
      </c>
      <c r="F40" s="29">
        <v>36605.440000000017</v>
      </c>
      <c r="G40" s="29">
        <v>258773.026392</v>
      </c>
      <c r="H40" s="30">
        <v>295378.46639200003</v>
      </c>
    </row>
    <row r="41" spans="1:8" s="15" customFormat="1">
      <c r="A41" s="215">
        <v>7.1</v>
      </c>
      <c r="B41" s="218" t="s">
        <v>322</v>
      </c>
      <c r="C41" s="29">
        <v>0</v>
      </c>
      <c r="D41" s="29">
        <v>0</v>
      </c>
      <c r="E41" s="217">
        <v>0</v>
      </c>
      <c r="F41" s="29">
        <v>0</v>
      </c>
      <c r="G41" s="29">
        <v>0</v>
      </c>
      <c r="H41" s="30">
        <v>0</v>
      </c>
    </row>
    <row r="42" spans="1:8" s="15" customFormat="1" ht="25.5">
      <c r="A42" s="215">
        <v>7.2</v>
      </c>
      <c r="B42" s="218" t="s">
        <v>323</v>
      </c>
      <c r="C42" s="29">
        <v>9166.74</v>
      </c>
      <c r="D42" s="29">
        <v>22077.539769999999</v>
      </c>
      <c r="E42" s="217">
        <v>31244.279770000001</v>
      </c>
      <c r="F42" s="29">
        <v>13021.050000000001</v>
      </c>
      <c r="G42" s="29">
        <v>57473.750255999999</v>
      </c>
      <c r="H42" s="30">
        <v>70494.800256000002</v>
      </c>
    </row>
    <row r="43" spans="1:8" s="15" customFormat="1" ht="25.5">
      <c r="A43" s="215">
        <v>7.3</v>
      </c>
      <c r="B43" s="218" t="s">
        <v>326</v>
      </c>
      <c r="C43" s="29">
        <v>7378.41</v>
      </c>
      <c r="D43" s="29">
        <v>17480.188153999999</v>
      </c>
      <c r="E43" s="217">
        <v>24858.598153999999</v>
      </c>
      <c r="F43" s="29">
        <v>2784.54</v>
      </c>
      <c r="G43" s="29">
        <v>0</v>
      </c>
      <c r="H43" s="30">
        <v>2784.54</v>
      </c>
    </row>
    <row r="44" spans="1:8" s="15" customFormat="1" ht="25.5">
      <c r="A44" s="215">
        <v>7.4</v>
      </c>
      <c r="B44" s="218" t="s">
        <v>327</v>
      </c>
      <c r="C44" s="29">
        <v>39505.839999999997</v>
      </c>
      <c r="D44" s="29">
        <v>81148.540044000038</v>
      </c>
      <c r="E44" s="217">
        <v>120654.38004400003</v>
      </c>
      <c r="F44" s="29">
        <v>20799.850000000013</v>
      </c>
      <c r="G44" s="29">
        <v>201299.276136</v>
      </c>
      <c r="H44" s="30">
        <v>222099.12613600001</v>
      </c>
    </row>
    <row r="45" spans="1:8" s="15" customFormat="1">
      <c r="A45" s="215">
        <v>8</v>
      </c>
      <c r="B45" s="219" t="s">
        <v>304</v>
      </c>
      <c r="C45" s="29"/>
      <c r="D45" s="29"/>
      <c r="E45" s="217">
        <v>0</v>
      </c>
      <c r="F45" s="29"/>
      <c r="G45" s="29"/>
      <c r="H45" s="30">
        <v>0</v>
      </c>
    </row>
    <row r="46" spans="1:8" s="15" customFormat="1">
      <c r="A46" s="215">
        <v>8.1</v>
      </c>
      <c r="B46" s="268" t="s">
        <v>328</v>
      </c>
      <c r="C46" s="29"/>
      <c r="D46" s="29"/>
      <c r="E46" s="217">
        <v>0</v>
      </c>
      <c r="F46" s="29"/>
      <c r="G46" s="29"/>
      <c r="H46" s="30">
        <v>0</v>
      </c>
    </row>
    <row r="47" spans="1:8" s="15" customFormat="1">
      <c r="A47" s="215">
        <v>8.1999999999999993</v>
      </c>
      <c r="B47" s="268" t="s">
        <v>329</v>
      </c>
      <c r="C47" s="29"/>
      <c r="D47" s="29"/>
      <c r="E47" s="217">
        <v>0</v>
      </c>
      <c r="F47" s="29"/>
      <c r="G47" s="29"/>
      <c r="H47" s="30">
        <v>0</v>
      </c>
    </row>
    <row r="48" spans="1:8" s="15" customFormat="1">
      <c r="A48" s="215">
        <v>8.3000000000000007</v>
      </c>
      <c r="B48" s="268" t="s">
        <v>330</v>
      </c>
      <c r="C48" s="29"/>
      <c r="D48" s="29"/>
      <c r="E48" s="217">
        <v>0</v>
      </c>
      <c r="F48" s="29"/>
      <c r="G48" s="29"/>
      <c r="H48" s="30">
        <v>0</v>
      </c>
    </row>
    <row r="49" spans="1:8" s="15" customFormat="1">
      <c r="A49" s="215">
        <v>8.4</v>
      </c>
      <c r="B49" s="268" t="s">
        <v>331</v>
      </c>
      <c r="C49" s="29"/>
      <c r="D49" s="29"/>
      <c r="E49" s="217">
        <v>0</v>
      </c>
      <c r="F49" s="29"/>
      <c r="G49" s="29"/>
      <c r="H49" s="30">
        <v>0</v>
      </c>
    </row>
    <row r="50" spans="1:8" s="15" customFormat="1">
      <c r="A50" s="215">
        <v>8.5</v>
      </c>
      <c r="B50" s="268" t="s">
        <v>332</v>
      </c>
      <c r="C50" s="29"/>
      <c r="D50" s="29"/>
      <c r="E50" s="217">
        <v>0</v>
      </c>
      <c r="F50" s="29"/>
      <c r="G50" s="29"/>
      <c r="H50" s="30">
        <v>0</v>
      </c>
    </row>
    <row r="51" spans="1:8" s="15" customFormat="1">
      <c r="A51" s="215">
        <v>8.6</v>
      </c>
      <c r="B51" s="268" t="s">
        <v>333</v>
      </c>
      <c r="C51" s="29"/>
      <c r="D51" s="29"/>
      <c r="E51" s="217">
        <v>0</v>
      </c>
      <c r="F51" s="29"/>
      <c r="G51" s="29"/>
      <c r="H51" s="30">
        <v>0</v>
      </c>
    </row>
    <row r="52" spans="1:8" s="15" customFormat="1">
      <c r="A52" s="215">
        <v>8.6999999999999993</v>
      </c>
      <c r="B52" s="268" t="s">
        <v>334</v>
      </c>
      <c r="C52" s="29"/>
      <c r="D52" s="29"/>
      <c r="E52" s="217">
        <v>0</v>
      </c>
      <c r="F52" s="29"/>
      <c r="G52" s="29"/>
      <c r="H52" s="30">
        <v>0</v>
      </c>
    </row>
    <row r="53" spans="1:8" s="15" customFormat="1" ht="15" thickBot="1">
      <c r="A53" s="221">
        <v>9</v>
      </c>
      <c r="B53" s="222" t="s">
        <v>324</v>
      </c>
      <c r="C53" s="223"/>
      <c r="D53" s="223"/>
      <c r="E53" s="224">
        <v>0</v>
      </c>
      <c r="F53" s="223"/>
      <c r="G53" s="223"/>
      <c r="H53" s="36">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pane xSplit="1" ySplit="4" topLeftCell="B5" activePane="bottomRight" state="frozen"/>
      <selection activeCell="A6" sqref="A6:C6"/>
      <selection pane="topRight" activeCell="A6" sqref="A6:C6"/>
      <selection pane="bottomLeft" activeCell="A6" sqref="A6:C6"/>
      <selection pane="bottomRight" activeCell="A6" sqref="A6:C6"/>
    </sheetView>
  </sheetViews>
  <sheetFormatPr defaultColWidth="9.140625" defaultRowHeight="12.75"/>
  <cols>
    <col min="1" max="1" width="9.5703125" style="4" bestFit="1" customWidth="1"/>
    <col min="2" max="2" width="93.5703125" style="4" customWidth="1"/>
    <col min="3" max="4" width="10.7109375" style="4" customWidth="1"/>
    <col min="5" max="11" width="9.7109375" style="38" customWidth="1"/>
    <col min="12" max="16384" width="9.140625" style="38"/>
  </cols>
  <sheetData>
    <row r="1" spans="1:8">
      <c r="A1" s="2" t="s">
        <v>31</v>
      </c>
      <c r="B1" s="3" t="str">
        <f>'Info '!C2</f>
        <v>JSC Ziraat Bank Georgia</v>
      </c>
      <c r="C1" s="3"/>
    </row>
    <row r="2" spans="1:8">
      <c r="A2" s="2" t="s">
        <v>32</v>
      </c>
      <c r="B2" s="451">
        <f>'1. key ratios '!B2</f>
        <v>44377</v>
      </c>
      <c r="C2" s="6"/>
      <c r="D2" s="7"/>
      <c r="E2" s="71"/>
      <c r="F2" s="71"/>
      <c r="G2" s="71"/>
      <c r="H2" s="71"/>
    </row>
    <row r="3" spans="1:8">
      <c r="A3" s="2"/>
      <c r="B3" s="3"/>
      <c r="C3" s="6"/>
      <c r="D3" s="7"/>
      <c r="E3" s="71"/>
      <c r="F3" s="71"/>
      <c r="G3" s="71"/>
      <c r="H3" s="71"/>
    </row>
    <row r="4" spans="1:8" ht="15" customHeight="1" thickBot="1">
      <c r="A4" s="7" t="s">
        <v>199</v>
      </c>
      <c r="B4" s="158" t="s">
        <v>298</v>
      </c>
      <c r="C4" s="72" t="s">
        <v>74</v>
      </c>
    </row>
    <row r="5" spans="1:8" ht="15" customHeight="1">
      <c r="A5" s="253" t="s">
        <v>6</v>
      </c>
      <c r="B5" s="254"/>
      <c r="C5" s="449" t="str">
        <f>INT((MONTH($B$2))/3)&amp;"Q"&amp;"-"&amp;YEAR($B$2)</f>
        <v>2Q-2021</v>
      </c>
      <c r="D5" s="449" t="str">
        <f>IF(INT(MONTH($B$2))=3, "4"&amp;"Q"&amp;"-"&amp;YEAR($B$2)-1, IF(INT(MONTH($B$2))=6, "1"&amp;"Q"&amp;"-"&amp;YEAR($B$2), IF(INT(MONTH($B$2))=9, "2"&amp;"Q"&amp;"-"&amp;YEAR($B$2),IF(INT(MONTH($B$2))=12, "3"&amp;"Q"&amp;"-"&amp;YEAR($B$2), 0))))</f>
        <v>1Q-2021</v>
      </c>
      <c r="E5" s="449" t="str">
        <f>IF(INT(MONTH($B$2))=3, "3"&amp;"Q"&amp;"-"&amp;YEAR($B$2)-1, IF(INT(MONTH($B$2))=6, "4"&amp;"Q"&amp;"-"&amp;YEAR($B$2)-1, IF(INT(MONTH($B$2))=9, "1"&amp;"Q"&amp;"-"&amp;YEAR($B$2),IF(INT(MONTH($B$2))=12, "2"&amp;"Q"&amp;"-"&amp;YEAR($B$2), 0))))</f>
        <v>4Q-2020</v>
      </c>
      <c r="F5" s="449" t="str">
        <f>IF(INT(MONTH($B$2))=3, "2"&amp;"Q"&amp;"-"&amp;YEAR($B$2)-1, IF(INT(MONTH($B$2))=6, "3"&amp;"Q"&amp;"-"&amp;YEAR($B$2)-1, IF(INT(MONTH($B$2))=9, "4"&amp;"Q"&amp;"-"&amp;YEAR($B$2)-1,IF(INT(MONTH($B$2))=12, "1"&amp;"Q"&amp;"-"&amp;YEAR($B$2), 0))))</f>
        <v>3Q-2020</v>
      </c>
      <c r="G5" s="450" t="str">
        <f>IF(INT(MONTH($B$2))=3, "1"&amp;"Q"&amp;"-"&amp;YEAR($B$2)-1, IF(INT(MONTH($B$2))=6, "2"&amp;"Q"&amp;"-"&amp;YEAR($B$2)-1, IF(INT(MONTH($B$2))=9, "3"&amp;"Q"&amp;"-"&amp;YEAR($B$2)-1,IF(INT(MONTH($B$2))=12, "4"&amp;"Q"&amp;"-"&amp;YEAR($B$2)-1, 0))))</f>
        <v>2Q-2020</v>
      </c>
    </row>
    <row r="6" spans="1:8" ht="15" customHeight="1">
      <c r="A6" s="73">
        <v>1</v>
      </c>
      <c r="B6" s="370" t="s">
        <v>302</v>
      </c>
      <c r="C6" s="439">
        <f>C7+C9+C10</f>
        <v>138954868.1737</v>
      </c>
      <c r="D6" s="442">
        <f>D7+D9+D10</f>
        <v>106831107.14041999</v>
      </c>
      <c r="E6" s="372">
        <f t="shared" ref="E6:G6" si="0">E7+E9+E10</f>
        <v>106957467.16224998</v>
      </c>
      <c r="F6" s="439">
        <f t="shared" si="0"/>
        <v>110447471.68487999</v>
      </c>
      <c r="G6" s="445">
        <f t="shared" si="0"/>
        <v>109818932.53484999</v>
      </c>
    </row>
    <row r="7" spans="1:8" ht="15" customHeight="1">
      <c r="A7" s="73">
        <v>1.1000000000000001</v>
      </c>
      <c r="B7" s="370" t="s">
        <v>482</v>
      </c>
      <c r="C7" s="440">
        <v>123292292.9853</v>
      </c>
      <c r="D7" s="443">
        <v>92859746.789549991</v>
      </c>
      <c r="E7" s="440">
        <v>94774750.634699985</v>
      </c>
      <c r="F7" s="440">
        <v>94690408.961749986</v>
      </c>
      <c r="G7" s="446">
        <v>92981066.877549991</v>
      </c>
    </row>
    <row r="8" spans="1:8">
      <c r="A8" s="73" t="s">
        <v>15</v>
      </c>
      <c r="B8" s="370" t="s">
        <v>198</v>
      </c>
      <c r="C8" s="440"/>
      <c r="D8" s="443"/>
      <c r="E8" s="440"/>
      <c r="F8" s="440"/>
      <c r="G8" s="446"/>
    </row>
    <row r="9" spans="1:8" ht="15" customHeight="1">
      <c r="A9" s="73">
        <v>1.2</v>
      </c>
      <c r="B9" s="371" t="s">
        <v>197</v>
      </c>
      <c r="C9" s="440">
        <v>15662575.1884</v>
      </c>
      <c r="D9" s="443">
        <v>13971360.350869998</v>
      </c>
      <c r="E9" s="440">
        <v>12182716.527549999</v>
      </c>
      <c r="F9" s="440">
        <v>15757062.723130001</v>
      </c>
      <c r="G9" s="446">
        <v>16837865.657299999</v>
      </c>
    </row>
    <row r="10" spans="1:8" ht="15" customHeight="1">
      <c r="A10" s="73">
        <v>1.3</v>
      </c>
      <c r="B10" s="370" t="s">
        <v>29</v>
      </c>
      <c r="C10" s="441">
        <v>0</v>
      </c>
      <c r="D10" s="443">
        <v>0</v>
      </c>
      <c r="E10" s="441">
        <v>0</v>
      </c>
      <c r="F10" s="440">
        <v>0</v>
      </c>
      <c r="G10" s="447">
        <v>0</v>
      </c>
    </row>
    <row r="11" spans="1:8" ht="15" customHeight="1">
      <c r="A11" s="73">
        <v>2</v>
      </c>
      <c r="B11" s="370" t="s">
        <v>299</v>
      </c>
      <c r="C11" s="440">
        <v>61849.411899999999</v>
      </c>
      <c r="D11" s="443">
        <v>191968.78020000001</v>
      </c>
      <c r="E11" s="440">
        <v>295627.12680000003</v>
      </c>
      <c r="F11" s="440">
        <v>68445.219700000001</v>
      </c>
      <c r="G11" s="446">
        <v>52768.348599999998</v>
      </c>
    </row>
    <row r="12" spans="1:8" ht="15" customHeight="1">
      <c r="A12" s="73">
        <v>3</v>
      </c>
      <c r="B12" s="370" t="s">
        <v>300</v>
      </c>
      <c r="C12" s="441">
        <v>14719139</v>
      </c>
      <c r="D12" s="443">
        <v>14719139</v>
      </c>
      <c r="E12" s="441">
        <v>14719139.800000001</v>
      </c>
      <c r="F12" s="440">
        <v>11760206</v>
      </c>
      <c r="G12" s="447">
        <v>11760206</v>
      </c>
    </row>
    <row r="13" spans="1:8" ht="15" customHeight="1" thickBot="1">
      <c r="A13" s="75">
        <v>4</v>
      </c>
      <c r="B13" s="76" t="s">
        <v>301</v>
      </c>
      <c r="C13" s="373">
        <f>C6+C11+C12</f>
        <v>153735856.58560002</v>
      </c>
      <c r="D13" s="444">
        <f>D6+D11+D12</f>
        <v>121742214.92061999</v>
      </c>
      <c r="E13" s="374">
        <f t="shared" ref="E13:G13" si="1">E6+E11+E12</f>
        <v>121972234.08904998</v>
      </c>
      <c r="F13" s="373">
        <f t="shared" si="1"/>
        <v>122276122.90457998</v>
      </c>
      <c r="G13" s="448">
        <f t="shared" si="1"/>
        <v>121631906.88344999</v>
      </c>
    </row>
    <row r="14" spans="1:8">
      <c r="B14" s="79"/>
    </row>
    <row r="15" spans="1:8" ht="25.5">
      <c r="B15" s="80" t="s">
        <v>483</v>
      </c>
    </row>
    <row r="16" spans="1:8">
      <c r="B16" s="80"/>
    </row>
    <row r="17" spans="1:4" ht="11.25">
      <c r="A17" s="38"/>
      <c r="B17" s="38"/>
      <c r="C17" s="38"/>
      <c r="D17" s="38"/>
    </row>
    <row r="18" spans="1:4" ht="11.25">
      <c r="A18" s="38"/>
      <c r="B18" s="38"/>
      <c r="C18" s="38"/>
      <c r="D18" s="38"/>
    </row>
    <row r="19" spans="1:4" ht="11.25">
      <c r="A19" s="38"/>
      <c r="B19" s="38"/>
      <c r="C19" s="38"/>
      <c r="D19" s="38"/>
    </row>
    <row r="20" spans="1:4" ht="11.25">
      <c r="A20" s="38"/>
      <c r="B20" s="38"/>
      <c r="C20" s="38"/>
      <c r="D20" s="38"/>
    </row>
    <row r="21" spans="1:4" ht="11.25">
      <c r="A21" s="38"/>
      <c r="B21" s="38"/>
      <c r="C21" s="38"/>
      <c r="D21" s="38"/>
    </row>
    <row r="22" spans="1:4" ht="11.25">
      <c r="A22" s="38"/>
      <c r="B22" s="38"/>
      <c r="C22" s="38"/>
      <c r="D22" s="38"/>
    </row>
    <row r="23" spans="1:4" ht="11.25">
      <c r="A23" s="38"/>
      <c r="B23" s="38"/>
      <c r="C23" s="38"/>
      <c r="D23" s="38"/>
    </row>
    <row r="24" spans="1:4" ht="11.25">
      <c r="A24" s="38"/>
      <c r="B24" s="38"/>
      <c r="C24" s="38"/>
      <c r="D24" s="38"/>
    </row>
    <row r="25" spans="1:4" ht="11.25">
      <c r="A25" s="38"/>
      <c r="B25" s="38"/>
      <c r="C25" s="38"/>
      <c r="D25" s="38"/>
    </row>
    <row r="26" spans="1:4" ht="11.25">
      <c r="A26" s="38"/>
      <c r="B26" s="38"/>
      <c r="C26" s="38"/>
      <c r="D26" s="38"/>
    </row>
    <row r="27" spans="1:4" ht="11.25">
      <c r="A27" s="38"/>
      <c r="B27" s="38"/>
      <c r="C27" s="38"/>
      <c r="D27" s="38"/>
    </row>
    <row r="28" spans="1:4" ht="11.25">
      <c r="A28" s="38"/>
      <c r="B28" s="38"/>
      <c r="C28" s="38"/>
      <c r="D28" s="38"/>
    </row>
    <row r="29" spans="1:4" ht="11.25">
      <c r="A29" s="38"/>
      <c r="B29" s="38"/>
      <c r="C29" s="38"/>
      <c r="D29" s="3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pane xSplit="1" ySplit="4" topLeftCell="B5" activePane="bottomRight" state="frozen"/>
      <selection activeCell="A6" sqref="A6:C6"/>
      <selection pane="topRight" activeCell="A6" sqref="A6:C6"/>
      <selection pane="bottomLeft" activeCell="A6" sqref="A6:C6"/>
      <selection pane="bottomRight" activeCell="C9" sqref="C9"/>
    </sheetView>
  </sheetViews>
  <sheetFormatPr defaultColWidth="9.140625" defaultRowHeight="14.25"/>
  <cols>
    <col min="1" max="1" width="9.5703125" style="4" bestFit="1" customWidth="1"/>
    <col min="2" max="2" width="65.5703125" style="4" customWidth="1"/>
    <col min="3" max="3" width="42.42578125" style="4" customWidth="1"/>
    <col min="4" max="16384" width="9.140625" style="5"/>
  </cols>
  <sheetData>
    <row r="1" spans="1:8">
      <c r="A1" s="2" t="s">
        <v>31</v>
      </c>
      <c r="B1" s="3" t="str">
        <f>'Info '!C2</f>
        <v>JSC Ziraat Bank Georgia</v>
      </c>
    </row>
    <row r="2" spans="1:8">
      <c r="A2" s="2" t="s">
        <v>32</v>
      </c>
      <c r="B2" s="451">
        <f>'1. key ratios '!B2</f>
        <v>44377</v>
      </c>
    </row>
    <row r="4" spans="1:8" ht="27.95" customHeight="1" thickBot="1">
      <c r="A4" s="81" t="s">
        <v>81</v>
      </c>
      <c r="B4" s="82" t="s">
        <v>268</v>
      </c>
      <c r="C4" s="83"/>
    </row>
    <row r="5" spans="1:8">
      <c r="A5" s="84"/>
      <c r="B5" s="433" t="s">
        <v>82</v>
      </c>
      <c r="C5" s="434" t="s">
        <v>496</v>
      </c>
    </row>
    <row r="6" spans="1:8">
      <c r="A6" s="85">
        <v>1</v>
      </c>
      <c r="B6" s="86" t="s">
        <v>712</v>
      </c>
      <c r="C6" s="87" t="s">
        <v>728</v>
      </c>
    </row>
    <row r="7" spans="1:8">
      <c r="A7" s="85">
        <v>2</v>
      </c>
      <c r="B7" s="86" t="s">
        <v>713</v>
      </c>
      <c r="C7" s="87" t="s">
        <v>729</v>
      </c>
    </row>
    <row r="8" spans="1:8">
      <c r="A8" s="85">
        <v>3</v>
      </c>
      <c r="B8" s="86" t="s">
        <v>714</v>
      </c>
      <c r="C8" s="87" t="s">
        <v>729</v>
      </c>
    </row>
    <row r="9" spans="1:8">
      <c r="A9" s="85">
        <v>4</v>
      </c>
      <c r="B9" s="86" t="s">
        <v>718</v>
      </c>
      <c r="C9" s="87" t="s">
        <v>730</v>
      </c>
    </row>
    <row r="10" spans="1:8">
      <c r="A10" s="85">
        <v>5</v>
      </c>
      <c r="B10" s="86" t="s">
        <v>719</v>
      </c>
      <c r="C10" s="87" t="s">
        <v>730</v>
      </c>
    </row>
    <row r="11" spans="1:8">
      <c r="A11" s="85">
        <v>6</v>
      </c>
      <c r="B11" s="86"/>
      <c r="C11" s="87"/>
    </row>
    <row r="12" spans="1:8">
      <c r="A12" s="85">
        <v>7</v>
      </c>
      <c r="B12" s="86"/>
      <c r="C12" s="87"/>
      <c r="H12" s="88"/>
    </row>
    <row r="13" spans="1:8">
      <c r="A13" s="85">
        <v>8</v>
      </c>
      <c r="B13" s="86"/>
      <c r="C13" s="87"/>
    </row>
    <row r="14" spans="1:8">
      <c r="A14" s="85">
        <v>9</v>
      </c>
      <c r="B14" s="86"/>
      <c r="C14" s="87"/>
    </row>
    <row r="15" spans="1:8">
      <c r="A15" s="85">
        <v>10</v>
      </c>
      <c r="B15" s="86"/>
      <c r="C15" s="87"/>
    </row>
    <row r="16" spans="1:8">
      <c r="A16" s="85"/>
      <c r="B16" s="435"/>
      <c r="C16" s="436"/>
    </row>
    <row r="17" spans="1:3">
      <c r="A17" s="85"/>
      <c r="B17" s="437" t="s">
        <v>83</v>
      </c>
      <c r="C17" s="438" t="s">
        <v>497</v>
      </c>
    </row>
    <row r="18" spans="1:3">
      <c r="A18" s="85">
        <v>1</v>
      </c>
      <c r="B18" s="86" t="s">
        <v>725</v>
      </c>
      <c r="C18" s="89" t="s">
        <v>732</v>
      </c>
    </row>
    <row r="19" spans="1:3">
      <c r="A19" s="85">
        <v>2</v>
      </c>
      <c r="B19" s="86" t="s">
        <v>726</v>
      </c>
      <c r="C19" s="89" t="s">
        <v>733</v>
      </c>
    </row>
    <row r="20" spans="1:3">
      <c r="A20" s="85">
        <v>3</v>
      </c>
      <c r="B20" s="86" t="s">
        <v>727</v>
      </c>
      <c r="C20" s="89" t="s">
        <v>731</v>
      </c>
    </row>
    <row r="21" spans="1:3">
      <c r="A21" s="85">
        <v>4</v>
      </c>
      <c r="B21" s="86"/>
      <c r="C21" s="89"/>
    </row>
    <row r="22" spans="1:3">
      <c r="A22" s="85">
        <v>5</v>
      </c>
      <c r="B22" s="86"/>
      <c r="C22" s="89"/>
    </row>
    <row r="23" spans="1:3">
      <c r="A23" s="85">
        <v>6</v>
      </c>
      <c r="B23" s="86"/>
      <c r="C23" s="89"/>
    </row>
    <row r="24" spans="1:3">
      <c r="A24" s="85">
        <v>7</v>
      </c>
      <c r="B24" s="86"/>
      <c r="C24" s="89"/>
    </row>
    <row r="25" spans="1:3">
      <c r="A25" s="85">
        <v>8</v>
      </c>
      <c r="B25" s="86"/>
      <c r="C25" s="89"/>
    </row>
    <row r="26" spans="1:3">
      <c r="A26" s="85">
        <v>9</v>
      </c>
      <c r="B26" s="86"/>
      <c r="C26" s="89"/>
    </row>
    <row r="27" spans="1:3" ht="15.75" customHeight="1">
      <c r="A27" s="85">
        <v>10</v>
      </c>
      <c r="B27" s="86"/>
      <c r="C27" s="90"/>
    </row>
    <row r="28" spans="1:3" ht="15.75" customHeight="1">
      <c r="A28" s="85"/>
      <c r="B28" s="86"/>
      <c r="C28" s="90"/>
    </row>
    <row r="29" spans="1:3" ht="30" customHeight="1">
      <c r="A29" s="85"/>
      <c r="B29" s="664" t="s">
        <v>84</v>
      </c>
      <c r="C29" s="665"/>
    </row>
    <row r="30" spans="1:3">
      <c r="A30" s="85">
        <v>1</v>
      </c>
      <c r="B30" s="646">
        <v>1</v>
      </c>
      <c r="C30" s="87" t="s">
        <v>14</v>
      </c>
    </row>
    <row r="31" spans="1:3" ht="15.75" customHeight="1">
      <c r="A31" s="85"/>
      <c r="B31" s="86"/>
      <c r="C31" s="87"/>
    </row>
    <row r="32" spans="1:3" ht="29.25" customHeight="1">
      <c r="A32" s="85"/>
      <c r="B32" s="664" t="s">
        <v>85</v>
      </c>
      <c r="C32" s="665"/>
    </row>
    <row r="33" spans="1:3">
      <c r="A33" s="85">
        <v>1</v>
      </c>
      <c r="B33" s="86"/>
      <c r="C33" s="87" t="s">
        <v>14</v>
      </c>
    </row>
    <row r="34" spans="1:3" ht="15" thickBot="1">
      <c r="A34" s="91"/>
      <c r="B34" s="92"/>
      <c r="C34" s="93"/>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90" zoomScaleNormal="90" workbookViewId="0">
      <pane xSplit="1" ySplit="5" topLeftCell="B12" activePane="bottomRight" state="frozen"/>
      <selection activeCell="A6" sqref="A6:C6"/>
      <selection pane="topRight" activeCell="A6" sqref="A6:C6"/>
      <selection pane="bottomLeft" activeCell="A6" sqref="A6:C6"/>
      <selection pane="bottomRight" activeCell="B2" sqref="B2"/>
    </sheetView>
  </sheetViews>
  <sheetFormatPr defaultColWidth="9.140625" defaultRowHeight="14.25"/>
  <cols>
    <col min="1" max="1" width="9.5703125" style="4" bestFit="1" customWidth="1"/>
    <col min="2" max="2" width="47.57031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300" t="s">
        <v>31</v>
      </c>
      <c r="B1" s="3" t="str">
        <f>'Info '!C2</f>
        <v>JSC Ziraat Bank Georgia</v>
      </c>
      <c r="C1" s="107"/>
      <c r="D1" s="107"/>
      <c r="E1" s="107"/>
      <c r="F1" s="15"/>
    </row>
    <row r="2" spans="1:7" s="94" customFormat="1" ht="15.75" customHeight="1">
      <c r="A2" s="300" t="s">
        <v>32</v>
      </c>
      <c r="B2" s="605">
        <f>'1. key ratios '!B2</f>
        <v>44377</v>
      </c>
    </row>
    <row r="3" spans="1:7" s="94" customFormat="1" ht="15.75" customHeight="1">
      <c r="A3" s="300"/>
    </row>
    <row r="4" spans="1:7" s="94" customFormat="1" ht="15.75" customHeight="1" thickBot="1">
      <c r="A4" s="301" t="s">
        <v>203</v>
      </c>
      <c r="B4" s="670" t="s">
        <v>348</v>
      </c>
      <c r="C4" s="671"/>
      <c r="D4" s="671"/>
      <c r="E4" s="671"/>
    </row>
    <row r="5" spans="1:7" s="98" customFormat="1" ht="17.45" customHeight="1">
      <c r="A5" s="235"/>
      <c r="B5" s="236"/>
      <c r="C5" s="96" t="s">
        <v>0</v>
      </c>
      <c r="D5" s="96" t="s">
        <v>1</v>
      </c>
      <c r="E5" s="97" t="s">
        <v>2</v>
      </c>
    </row>
    <row r="6" spans="1:7" s="15" customFormat="1" ht="14.45" customHeight="1">
      <c r="A6" s="302"/>
      <c r="B6" s="666" t="s">
        <v>355</v>
      </c>
      <c r="C6" s="666" t="s">
        <v>94</v>
      </c>
      <c r="D6" s="668" t="s">
        <v>202</v>
      </c>
      <c r="E6" s="669"/>
      <c r="G6" s="5"/>
    </row>
    <row r="7" spans="1:7" s="15" customFormat="1" ht="99.6" customHeight="1">
      <c r="A7" s="302"/>
      <c r="B7" s="667"/>
      <c r="C7" s="666"/>
      <c r="D7" s="347" t="s">
        <v>201</v>
      </c>
      <c r="E7" s="348" t="s">
        <v>356</v>
      </c>
      <c r="G7" s="5"/>
    </row>
    <row r="8" spans="1:7">
      <c r="A8" s="303">
        <v>1</v>
      </c>
      <c r="B8" s="349" t="s">
        <v>36</v>
      </c>
      <c r="C8" s="350">
        <v>7365556.8231999995</v>
      </c>
      <c r="D8" s="350"/>
      <c r="E8" s="351">
        <v>7365556.8231999995</v>
      </c>
      <c r="F8" s="15"/>
    </row>
    <row r="9" spans="1:7">
      <c r="A9" s="303">
        <v>2</v>
      </c>
      <c r="B9" s="349" t="s">
        <v>37</v>
      </c>
      <c r="C9" s="350">
        <v>36998212.061300002</v>
      </c>
      <c r="D9" s="350"/>
      <c r="E9" s="351">
        <v>36998212.061300002</v>
      </c>
      <c r="F9" s="15"/>
    </row>
    <row r="10" spans="1:7">
      <c r="A10" s="303">
        <v>3</v>
      </c>
      <c r="B10" s="349" t="s">
        <v>38</v>
      </c>
      <c r="C10" s="350">
        <v>6410328.7959000003</v>
      </c>
      <c r="D10" s="350"/>
      <c r="E10" s="351">
        <v>6410328.7959000003</v>
      </c>
      <c r="F10" s="15"/>
    </row>
    <row r="11" spans="1:7">
      <c r="A11" s="303">
        <v>4</v>
      </c>
      <c r="B11" s="349" t="s">
        <v>39</v>
      </c>
      <c r="C11" s="350">
        <v>0</v>
      </c>
      <c r="D11" s="350"/>
      <c r="E11" s="351">
        <v>0</v>
      </c>
      <c r="F11" s="15"/>
    </row>
    <row r="12" spans="1:7">
      <c r="A12" s="303">
        <v>5</v>
      </c>
      <c r="B12" s="349" t="s">
        <v>40</v>
      </c>
      <c r="C12" s="350">
        <v>7249180.8700000001</v>
      </c>
      <c r="D12" s="350"/>
      <c r="E12" s="351">
        <v>7249180.8700000001</v>
      </c>
      <c r="F12" s="15"/>
    </row>
    <row r="13" spans="1:7">
      <c r="A13" s="303">
        <v>6.1</v>
      </c>
      <c r="B13" s="352" t="s">
        <v>41</v>
      </c>
      <c r="C13" s="353">
        <v>76778902.829999998</v>
      </c>
      <c r="D13" s="350"/>
      <c r="E13" s="351">
        <v>76778902.829999998</v>
      </c>
      <c r="F13" s="15"/>
    </row>
    <row r="14" spans="1:7">
      <c r="A14" s="303">
        <v>6.2</v>
      </c>
      <c r="B14" s="354" t="s">
        <v>42</v>
      </c>
      <c r="C14" s="353">
        <v>-4691532.8968000002</v>
      </c>
      <c r="D14" s="350"/>
      <c r="E14" s="351">
        <v>-4691532.8968000002</v>
      </c>
      <c r="F14" s="15"/>
    </row>
    <row r="15" spans="1:7">
      <c r="A15" s="303">
        <v>6</v>
      </c>
      <c r="B15" s="349" t="s">
        <v>43</v>
      </c>
      <c r="C15" s="350">
        <v>72087369.933200002</v>
      </c>
      <c r="D15" s="350"/>
      <c r="E15" s="351">
        <v>72087369.933200002</v>
      </c>
      <c r="F15" s="15"/>
    </row>
    <row r="16" spans="1:7">
      <c r="A16" s="303">
        <v>7</v>
      </c>
      <c r="B16" s="349" t="s">
        <v>44</v>
      </c>
      <c r="C16" s="350">
        <v>790298.78539999994</v>
      </c>
      <c r="D16" s="350"/>
      <c r="E16" s="351">
        <v>790298.78539999994</v>
      </c>
      <c r="F16" s="15"/>
    </row>
    <row r="17" spans="1:7">
      <c r="A17" s="303">
        <v>8</v>
      </c>
      <c r="B17" s="349" t="s">
        <v>200</v>
      </c>
      <c r="C17" s="350">
        <v>62320</v>
      </c>
      <c r="D17" s="350"/>
      <c r="E17" s="351">
        <v>62320</v>
      </c>
      <c r="F17" s="304"/>
      <c r="G17" s="101"/>
    </row>
    <row r="18" spans="1:7">
      <c r="A18" s="303">
        <v>9</v>
      </c>
      <c r="B18" s="349" t="s">
        <v>45</v>
      </c>
      <c r="C18" s="350">
        <v>0</v>
      </c>
      <c r="D18" s="350"/>
      <c r="E18" s="351">
        <v>0</v>
      </c>
      <c r="F18" s="15"/>
      <c r="G18" s="101"/>
    </row>
    <row r="19" spans="1:7">
      <c r="A19" s="303">
        <v>10</v>
      </c>
      <c r="B19" s="349" t="s">
        <v>46</v>
      </c>
      <c r="C19" s="350">
        <v>6393825.5999999996</v>
      </c>
      <c r="D19" s="350">
        <v>667696.66</v>
      </c>
      <c r="E19" s="351">
        <v>5726128.9399999995</v>
      </c>
      <c r="F19" s="15"/>
      <c r="G19" s="101"/>
    </row>
    <row r="20" spans="1:7">
      <c r="A20" s="303">
        <v>11</v>
      </c>
      <c r="B20" s="349" t="s">
        <v>47</v>
      </c>
      <c r="C20" s="350">
        <v>1812259.1145000001</v>
      </c>
      <c r="D20" s="350"/>
      <c r="E20" s="351">
        <v>1812259.1145000001</v>
      </c>
      <c r="F20" s="15"/>
    </row>
    <row r="21" spans="1:7" ht="26.25" thickBot="1">
      <c r="A21" s="179"/>
      <c r="B21" s="305" t="s">
        <v>358</v>
      </c>
      <c r="C21" s="237">
        <v>138844475.2035</v>
      </c>
      <c r="D21" s="237">
        <v>667696.66</v>
      </c>
      <c r="E21" s="355">
        <v>138176778.54350001</v>
      </c>
    </row>
    <row r="22" spans="1:7">
      <c r="A22" s="5"/>
      <c r="B22" s="5"/>
      <c r="C22" s="5"/>
      <c r="D22" s="5"/>
      <c r="E22" s="5"/>
    </row>
    <row r="23" spans="1:7">
      <c r="A23" s="5"/>
      <c r="B23" s="5"/>
      <c r="C23" s="5"/>
      <c r="D23" s="5"/>
      <c r="E23" s="5"/>
    </row>
    <row r="25" spans="1:7" s="4" customFormat="1">
      <c r="B25" s="102"/>
      <c r="F25" s="5"/>
      <c r="G25" s="5"/>
    </row>
    <row r="26" spans="1:7" s="4" customFormat="1">
      <c r="B26" s="102"/>
      <c r="F26" s="5"/>
      <c r="G26" s="5"/>
    </row>
    <row r="27" spans="1:7" s="4" customFormat="1">
      <c r="B27" s="102"/>
      <c r="F27" s="5"/>
      <c r="G27" s="5"/>
    </row>
    <row r="28" spans="1:7" s="4" customFormat="1">
      <c r="B28" s="102"/>
      <c r="F28" s="5"/>
      <c r="G28" s="5"/>
    </row>
    <row r="29" spans="1:7" s="4" customFormat="1">
      <c r="B29" s="102"/>
      <c r="F29" s="5"/>
      <c r="G29" s="5"/>
    </row>
    <row r="30" spans="1:7" s="4" customFormat="1">
      <c r="B30" s="102"/>
      <c r="F30" s="5"/>
      <c r="G30" s="5"/>
    </row>
    <row r="31" spans="1:7" s="4" customFormat="1">
      <c r="B31" s="102"/>
      <c r="F31" s="5"/>
      <c r="G31" s="5"/>
    </row>
    <row r="32" spans="1:7" s="4" customFormat="1">
      <c r="B32" s="102"/>
      <c r="F32" s="5"/>
      <c r="G32" s="5"/>
    </row>
    <row r="33" spans="2:7" s="4" customFormat="1">
      <c r="B33" s="102"/>
      <c r="F33" s="5"/>
      <c r="G33" s="5"/>
    </row>
    <row r="34" spans="2:7" s="4" customFormat="1">
      <c r="B34" s="102"/>
      <c r="F34" s="5"/>
      <c r="G34" s="5"/>
    </row>
    <row r="35" spans="2:7" s="4" customFormat="1">
      <c r="B35" s="102"/>
      <c r="F35" s="5"/>
      <c r="G35" s="5"/>
    </row>
    <row r="36" spans="2:7" s="4" customFormat="1">
      <c r="B36" s="102"/>
      <c r="F36" s="5"/>
      <c r="G36" s="5"/>
    </row>
    <row r="37" spans="2:7" s="4" customFormat="1">
      <c r="B37" s="102"/>
      <c r="F37" s="5"/>
      <c r="G37"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pane xSplit="1" ySplit="4" topLeftCell="B5" activePane="bottomRight" state="frozen"/>
      <selection activeCell="A6" sqref="A6:C6"/>
      <selection pane="topRight" activeCell="A6" sqref="A6:C6"/>
      <selection pane="bottomLeft" activeCell="A6" sqref="A6:C6"/>
      <selection pane="bottomRight" activeCell="A6" sqref="A6:C6"/>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31</v>
      </c>
      <c r="B1" s="3" t="str">
        <f>'Info '!C2</f>
        <v>JSC Ziraat Bank Georgia</v>
      </c>
    </row>
    <row r="2" spans="1:6" s="94" customFormat="1" ht="15.75" customHeight="1">
      <c r="A2" s="2" t="s">
        <v>32</v>
      </c>
      <c r="B2" s="451">
        <f>'1. key ratios '!B2</f>
        <v>44377</v>
      </c>
      <c r="C2" s="4"/>
      <c r="D2" s="4"/>
      <c r="E2" s="4"/>
      <c r="F2" s="4"/>
    </row>
    <row r="3" spans="1:6" s="94" customFormat="1" ht="15.75" customHeight="1">
      <c r="C3" s="4"/>
      <c r="D3" s="4"/>
      <c r="E3" s="4"/>
      <c r="F3" s="4"/>
    </row>
    <row r="4" spans="1:6" s="94" customFormat="1" ht="13.5" thickBot="1">
      <c r="A4" s="94" t="s">
        <v>86</v>
      </c>
      <c r="B4" s="306" t="s">
        <v>335</v>
      </c>
      <c r="C4" s="95" t="s">
        <v>74</v>
      </c>
      <c r="D4" s="4"/>
      <c r="E4" s="4"/>
      <c r="F4" s="4"/>
    </row>
    <row r="5" spans="1:6">
      <c r="A5" s="242">
        <v>1</v>
      </c>
      <c r="B5" s="307" t="s">
        <v>357</v>
      </c>
      <c r="C5" s="243">
        <f>'7. LI1 '!E21</f>
        <v>138176778.54350001</v>
      </c>
    </row>
    <row r="6" spans="1:6" s="244" customFormat="1">
      <c r="A6" s="103">
        <v>2.1</v>
      </c>
      <c r="B6" s="239" t="s">
        <v>336</v>
      </c>
      <c r="C6" s="167">
        <v>34729282.374200001</v>
      </c>
    </row>
    <row r="7" spans="1:6" s="79" customFormat="1" outlineLevel="1">
      <c r="A7" s="73">
        <v>2.2000000000000002</v>
      </c>
      <c r="B7" s="74" t="s">
        <v>337</v>
      </c>
      <c r="C7" s="245"/>
    </row>
    <row r="8" spans="1:6" s="79" customFormat="1" ht="25.5">
      <c r="A8" s="73">
        <v>3</v>
      </c>
      <c r="B8" s="240" t="s">
        <v>338</v>
      </c>
      <c r="C8" s="246">
        <f>SUM(C5:C7)</f>
        <v>172906060.91769999</v>
      </c>
    </row>
    <row r="9" spans="1:6" s="244" customFormat="1">
      <c r="A9" s="103">
        <v>4</v>
      </c>
      <c r="B9" s="105" t="s">
        <v>88</v>
      </c>
      <c r="C9" s="167">
        <v>1139555.1259000001</v>
      </c>
    </row>
    <row r="10" spans="1:6" s="79" customFormat="1" outlineLevel="1">
      <c r="A10" s="73">
        <v>5.0999999999999996</v>
      </c>
      <c r="B10" s="74" t="s">
        <v>339</v>
      </c>
      <c r="C10" s="245">
        <v>-19066707.185800001</v>
      </c>
    </row>
    <row r="11" spans="1:6" s="79" customFormat="1" outlineLevel="1">
      <c r="A11" s="73">
        <v>5.2</v>
      </c>
      <c r="B11" s="74" t="s">
        <v>340</v>
      </c>
      <c r="C11" s="245"/>
    </row>
    <row r="12" spans="1:6" s="79" customFormat="1">
      <c r="A12" s="73">
        <v>6</v>
      </c>
      <c r="B12" s="238" t="s">
        <v>484</v>
      </c>
      <c r="C12" s="245">
        <v>0</v>
      </c>
    </row>
    <row r="13" spans="1:6" s="79" customFormat="1" ht="13.5" thickBot="1">
      <c r="A13" s="75">
        <v>7</v>
      </c>
      <c r="B13" s="241" t="s">
        <v>286</v>
      </c>
      <c r="C13" s="247">
        <f>SUM(C8:C12)</f>
        <v>154978908.85780001</v>
      </c>
    </row>
    <row r="15" spans="1:6" ht="25.5">
      <c r="A15" s="260"/>
      <c r="B15" s="80" t="s">
        <v>485</v>
      </c>
    </row>
    <row r="16" spans="1:6">
      <c r="A16" s="260"/>
      <c r="B16" s="260"/>
    </row>
    <row r="17" spans="1:5" ht="15">
      <c r="A17" s="255"/>
      <c r="B17" s="256"/>
      <c r="C17" s="260"/>
      <c r="D17" s="260"/>
      <c r="E17" s="260"/>
    </row>
    <row r="18" spans="1:5" ht="15">
      <c r="A18" s="261"/>
      <c r="B18" s="262"/>
      <c r="C18" s="260"/>
      <c r="D18" s="260"/>
      <c r="E18" s="260"/>
    </row>
    <row r="19" spans="1:5">
      <c r="A19" s="263"/>
      <c r="B19" s="257"/>
      <c r="C19" s="260"/>
      <c r="D19" s="260"/>
      <c r="E19" s="260"/>
    </row>
    <row r="20" spans="1:5">
      <c r="A20" s="264"/>
      <c r="B20" s="258"/>
      <c r="C20" s="260"/>
      <c r="D20" s="260"/>
      <c r="E20" s="260"/>
    </row>
    <row r="21" spans="1:5">
      <c r="A21" s="264"/>
      <c r="B21" s="262"/>
      <c r="C21" s="260"/>
      <c r="D21" s="260"/>
      <c r="E21" s="260"/>
    </row>
    <row r="22" spans="1:5">
      <c r="A22" s="263"/>
      <c r="B22" s="259"/>
      <c r="C22" s="260"/>
      <c r="D22" s="260"/>
      <c r="E22" s="260"/>
    </row>
    <row r="23" spans="1:5">
      <c r="A23" s="264"/>
      <c r="B23" s="258"/>
      <c r="C23" s="260"/>
      <c r="D23" s="260"/>
      <c r="E23" s="260"/>
    </row>
    <row r="24" spans="1:5">
      <c r="A24" s="264"/>
      <c r="B24" s="258"/>
      <c r="C24" s="260"/>
      <c r="D24" s="260"/>
      <c r="E24" s="260"/>
    </row>
    <row r="25" spans="1:5">
      <c r="A25" s="264"/>
      <c r="B25" s="265"/>
      <c r="C25" s="260"/>
      <c r="D25" s="260"/>
      <c r="E25" s="260"/>
    </row>
    <row r="26" spans="1:5">
      <c r="A26" s="264"/>
      <c r="B26" s="262"/>
      <c r="C26" s="260"/>
      <c r="D26" s="260"/>
      <c r="E26" s="260"/>
    </row>
    <row r="27" spans="1:5">
      <c r="A27" s="260"/>
      <c r="B27" s="266"/>
      <c r="C27" s="260"/>
      <c r="D27" s="260"/>
      <c r="E27" s="260"/>
    </row>
    <row r="28" spans="1:5">
      <c r="A28" s="260"/>
      <c r="B28" s="266"/>
      <c r="C28" s="260"/>
      <c r="D28" s="260"/>
      <c r="E28" s="260"/>
    </row>
    <row r="29" spans="1:5">
      <c r="A29" s="260"/>
      <c r="B29" s="266"/>
      <c r="C29" s="260"/>
      <c r="D29" s="260"/>
      <c r="E29" s="260"/>
    </row>
    <row r="30" spans="1:5">
      <c r="A30" s="260"/>
      <c r="B30" s="266"/>
      <c r="C30" s="260"/>
      <c r="D30" s="260"/>
      <c r="E30" s="260"/>
    </row>
    <row r="31" spans="1:5">
      <c r="A31" s="260"/>
      <c r="B31" s="266"/>
      <c r="C31" s="260"/>
      <c r="D31" s="260"/>
      <c r="E31" s="260"/>
    </row>
    <row r="32" spans="1:5">
      <c r="A32" s="260"/>
      <c r="B32" s="266"/>
      <c r="C32" s="260"/>
      <c r="D32" s="260"/>
      <c r="E32" s="260"/>
    </row>
    <row r="33" spans="1:5">
      <c r="A33" s="260"/>
      <c r="B33" s="266"/>
      <c r="C33" s="260"/>
      <c r="D33" s="260"/>
      <c r="E33" s="260"/>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vqvRsCoFO7K7RPvDy3LnixivPSv/RJV0i3VjCBJh8Y8=</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7mdo5MXUbsGRYN3p0X7lpTFamzBqSHG6KDd2BULVHdA=</DigestValue>
    </Reference>
  </SignedInfo>
  <SignatureValue>PNe2DeW9Gmb0xMHHL1gfRWJq4HpTdxKo8vnjxa7bxCOBgyO2DlBVwxBNXtBh6e/MFKmnY2N0s0gs
rgf7XLEOoJRvF+12WcdUhgOY/CupUPhda9tPjHdXEfcazmzwzsxeuY6pMQzWogE6fyySu3Xlzp3x
md1IfYaywr94++s/6ppamjn4YZV7qiqE5aLi71HeNASlu6ts6ka6eLD5eOBvdZFHnpxZHn+Gqo7O
5ehTCT9R2fS1rBxaR+vtfLhevBztGnpOLq5kDdyiZfIMTySrAhSLJz8csiovYDJk88NX4D9k/E9y
8s3mOqEs9VlJZLaCGADw4Gq4ZgK4bGeTJopexQ==</SignatureValue>
  <KeyInfo>
    <X509Data>
      <X509Certificate>MIIGPzCCBSegAwIBAgIKOJEr4wACAAGcODANBgkqhkiG9w0BAQsFADBKMRIwEAYKCZImiZPyLGQBGRYCZ2UxEzARBgoJkiaJk/IsZAEZFgNuYmcxHzAdBgNVBAMTFk5CRyBDbGFzcyAyIElOVCBTdWIgQ0EwHhcNMjAwODA2MTIyNDAxWhcNMjExMjIyMDk0NjU2WjA9MSAwHgYDVQQKExdKU0MgWklSQUFUIEJBTksgR0VPUkdJQTEZMBcGA1UEAxMQQlpCIC0gT21lciBBeWRpbjCCASIwDQYJKoZIhvcNAQEBBQADggEPADCCAQoCggEBAO3rgbivy1wq6Gxx8zIbVjusb2LUT6lvO1nPwPfHP2JKCKZ+/zN8MhCT8e1CCds2cze0lm+t+UBlZS2dVwJDApLA0VVxdRSVzsH0WyVmpNhWjuE1wMzpjqRQ/yc32x2HUJPOGbKka8P1P4cTzK3LXQLtDa3LPQcqDGxwgzxak/kKnDsQClEw73VD3hNSR3wSeC7q63Op6IppmewpYgfkxqL8lncJcgOK7kFzZQ7vfwtWkzu5bQkASPermv2fTiNwUnA1VU8U2L8UjNPHbj6g6aduPvUrWtUfts7iyVi4c+bTdFQZUSwZObd0CUfKy2U5DuvTZ8gozVQqtYgu4GWeWvcCAwEAAaOCAzIwggMuMDwGCSsGAQQBgjcVBwQvMC0GJSsGAQQBgjcVCOayYION9USGgZkJg7ihSoO+hHEEg8SRM4SDiF0CAWQCASMwHQYDVR0lBBYwFAYIKwYBBQUHAwIGCCsGAQUFBwMEMAsGA1UdDwQEAwIHgDAnBgkrBgEEAYI3FQoEGjAYMAoGCCsGAQUFBwMCMAoGCCsGAQUFBwMEMB0GA1UdDgQWBBQl2Ub9jVRwXJBAHiSg/slYRoPnb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IpLmNydDANBgkqhkiG9w0BAQsFAAOCAQEAANXnvlWMdsqyRmNknWwcoOCB7fF4WChKMmnD5I0v0KfFCyQlfqcMAlGNPcJHrdUMQ5x1oKY8cugM41aygkBBuyDL1lqqOsS21eYFDxaPO8w6QbH4VUwp98UogCGrHSG+46n4BKaT2lDZr6CVyjIUztrwgd9WrsBBKRhKG5A54nxfKjjBFu6C7D8AONIGP+1M9K5LiWgXyivQdAC7mLn5SAS3zpZ8z/4vhREugKd2+Jm3Lwhssaq3OSYKuWGV6Qqu/Hp0nZmOtJ+G+octbR7mUq0q1IHCVnryroFv/dtWiV3O2YZb7NMkL0UA1PT5IPdE+OWqNr310qcCaXpxQ1otU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IkzwuHCe8lsT8FDuc5eBz6xCaFThAIXa092/DY5261Q=</DigestValue>
      </Reference>
      <Reference URI="/xl/calcChain.xml?ContentType=application/vnd.openxmlformats-officedocument.spreadsheetml.calcChain+xml">
        <DigestMethod Algorithm="http://www.w3.org/2001/04/xmlenc#sha256"/>
        <DigestValue>GD26HvrB/6XFd/Cgacaxt/s8JhoNMo2WOWYCDI65M1Q=</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WMtpk0X6ecsDWoPNKdDraaKdT2TttfFzYBcf4QfMc/w=</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ze+MZOtihPj9dKeV/Dz5QESpeY6Fdwmnkxhrh69STxA=</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RmNjYVprWD08vs6plEY5Q0SAgvNn9BG8VMCjYe7rLzk=</DigestValue>
      </Reference>
      <Reference URI="/xl/styles.xml?ContentType=application/vnd.openxmlformats-officedocument.spreadsheetml.styles+xml">
        <DigestMethod Algorithm="http://www.w3.org/2001/04/xmlenc#sha256"/>
        <DigestValue>mSCLIK69v0DmV7vKNu/d2KYF4QdwPlvMFUbRxjE1xfo=</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zHTNEd/6FSB7TTMSLZDHAOfpKSRynmrBW+EdwvTK958=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eGohi5SUiVtPmDjgO0dnpvv98Q9UGgvjGvSYBXZdd+8=</DigestValue>
      </Reference>
      <Reference URI="/xl/worksheets/sheet10.xml?ContentType=application/vnd.openxmlformats-officedocument.spreadsheetml.worksheet+xml">
        <DigestMethod Algorithm="http://www.w3.org/2001/04/xmlenc#sha256"/>
        <DigestValue>lfI27NemqC+6OEuxbCKAvrYIwW6teQQva3mLK3kdvOE=</DigestValue>
      </Reference>
      <Reference URI="/xl/worksheets/sheet11.xml?ContentType=application/vnd.openxmlformats-officedocument.spreadsheetml.worksheet+xml">
        <DigestMethod Algorithm="http://www.w3.org/2001/04/xmlenc#sha256"/>
        <DigestValue>cYk4A+nY4OUFMFJ0wLTMds1rt+RPr8wzF2ZDA1JnO18=</DigestValue>
      </Reference>
      <Reference URI="/xl/worksheets/sheet12.xml?ContentType=application/vnd.openxmlformats-officedocument.spreadsheetml.worksheet+xml">
        <DigestMethod Algorithm="http://www.w3.org/2001/04/xmlenc#sha256"/>
        <DigestValue>SXHfQdF//xTvHFuukzJEnauyM3KkIaO+i2JRWoh1ZqE=</DigestValue>
      </Reference>
      <Reference URI="/xl/worksheets/sheet13.xml?ContentType=application/vnd.openxmlformats-officedocument.spreadsheetml.worksheet+xml">
        <DigestMethod Algorithm="http://www.w3.org/2001/04/xmlenc#sha256"/>
        <DigestValue>CifOKqfO2T+zHIvrBFEVoGOa/v0IsuBDj5aKoF6pvQ8=</DigestValue>
      </Reference>
      <Reference URI="/xl/worksheets/sheet14.xml?ContentType=application/vnd.openxmlformats-officedocument.spreadsheetml.worksheet+xml">
        <DigestMethod Algorithm="http://www.w3.org/2001/04/xmlenc#sha256"/>
        <DigestValue>jNE4q6Yd6DbU0HrPN7k3necr0cLzsxQW/3iZqq+Asl0=</DigestValue>
      </Reference>
      <Reference URI="/xl/worksheets/sheet15.xml?ContentType=application/vnd.openxmlformats-officedocument.spreadsheetml.worksheet+xml">
        <DigestMethod Algorithm="http://www.w3.org/2001/04/xmlenc#sha256"/>
        <DigestValue>zkraajTjAgj1hcSmLvcOmpWVZHw9YgkbFaJlTdfgmlE=</DigestValue>
      </Reference>
      <Reference URI="/xl/worksheets/sheet16.xml?ContentType=application/vnd.openxmlformats-officedocument.spreadsheetml.worksheet+xml">
        <DigestMethod Algorithm="http://www.w3.org/2001/04/xmlenc#sha256"/>
        <DigestValue>ZT3Gs9tgPSBmI5AzkKyxz8Y+HzhIOOSkd2a82gWq2/I=</DigestValue>
      </Reference>
      <Reference URI="/xl/worksheets/sheet17.xml?ContentType=application/vnd.openxmlformats-officedocument.spreadsheetml.worksheet+xml">
        <DigestMethod Algorithm="http://www.w3.org/2001/04/xmlenc#sha256"/>
        <DigestValue>XIv5iam7hP/UNowN0Zxzi3VDHR7ubisggt6rV62Bl+M=</DigestValue>
      </Reference>
      <Reference URI="/xl/worksheets/sheet18.xml?ContentType=application/vnd.openxmlformats-officedocument.spreadsheetml.worksheet+xml">
        <DigestMethod Algorithm="http://www.w3.org/2001/04/xmlenc#sha256"/>
        <DigestValue>Rw+JxCpGb4I9JHfP+e0GyV47LNrl2j4sWKVH7/GerbM=</DigestValue>
      </Reference>
      <Reference URI="/xl/worksheets/sheet19.xml?ContentType=application/vnd.openxmlformats-officedocument.spreadsheetml.worksheet+xml">
        <DigestMethod Algorithm="http://www.w3.org/2001/04/xmlenc#sha256"/>
        <DigestValue>n2JdXg365XlsBq8+M3v5C/xrsvDP9IbVsPs+BUtqbgc=</DigestValue>
      </Reference>
      <Reference URI="/xl/worksheets/sheet2.xml?ContentType=application/vnd.openxmlformats-officedocument.spreadsheetml.worksheet+xml">
        <DigestMethod Algorithm="http://www.w3.org/2001/04/xmlenc#sha256"/>
        <DigestValue>gRtTNYYXKVymvK/D/ceBptVSl5loEW64dD4dypcEK80=</DigestValue>
      </Reference>
      <Reference URI="/xl/worksheets/sheet20.xml?ContentType=application/vnd.openxmlformats-officedocument.spreadsheetml.worksheet+xml">
        <DigestMethod Algorithm="http://www.w3.org/2001/04/xmlenc#sha256"/>
        <DigestValue>Kcb+uAy7dXbhgA7MEMKUZcU4g/Itr3EG4Vq3v1mNhRU=</DigestValue>
      </Reference>
      <Reference URI="/xl/worksheets/sheet21.xml?ContentType=application/vnd.openxmlformats-officedocument.spreadsheetml.worksheet+xml">
        <DigestMethod Algorithm="http://www.w3.org/2001/04/xmlenc#sha256"/>
        <DigestValue>BTBv+EUDom8v26EDTuJXqNH6Dh8P8gZyDoFMt0kNSvw=</DigestValue>
      </Reference>
      <Reference URI="/xl/worksheets/sheet22.xml?ContentType=application/vnd.openxmlformats-officedocument.spreadsheetml.worksheet+xml">
        <DigestMethod Algorithm="http://www.w3.org/2001/04/xmlenc#sha256"/>
        <DigestValue>dnmWPnMG+YQO/hMEaXodhVBm9lqoyVoJORBkvtDioVc=</DigestValue>
      </Reference>
      <Reference URI="/xl/worksheets/sheet23.xml?ContentType=application/vnd.openxmlformats-officedocument.spreadsheetml.worksheet+xml">
        <DigestMethod Algorithm="http://www.w3.org/2001/04/xmlenc#sha256"/>
        <DigestValue>rDoMa20QGClqQLa0TZIdAcXvuyijY+RECKynxSobG18=</DigestValue>
      </Reference>
      <Reference URI="/xl/worksheets/sheet24.xml?ContentType=application/vnd.openxmlformats-officedocument.spreadsheetml.worksheet+xml">
        <DigestMethod Algorithm="http://www.w3.org/2001/04/xmlenc#sha256"/>
        <DigestValue>sgFLmL5teYg3X9uV5X30v8yACG23CBx59bptfYUE15Q=</DigestValue>
      </Reference>
      <Reference URI="/xl/worksheets/sheet25.xml?ContentType=application/vnd.openxmlformats-officedocument.spreadsheetml.worksheet+xml">
        <DigestMethod Algorithm="http://www.w3.org/2001/04/xmlenc#sha256"/>
        <DigestValue>4LWnD5DYaWUJIKZEbO8KrqC8CU0CVs0oxPy+x/KKKZQ=</DigestValue>
      </Reference>
      <Reference URI="/xl/worksheets/sheet26.xml?ContentType=application/vnd.openxmlformats-officedocument.spreadsheetml.worksheet+xml">
        <DigestMethod Algorithm="http://www.w3.org/2001/04/xmlenc#sha256"/>
        <DigestValue>idfnl9XV9Sh9x76Pk8JHN0/dkTttOmrcOFV2zZ4zetA=</DigestValue>
      </Reference>
      <Reference URI="/xl/worksheets/sheet27.xml?ContentType=application/vnd.openxmlformats-officedocument.spreadsheetml.worksheet+xml">
        <DigestMethod Algorithm="http://www.w3.org/2001/04/xmlenc#sha256"/>
        <DigestValue>P97KAnBNrS6ixEY36DuHWkKZBB/qQRp6sNdqx3QJmZE=</DigestValue>
      </Reference>
      <Reference URI="/xl/worksheets/sheet28.xml?ContentType=application/vnd.openxmlformats-officedocument.spreadsheetml.worksheet+xml">
        <DigestMethod Algorithm="http://www.w3.org/2001/04/xmlenc#sha256"/>
        <DigestValue>kVwnvhf/pDfiY43Obc6dMNN4QNWu8Sl9rXkxMdqRAVc=</DigestValue>
      </Reference>
      <Reference URI="/xl/worksheets/sheet3.xml?ContentType=application/vnd.openxmlformats-officedocument.spreadsheetml.worksheet+xml">
        <DigestMethod Algorithm="http://www.w3.org/2001/04/xmlenc#sha256"/>
        <DigestValue>xbo8FjZSta0LM3GYavMmSjW9C6PrmvXOpAx9Om+sIYw=</DigestValue>
      </Reference>
      <Reference URI="/xl/worksheets/sheet4.xml?ContentType=application/vnd.openxmlformats-officedocument.spreadsheetml.worksheet+xml">
        <DigestMethod Algorithm="http://www.w3.org/2001/04/xmlenc#sha256"/>
        <DigestValue>oVjtdMgN/5AENol+Hvcg/npwO4EgLngyey97ztiA5sE=</DigestValue>
      </Reference>
      <Reference URI="/xl/worksheets/sheet5.xml?ContentType=application/vnd.openxmlformats-officedocument.spreadsheetml.worksheet+xml">
        <DigestMethod Algorithm="http://www.w3.org/2001/04/xmlenc#sha256"/>
        <DigestValue>YdW3PFSWZYJ9QXs8zehO2meFQoeiRUQi6CC6qVzKwrs=</DigestValue>
      </Reference>
      <Reference URI="/xl/worksheets/sheet6.xml?ContentType=application/vnd.openxmlformats-officedocument.spreadsheetml.worksheet+xml">
        <DigestMethod Algorithm="http://www.w3.org/2001/04/xmlenc#sha256"/>
        <DigestValue>gNGbxX9cBfHAxHCVj5FOiUkujNh3h9o6pctxI/9b14A=</DigestValue>
      </Reference>
      <Reference URI="/xl/worksheets/sheet7.xml?ContentType=application/vnd.openxmlformats-officedocument.spreadsheetml.worksheet+xml">
        <DigestMethod Algorithm="http://www.w3.org/2001/04/xmlenc#sha256"/>
        <DigestValue>+OPGV+HKoTfocKLhCk7+X7w4UXR47wgXFJhtbWJg3Fg=</DigestValue>
      </Reference>
      <Reference URI="/xl/worksheets/sheet8.xml?ContentType=application/vnd.openxmlformats-officedocument.spreadsheetml.worksheet+xml">
        <DigestMethod Algorithm="http://www.w3.org/2001/04/xmlenc#sha256"/>
        <DigestValue>XlpZ8KPWK05U5CtZJOGKDtGHueB73YerSyzZQL9PNDU=</DigestValue>
      </Reference>
      <Reference URI="/xl/worksheets/sheet9.xml?ContentType=application/vnd.openxmlformats-officedocument.spreadsheetml.worksheet+xml">
        <DigestMethod Algorithm="http://www.w3.org/2001/04/xmlenc#sha256"/>
        <DigestValue>ZDfxE1M891ER6zarmdgm4/aqBWyTPXcbSr0XgEgEvkc=</DigestValue>
      </Reference>
    </Manifest>
    <SignatureProperties>
      <SignatureProperty Id="idSignatureTime" Target="#idPackageSignature">
        <mdssi:SignatureTime xmlns:mdssi="http://schemas.openxmlformats.org/package/2006/digital-signature">
          <mdssi:Format>YYYY-MM-DDThh:mm:ssTZD</mdssi:Format>
          <mdssi:Value>2021-07-30T15:05:48Z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2021-07-30T15:05:48Z</xd:SigningTime>
          <xd:SigningCertificate>
            <xd:Cert>
              <xd:CertDigest>
                <DigestMethod Algorithm="http://www.w3.org/2001/04/xmlenc#sha256"/>
                <DigestValue>oj/UQcjSQyMy+D1DokzPocq79rBaVber7nj8isDkfiU=</DigestValue>
              </xd:CertDigest>
              <xd:IssuerSerial>
                <X509IssuerName>CN=NBG Class 2 INT Sub CA, DC=nbg, DC=ge</X509IssuerName>
                <X509SerialNumber>267130463302759951211576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XPzhK23vB4S5DPuD8SKRsM7WCElp0qNZy9y6oQEmZ6E=</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YcdFfXBdr4dADIj+/1YhJvo9uWyMvk7khXzz23wfFKA=</DigestValue>
    </Reference>
  </SignedInfo>
  <SignatureValue>dn3ZrlNoAWhRbtV58nA/XKXjJTshZDIKpzhQd6btIMRuwcWOj5Ep6Wcsb7S1GJjqbVXTW3Q16y0E
GkN5c2Hnb6mdn8OlTebBZcI4c7L2iKfmqjSmG0BOZMHYnLHFArd/6djUaO9CDBXhPqsbo5r6++su
dYNBAtamLOVGTqwoQ7/p0Ar/dxx4p4iEnkHtmbw2lXVS5WchL+U1vYLmI+mi0Gl+bLpPdTWWVKxn
clSnc3UEp1X5LBW3xU3U+M/M93g/hWLvVXcW9DDybse2PVhhGoPWE1GnUD/syLrSIPrLdkl6+glX
4NYqTsLYMO42AS8ZWXJBDF97Z9Fyf3CbcBufFg==</SignatureValue>
  <KeyInfo>
    <X509Data>
      <X509Certificate>MIIGSTCCBTGgAwIBAgIKQaDgQwACAAGUlTANBgkqhkiG9w0BAQsFADBKMRIwEAYKCZImiZPyLGQBGRYCZ2UxEzARBgoJkiaJk/IsZAEZFgNuYmcxHzAdBgNVBAMTFk5CRyBDbGFzcyAyIElOVCBTdWIgQ0EwHhcNMjAwNzE0MTAwNDU4WhcNMjExMjIyMDk0NjU2WjBHMSAwHgYDVQQKExdKU0MgWklSQUFUIEJBTksgR0VPUkdJQTEjMCEGA1UEAxMaQlpCIC0gU29waGlvIEpsYW50aWFzaHZpbGkwggEiMA0GCSqGSIb3DQEBAQUAA4IBDwAwggEKAoIBAQDwwGAjeE+GV/hIy//PeLzQACmZPyERstlEW2kULoBso58EnuG/4wrPxXvODDUpCV3H7fyICb3ZxDkkXRBLQcMgT+0ZuB+dwJ99LwoAcoqu/141WdSuImvIsv/vWSdlbzf/spYCTB5rz7DzMIlyYNM/BnFhRibp+nKUTRBB2xCUWf78cCZonZCtiwXpIkqUYpCuEPMloeWkdLGVOxPkwT3HmVmT5oqBHgjofjBoD97wslfY6sPT1OkeJeIizwYg7/KtmMBDhFWznQGaT2MT/9Wx+giM2oauZzg+TClCJr1yNHjLtIhtQvARWfKmTMQSWmH3Jc+moxCC73rCm63UIvbXAgMBAAGjggMyMIIDLjA8BgkrBgEEAYI3FQcELzAtBiUrBgEEAYI3FQjmsmCDjfVEhoGZCYO4oUqDvoRxBIPEkTOEg4hdAgFkAgEjMB0GA1UdJQQWMBQGCCsGAQUFBwMCBggrBgEFBQcDBDALBgNVHQ8EBAMCB4AwJwYJKwYBBAGCNxUKBBowGDAKBggrBgEFBQcDAjAKBggrBgEFBQcDBDAdBgNVHQ4EFgQUEBt03FxzStboGxf5jdREXPFW1D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Cso4WguVBJSW1vt6VX2U7X/M7dXoCyd6STde18+EKHtp53olvswsimmz3QVEodpb+iepw9+tOkaUPB9QmfZWAO13rzRjmLitWr9Qqz6wbpghInKPApBzLN1Nb0W9d6BNOmZlLLFeWxCvuJuU753X1W7pz6SBj7cS2Yjy32iJ1BgwH/ajjDKkHDfXbpBOM+VieZTRDIO5+d6QggFpdGotHklBMnTo5aAXyUKevfXsN667vnoYkYr4Wedz4Ey04UJtQZVlVHmfLpS56LgcDKYiY9kPEliIfgHRcNfKkwxwYGKC/gEEWKXbYhGBlZCt1aUKk6L1jlHjFl/WcuvYt7U/5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Transform>
          <Transform Algorithm="http://www.w3.org/TR/2001/REC-xml-c14n-20010315"/>
        </Transforms>
        <DigestMethod Algorithm="http://www.w3.org/2001/04/xmlenc#sha256"/>
        <DigestValue>IkzwuHCe8lsT8FDuc5eBz6xCaFThAIXa092/DY5261Q=</DigestValue>
      </Reference>
      <Reference URI="/xl/calcChain.xml?ContentType=application/vnd.openxmlformats-officedocument.spreadsheetml.calcChain+xml">
        <DigestMethod Algorithm="http://www.w3.org/2001/04/xmlenc#sha256"/>
        <DigestValue>GD26HvrB/6XFd/Cgacaxt/s8JhoNMo2WOWYCDI65M1Q=</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WMtpk0X6ecsDWoPNKdDraaKdT2TttfFzYBcf4QfMc/w=</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ze+MZOtihPj9dKeV/Dz5QESpeY6Fdwmnkxhrh69STxA=</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RmNjYVprWD08vs6plEY5Q0SAgvNn9BG8VMCjYe7rLzk=</DigestValue>
      </Reference>
      <Reference URI="/xl/styles.xml?ContentType=application/vnd.openxmlformats-officedocument.spreadsheetml.styles+xml">
        <DigestMethod Algorithm="http://www.w3.org/2001/04/xmlenc#sha256"/>
        <DigestValue>mSCLIK69v0DmV7vKNu/d2KYF4QdwPlvMFUbRxjE1xfo=</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zHTNEd/6FSB7TTMSLZDHAOfpKSRynmrBW+EdwvTK958=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eGohi5SUiVtPmDjgO0dnpvv98Q9UGgvjGvSYBXZdd+8=</DigestValue>
      </Reference>
      <Reference URI="/xl/worksheets/sheet10.xml?ContentType=application/vnd.openxmlformats-officedocument.spreadsheetml.worksheet+xml">
        <DigestMethod Algorithm="http://www.w3.org/2001/04/xmlenc#sha256"/>
        <DigestValue>lfI27NemqC+6OEuxbCKAvrYIwW6teQQva3mLK3kdvOE=</DigestValue>
      </Reference>
      <Reference URI="/xl/worksheets/sheet11.xml?ContentType=application/vnd.openxmlformats-officedocument.spreadsheetml.worksheet+xml">
        <DigestMethod Algorithm="http://www.w3.org/2001/04/xmlenc#sha256"/>
        <DigestValue>cYk4A+nY4OUFMFJ0wLTMds1rt+RPr8wzF2ZDA1JnO18=</DigestValue>
      </Reference>
      <Reference URI="/xl/worksheets/sheet12.xml?ContentType=application/vnd.openxmlformats-officedocument.spreadsheetml.worksheet+xml">
        <DigestMethod Algorithm="http://www.w3.org/2001/04/xmlenc#sha256"/>
        <DigestValue>SXHfQdF//xTvHFuukzJEnauyM3KkIaO+i2JRWoh1ZqE=</DigestValue>
      </Reference>
      <Reference URI="/xl/worksheets/sheet13.xml?ContentType=application/vnd.openxmlformats-officedocument.spreadsheetml.worksheet+xml">
        <DigestMethod Algorithm="http://www.w3.org/2001/04/xmlenc#sha256"/>
        <DigestValue>CifOKqfO2T+zHIvrBFEVoGOa/v0IsuBDj5aKoF6pvQ8=</DigestValue>
      </Reference>
      <Reference URI="/xl/worksheets/sheet14.xml?ContentType=application/vnd.openxmlformats-officedocument.spreadsheetml.worksheet+xml">
        <DigestMethod Algorithm="http://www.w3.org/2001/04/xmlenc#sha256"/>
        <DigestValue>jNE4q6Yd6DbU0HrPN7k3necr0cLzsxQW/3iZqq+Asl0=</DigestValue>
      </Reference>
      <Reference URI="/xl/worksheets/sheet15.xml?ContentType=application/vnd.openxmlformats-officedocument.spreadsheetml.worksheet+xml">
        <DigestMethod Algorithm="http://www.w3.org/2001/04/xmlenc#sha256"/>
        <DigestValue>zkraajTjAgj1hcSmLvcOmpWVZHw9YgkbFaJlTdfgmlE=</DigestValue>
      </Reference>
      <Reference URI="/xl/worksheets/sheet16.xml?ContentType=application/vnd.openxmlformats-officedocument.spreadsheetml.worksheet+xml">
        <DigestMethod Algorithm="http://www.w3.org/2001/04/xmlenc#sha256"/>
        <DigestValue>ZT3Gs9tgPSBmI5AzkKyxz8Y+HzhIOOSkd2a82gWq2/I=</DigestValue>
      </Reference>
      <Reference URI="/xl/worksheets/sheet17.xml?ContentType=application/vnd.openxmlformats-officedocument.spreadsheetml.worksheet+xml">
        <DigestMethod Algorithm="http://www.w3.org/2001/04/xmlenc#sha256"/>
        <DigestValue>XIv5iam7hP/UNowN0Zxzi3VDHR7ubisggt6rV62Bl+M=</DigestValue>
      </Reference>
      <Reference URI="/xl/worksheets/sheet18.xml?ContentType=application/vnd.openxmlformats-officedocument.spreadsheetml.worksheet+xml">
        <DigestMethod Algorithm="http://www.w3.org/2001/04/xmlenc#sha256"/>
        <DigestValue>Rw+JxCpGb4I9JHfP+e0GyV47LNrl2j4sWKVH7/GerbM=</DigestValue>
      </Reference>
      <Reference URI="/xl/worksheets/sheet19.xml?ContentType=application/vnd.openxmlformats-officedocument.spreadsheetml.worksheet+xml">
        <DigestMethod Algorithm="http://www.w3.org/2001/04/xmlenc#sha256"/>
        <DigestValue>n2JdXg365XlsBq8+M3v5C/xrsvDP9IbVsPs+BUtqbgc=</DigestValue>
      </Reference>
      <Reference URI="/xl/worksheets/sheet2.xml?ContentType=application/vnd.openxmlformats-officedocument.spreadsheetml.worksheet+xml">
        <DigestMethod Algorithm="http://www.w3.org/2001/04/xmlenc#sha256"/>
        <DigestValue>gRtTNYYXKVymvK/D/ceBptVSl5loEW64dD4dypcEK80=</DigestValue>
      </Reference>
      <Reference URI="/xl/worksheets/sheet20.xml?ContentType=application/vnd.openxmlformats-officedocument.spreadsheetml.worksheet+xml">
        <DigestMethod Algorithm="http://www.w3.org/2001/04/xmlenc#sha256"/>
        <DigestValue>Kcb+uAy7dXbhgA7MEMKUZcU4g/Itr3EG4Vq3v1mNhRU=</DigestValue>
      </Reference>
      <Reference URI="/xl/worksheets/sheet21.xml?ContentType=application/vnd.openxmlformats-officedocument.spreadsheetml.worksheet+xml">
        <DigestMethod Algorithm="http://www.w3.org/2001/04/xmlenc#sha256"/>
        <DigestValue>BTBv+EUDom8v26EDTuJXqNH6Dh8P8gZyDoFMt0kNSvw=</DigestValue>
      </Reference>
      <Reference URI="/xl/worksheets/sheet22.xml?ContentType=application/vnd.openxmlformats-officedocument.spreadsheetml.worksheet+xml">
        <DigestMethod Algorithm="http://www.w3.org/2001/04/xmlenc#sha256"/>
        <DigestValue>dnmWPnMG+YQO/hMEaXodhVBm9lqoyVoJORBkvtDioVc=</DigestValue>
      </Reference>
      <Reference URI="/xl/worksheets/sheet23.xml?ContentType=application/vnd.openxmlformats-officedocument.spreadsheetml.worksheet+xml">
        <DigestMethod Algorithm="http://www.w3.org/2001/04/xmlenc#sha256"/>
        <DigestValue>rDoMa20QGClqQLa0TZIdAcXvuyijY+RECKynxSobG18=</DigestValue>
      </Reference>
      <Reference URI="/xl/worksheets/sheet24.xml?ContentType=application/vnd.openxmlformats-officedocument.spreadsheetml.worksheet+xml">
        <DigestMethod Algorithm="http://www.w3.org/2001/04/xmlenc#sha256"/>
        <DigestValue>sgFLmL5teYg3X9uV5X30v8yACG23CBx59bptfYUE15Q=</DigestValue>
      </Reference>
      <Reference URI="/xl/worksheets/sheet25.xml?ContentType=application/vnd.openxmlformats-officedocument.spreadsheetml.worksheet+xml">
        <DigestMethod Algorithm="http://www.w3.org/2001/04/xmlenc#sha256"/>
        <DigestValue>4LWnD5DYaWUJIKZEbO8KrqC8CU0CVs0oxPy+x/KKKZQ=</DigestValue>
      </Reference>
      <Reference URI="/xl/worksheets/sheet26.xml?ContentType=application/vnd.openxmlformats-officedocument.spreadsheetml.worksheet+xml">
        <DigestMethod Algorithm="http://www.w3.org/2001/04/xmlenc#sha256"/>
        <DigestValue>idfnl9XV9Sh9x76Pk8JHN0/dkTttOmrcOFV2zZ4zetA=</DigestValue>
      </Reference>
      <Reference URI="/xl/worksheets/sheet27.xml?ContentType=application/vnd.openxmlformats-officedocument.spreadsheetml.worksheet+xml">
        <DigestMethod Algorithm="http://www.w3.org/2001/04/xmlenc#sha256"/>
        <DigestValue>P97KAnBNrS6ixEY36DuHWkKZBB/qQRp6sNdqx3QJmZE=</DigestValue>
      </Reference>
      <Reference URI="/xl/worksheets/sheet28.xml?ContentType=application/vnd.openxmlformats-officedocument.spreadsheetml.worksheet+xml">
        <DigestMethod Algorithm="http://www.w3.org/2001/04/xmlenc#sha256"/>
        <DigestValue>kVwnvhf/pDfiY43Obc6dMNN4QNWu8Sl9rXkxMdqRAVc=</DigestValue>
      </Reference>
      <Reference URI="/xl/worksheets/sheet3.xml?ContentType=application/vnd.openxmlformats-officedocument.spreadsheetml.worksheet+xml">
        <DigestMethod Algorithm="http://www.w3.org/2001/04/xmlenc#sha256"/>
        <DigestValue>xbo8FjZSta0LM3GYavMmSjW9C6PrmvXOpAx9Om+sIYw=</DigestValue>
      </Reference>
      <Reference URI="/xl/worksheets/sheet4.xml?ContentType=application/vnd.openxmlformats-officedocument.spreadsheetml.worksheet+xml">
        <DigestMethod Algorithm="http://www.w3.org/2001/04/xmlenc#sha256"/>
        <DigestValue>oVjtdMgN/5AENol+Hvcg/npwO4EgLngyey97ztiA5sE=</DigestValue>
      </Reference>
      <Reference URI="/xl/worksheets/sheet5.xml?ContentType=application/vnd.openxmlformats-officedocument.spreadsheetml.worksheet+xml">
        <DigestMethod Algorithm="http://www.w3.org/2001/04/xmlenc#sha256"/>
        <DigestValue>YdW3PFSWZYJ9QXs8zehO2meFQoeiRUQi6CC6qVzKwrs=</DigestValue>
      </Reference>
      <Reference URI="/xl/worksheets/sheet6.xml?ContentType=application/vnd.openxmlformats-officedocument.spreadsheetml.worksheet+xml">
        <DigestMethod Algorithm="http://www.w3.org/2001/04/xmlenc#sha256"/>
        <DigestValue>gNGbxX9cBfHAxHCVj5FOiUkujNh3h9o6pctxI/9b14A=</DigestValue>
      </Reference>
      <Reference URI="/xl/worksheets/sheet7.xml?ContentType=application/vnd.openxmlformats-officedocument.spreadsheetml.worksheet+xml">
        <DigestMethod Algorithm="http://www.w3.org/2001/04/xmlenc#sha256"/>
        <DigestValue>+OPGV+HKoTfocKLhCk7+X7w4UXR47wgXFJhtbWJg3Fg=</DigestValue>
      </Reference>
      <Reference URI="/xl/worksheets/sheet8.xml?ContentType=application/vnd.openxmlformats-officedocument.spreadsheetml.worksheet+xml">
        <DigestMethod Algorithm="http://www.w3.org/2001/04/xmlenc#sha256"/>
        <DigestValue>XlpZ8KPWK05U5CtZJOGKDtGHueB73YerSyzZQL9PNDU=</DigestValue>
      </Reference>
      <Reference URI="/xl/worksheets/sheet9.xml?ContentType=application/vnd.openxmlformats-officedocument.spreadsheetml.worksheet+xml">
        <DigestMethod Algorithm="http://www.w3.org/2001/04/xmlenc#sha256"/>
        <DigestValue>ZDfxE1M891ER6zarmdgm4/aqBWyTPXcbSr0XgEgEvkc=</DigestValue>
      </Reference>
    </Manifest>
    <SignatureProperties>
      <SignatureProperty Id="idSignatureTime" Target="#idPackageSignature">
        <mdssi:SignatureTime xmlns:mdssi="http://schemas.openxmlformats.org/package/2006/digital-signature">
          <mdssi:Format>YYYY-MM-DDThh:mm:ssTZD</mdssi:Format>
          <mdssi:Value>2021-07-30T15:06:05Z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2021-07-30T15:06:05Z</xd:SigningTime>
          <xd:SigningCertificate>
            <xd:Cert>
              <xd:CertDigest>
                <DigestMethod Algorithm="http://www.w3.org/2001/04/xmlenc#sha256"/>
                <DigestValue>5E64aO/n6Qru73jSGRAm+q89ywklA9zK3MEw2Tw1tOU=</DigestValue>
              </xd:CertDigest>
              <xd:IssuerSerial>
                <X509IssuerName>CN=NBG Class 2 INT Sub CA, DC=nbg, DC=ge</X509IssuerName>
                <X509SerialNumber>309921460198216992658581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Info </vt:lpstr>
      <vt:lpstr>1. key ratios </vt:lpstr>
      <vt:lpstr>2.RC</vt:lpstr>
      <vt:lpstr>3.PL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2021-07-30T15:05:36Z</dcterms:modified>
</cp:coreProperties>
</file>