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tyles.xml" ContentType="application/vnd.openxmlformats-officedocument.spreadsheetml.styles+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020" tabRatio="919" firstSheet="16" activeTab="2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10" i="85" l="1"/>
  <c r="C19" i="85" s="1"/>
  <c r="C5" i="73"/>
  <c r="H8" i="74" l="1"/>
  <c r="S22" i="35"/>
  <c r="C22" i="35"/>
  <c r="C33" i="88" l="1"/>
  <c r="N33" i="88"/>
  <c r="M33" i="88"/>
  <c r="L33" i="88"/>
  <c r="K33" i="88"/>
  <c r="J33" i="88"/>
  <c r="I33" i="88"/>
  <c r="H33" i="88"/>
  <c r="G33" i="88"/>
  <c r="F33" i="88"/>
  <c r="E33" i="88"/>
  <c r="D33" i="88"/>
  <c r="H34" i="83" l="1"/>
  <c r="G34" i="83"/>
  <c r="F34" i="83"/>
  <c r="E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D8" i="83"/>
  <c r="I8" i="83" s="1"/>
  <c r="D7" i="83"/>
  <c r="I7" i="83" s="1"/>
  <c r="I7" i="82"/>
  <c r="I23" i="82"/>
  <c r="I22" i="82"/>
  <c r="H21" i="82"/>
  <c r="G21" i="82"/>
  <c r="F21" i="82"/>
  <c r="E21" i="82"/>
  <c r="D21" i="82"/>
  <c r="C21" i="82"/>
  <c r="I21" i="82" s="1"/>
  <c r="I20" i="82"/>
  <c r="I19" i="82"/>
  <c r="I18" i="82"/>
  <c r="I17" i="82"/>
  <c r="I16" i="82"/>
  <c r="I15" i="82"/>
  <c r="I14" i="82"/>
  <c r="I13" i="82"/>
  <c r="I12" i="82"/>
  <c r="I11" i="82"/>
  <c r="I10" i="82"/>
  <c r="I9" i="82"/>
  <c r="I8" i="82"/>
  <c r="D34" i="83" l="1"/>
  <c r="I34" i="83" s="1"/>
  <c r="C37" i="80" l="1"/>
  <c r="C33" i="80"/>
  <c r="C24" i="80"/>
  <c r="C11" i="80"/>
  <c r="C14" i="80"/>
  <c r="C18" i="80"/>
  <c r="G8" i="80"/>
  <c r="F8" i="80"/>
  <c r="F33" i="80"/>
  <c r="G33" i="80"/>
  <c r="G37" i="80"/>
  <c r="F37" i="80"/>
  <c r="D37" i="80"/>
  <c r="D24" i="80"/>
  <c r="G18" i="80"/>
  <c r="F18" i="80"/>
  <c r="E18" i="80"/>
  <c r="D18" i="80"/>
  <c r="G14" i="80"/>
  <c r="D33" i="80"/>
  <c r="C22" i="74" l="1"/>
  <c r="B2" i="71"/>
  <c r="E33" i="80" l="1"/>
  <c r="G10" i="80"/>
  <c r="G21" i="80" s="1"/>
  <c r="B2" i="91" l="1"/>
  <c r="B1" i="91"/>
  <c r="B1" i="89" l="1"/>
  <c r="B1" i="88"/>
  <c r="B1" i="87"/>
  <c r="B1" i="86"/>
  <c r="B1" i="85"/>
  <c r="B1" i="84"/>
  <c r="B1" i="83"/>
  <c r="B1" i="82"/>
  <c r="B1" i="81"/>
  <c r="D22" i="81" l="1"/>
  <c r="E22" i="81"/>
  <c r="F22" i="81"/>
  <c r="G22" i="81"/>
  <c r="C22" i="81"/>
  <c r="B2" i="89" l="1"/>
  <c r="B2" i="88"/>
  <c r="B2" i="87"/>
  <c r="B2" i="86"/>
  <c r="B2" i="85"/>
  <c r="B2" i="84"/>
  <c r="B2" i="83"/>
  <c r="B2" i="82"/>
  <c r="B2" i="81"/>
  <c r="D19" i="84" l="1"/>
  <c r="H21" i="81"/>
  <c r="H20" i="81"/>
  <c r="H19" i="81"/>
  <c r="H18" i="81"/>
  <c r="H17" i="81"/>
  <c r="H16" i="81"/>
  <c r="H15" i="81"/>
  <c r="H14" i="81"/>
  <c r="H13" i="81"/>
  <c r="H12" i="81"/>
  <c r="H11" i="81"/>
  <c r="H10" i="81"/>
  <c r="H9" i="81"/>
  <c r="H8" i="81"/>
  <c r="H22" i="81" l="1"/>
  <c r="B2" i="80"/>
  <c r="B1" i="80"/>
  <c r="G24" i="80"/>
  <c r="F24" i="80"/>
  <c r="E24" i="80"/>
  <c r="E37" i="80" s="1"/>
  <c r="F14" i="80"/>
  <c r="E14" i="80"/>
  <c r="D14" i="80"/>
  <c r="G11" i="80"/>
  <c r="F11" i="80"/>
  <c r="E11" i="80"/>
  <c r="D11" i="80"/>
  <c r="E8" i="80"/>
  <c r="D8" i="80"/>
  <c r="C8" i="80"/>
  <c r="G39" i="80" l="1"/>
  <c r="B2" i="79"/>
  <c r="B2" i="37"/>
  <c r="B2" i="36"/>
  <c r="B2" i="74"/>
  <c r="B2" i="64"/>
  <c r="B2" i="35"/>
  <c r="B2" i="69"/>
  <c r="B2" i="77"/>
  <c r="B2" i="28"/>
  <c r="B2" i="73"/>
  <c r="B2" i="72"/>
  <c r="B2" i="52"/>
  <c r="B2" i="75"/>
  <c r="B2" i="53"/>
  <c r="B2" i="62"/>
  <c r="C5" i="6" l="1"/>
  <c r="G5" i="6"/>
  <c r="F5" i="6"/>
  <c r="E5" i="6"/>
  <c r="D5" i="6"/>
  <c r="G5" i="71"/>
  <c r="F5" i="71"/>
  <c r="E5" i="71"/>
  <c r="D5" i="71"/>
  <c r="C5" i="71"/>
  <c r="G6" i="71" l="1"/>
  <c r="G13" i="71" s="1"/>
  <c r="F6" i="71"/>
  <c r="F13" i="71" s="1"/>
  <c r="E6" i="71"/>
  <c r="E13" i="71" s="1"/>
  <c r="D6" i="71"/>
  <c r="D13" i="71" s="1"/>
  <c r="C6" i="71"/>
  <c r="C13" i="71" s="1"/>
  <c r="B1" i="79" l="1"/>
  <c r="B1" i="37"/>
  <c r="B1" i="36"/>
  <c r="B1" i="74"/>
  <c r="B1" i="64"/>
  <c r="B1" i="35"/>
  <c r="B1" i="69"/>
  <c r="B1" i="77"/>
  <c r="B1" i="28"/>
  <c r="B1" i="73"/>
  <c r="B1" i="72"/>
  <c r="B1" i="52"/>
  <c r="B1" i="71"/>
  <c r="B1" i="75"/>
  <c r="B1" i="53"/>
  <c r="B1" i="62"/>
  <c r="B1" i="6"/>
  <c r="H14" i="74" l="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2" i="35" l="1"/>
  <c r="E22" i="35"/>
  <c r="F22" i="35"/>
  <c r="G22" i="35"/>
  <c r="H22" i="35"/>
  <c r="I22" i="35"/>
  <c r="J22" i="35"/>
  <c r="K22" i="35"/>
  <c r="L22" i="35"/>
  <c r="M22" i="35"/>
  <c r="N22" i="35"/>
  <c r="O22" i="35"/>
  <c r="P22" i="35"/>
  <c r="Q22" i="35"/>
  <c r="R22" i="35"/>
  <c r="G22" i="74" l="1"/>
  <c r="F22" i="74"/>
  <c r="V7" i="64" l="1"/>
  <c r="H9" i="74"/>
  <c r="H10" i="74"/>
  <c r="H11" i="74"/>
  <c r="H12" i="74"/>
  <c r="H13" i="74"/>
  <c r="H15" i="74"/>
  <c r="H16" i="74"/>
  <c r="H17" i="74"/>
  <c r="H18" i="74"/>
  <c r="H19" i="74"/>
  <c r="H20" i="74"/>
  <c r="H21" i="74"/>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alcChain>
</file>

<file path=xl/sharedStrings.xml><?xml version="1.0" encoding="utf-8"?>
<sst xmlns="http://schemas.openxmlformats.org/spreadsheetml/2006/main" count="1584" uniqueCount="1032">
  <si>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</si>
  <si>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</si>
  <si>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</si>
  <si>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</si>
  <si>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</si>
  <si>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</si>
  <si>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</si>
  <si>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</si>
  <si>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</si>
  <si>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</si>
  <si>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</si>
  <si>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</si>
  <si>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</si>
  <si>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</si>
  <si>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</si>
  <si>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</si>
  <si>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</si>
  <si>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</si>
  <si>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</si>
  <si>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</si>
  <si>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</si>
  <si>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</si>
  <si>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</si>
  <si>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</si>
  <si>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</si>
  <si>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</si>
  <si>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</si>
  <si>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</si>
  <si>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</si>
  <si>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</si>
  <si>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</si>
  <si>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</si>
  <si>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</si>
  <si>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</si>
  <si>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</si>
  <si>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</si>
  <si>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</si>
  <si>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</si>
  <si>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</si>
  <si>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</si>
  <si>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</si>
  <si>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</si>
  <si>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</si>
  <si>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</si>
  <si>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</si>
  <si>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</si>
  <si>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</si>
  <si>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</si>
  <si>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</si>
  <si>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</si>
  <si>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</si>
  <si>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</si>
  <si>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</si>
  <si>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</si>
  <si>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</si>
  <si>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</si>
  <si>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</si>
  <si>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</si>
  <si>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</si>
  <si>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</si>
  <si>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</si>
  <si>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</si>
  <si>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</si>
  <si>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</si>
  <si>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</si>
  <si>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</si>
  <si>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</si>
  <si>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</si>
  <si>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</si>
  <si>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</si>
  <si>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</si>
  <si>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</si>
  <si>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</si>
  <si>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</si>
  <si>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</si>
  <si>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</si>
  <si>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</si>
  <si>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</si>
  <si>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</si>
  <si>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</si>
  <si>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</si>
  <si>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</si>
  <si>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</si>
  <si>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</si>
  <si>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</si>
  <si>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</si>
  <si>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</si>
  <si>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</si>
  <si>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</si>
  <si>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</si>
  <si>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</si>
  <si>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</si>
  <si>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</si>
  <si>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</si>
  <si>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</si>
  <si>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</si>
  <si>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</si>
  <si>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</si>
  <si>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</si>
  <si>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</si>
  <si>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</si>
  <si>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</si>
  <si>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</si>
  <si>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</si>
  <si>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</si>
  <si>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</si>
  <si>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</si>
  <si>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</si>
  <si>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</si>
  <si>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</si>
  <si>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</si>
  <si>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</si>
  <si>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</si>
  <si>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</si>
  <si>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</si>
  <si>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</si>
  <si>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</si>
  <si>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</si>
  <si>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</si>
  <si>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</si>
  <si>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</si>
  <si>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</si>
  <si>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</si>
  <si>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</si>
  <si>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</si>
  <si>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</si>
  <si>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</si>
  <si>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</si>
  <si>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</si>
  <si>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</si>
  <si>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</si>
  <si>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</si>
  <si>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</si>
  <si>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</si>
  <si>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</si>
  <si>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</si>
  <si>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</si>
  <si>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</si>
  <si>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</si>
  <si>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</si>
  <si>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</si>
  <si>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</si>
  <si>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</si>
  <si>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</si>
  <si>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</si>
  <si>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</si>
  <si>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</si>
  <si>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</si>
  <si>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</si>
  <si>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</si>
  <si>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</si>
  <si>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</si>
  <si>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</si>
  <si>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</si>
  <si>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</si>
  <si>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</si>
  <si>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</si>
  <si>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</si>
  <si>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</si>
  <si>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</si>
  <si>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</si>
  <si>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</si>
  <si>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</si>
  <si>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</si>
  <si>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</si>
  <si>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</si>
  <si>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</si>
  <si>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</si>
  <si>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</si>
  <si>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</si>
  <si>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</si>
  <si>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</si>
  <si>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</si>
  <si>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</si>
  <si>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</si>
  <si>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</si>
  <si>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</si>
  <si>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</si>
  <si>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</si>
  <si>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</si>
  <si>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</si>
  <si>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</si>
  <si>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</si>
  <si>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</si>
  <si>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</si>
  <si>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</si>
  <si>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</si>
  <si>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</si>
  <si>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</si>
  <si>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</si>
  <si>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</si>
  <si>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</si>
  <si>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</si>
  <si>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</si>
  <si>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</si>
  <si>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</si>
  <si>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</si>
  <si>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</si>
  <si>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</si>
  <si>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</si>
  <si>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</si>
  <si>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</si>
  <si>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</si>
  <si>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</si>
  <si>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</si>
  <si>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</si>
  <si>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</si>
  <si>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</si>
  <si>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</si>
  <si>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</si>
  <si>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</si>
  <si>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</si>
  <si>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</si>
  <si>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</si>
  <si>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</si>
  <si>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</si>
  <si>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</si>
  <si>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</si>
  <si>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</si>
  <si>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</si>
  <si>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</si>
  <si>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</si>
  <si>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</si>
  <si>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</si>
  <si>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</si>
  <si>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</si>
  <si>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</si>
  <si>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</si>
  <si>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</si>
  <si>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</si>
  <si>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</si>
  <si>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</si>
  <si>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</si>
  <si>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</si>
  <si>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</si>
  <si>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</si>
  <si>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</si>
  <si>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</si>
  <si>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</si>
  <si>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</si>
  <si>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</si>
  <si>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</si>
  <si>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</si>
  <si>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</si>
  <si>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</si>
  <si>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</si>
  <si>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</si>
  <si>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</si>
  <si>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</si>
  <si>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</si>
  <si>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</si>
  <si>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</si>
  <si>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</si>
  <si>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</si>
  <si>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</si>
  <si>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</si>
  <si>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</si>
  <si>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</si>
  <si>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</si>
  <si>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</si>
  <si>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</si>
  <si>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</si>
  <si>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</si>
  <si>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</si>
  <si>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</si>
  <si>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</si>
  <si>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</si>
  <si>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</si>
  <si>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</si>
  <si>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</si>
  <si>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</si>
  <si>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</si>
  <si>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</si>
  <si>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</si>
  <si>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</si>
  <si>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</si>
  <si>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</si>
  <si>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</si>
  <si>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</si>
  <si>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</si>
  <si>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</si>
  <si>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</si>
  <si>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</si>
  <si>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</si>
  <si>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</si>
  <si>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</si>
  <si>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</si>
  <si>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</si>
  <si>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</si>
  <si>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</si>
  <si>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</si>
  <si>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</si>
  <si>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</si>
  <si>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</si>
  <si>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</si>
  <si>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</si>
  <si>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</si>
  <si>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</si>
  <si>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</si>
  <si>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</si>
  <si>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</si>
  <si>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</si>
  <si>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</si>
  <si>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</si>
  <si>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</si>
  <si>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</si>
  <si>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</si>
  <si>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</si>
  <si>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</si>
  <si>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</si>
  <si>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</si>
  <si>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</si>
  <si>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</si>
  <si>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</si>
  <si>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</si>
  <si>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</si>
  <si>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</si>
  <si>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</si>
  <si>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</si>
  <si>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</si>
  <si>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</si>
  <si>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</si>
  <si>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</si>
  <si>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</si>
  <si>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</si>
  <si>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</si>
  <si>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</si>
  <si>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</si>
  <si>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</si>
  <si>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</si>
  <si>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</si>
  <si>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</si>
  <si>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</si>
  <si>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</si>
  <si>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</si>
  <si>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</si>
  <si>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</si>
  <si>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</si>
  <si>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</si>
  <si>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</si>
  <si>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</si>
  <si>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</si>
  <si>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</si>
  <si>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</si>
  <si>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</si>
  <si>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</si>
  <si>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</si>
  <si>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</si>
  <si>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</si>
  <si>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</si>
  <si>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</si>
  <si>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</si>
  <si>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</si>
  <si>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</si>
  <si>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</si>
  <si>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</si>
  <si>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</si>
  <si>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</si>
  <si>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</si>
  <si>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</si>
  <si>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</si>
  <si>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</si>
  <si>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</si>
  <si>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</si>
  <si>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</si>
  <si>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</si>
  <si>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</si>
  <si>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</si>
  <si>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</si>
  <si>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</si>
  <si>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</si>
  <si>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</si>
  <si>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</si>
  <si>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</si>
  <si>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</si>
  <si>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</si>
  <si>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</si>
  <si>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</si>
  <si>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</si>
  <si>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</si>
  <si>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</si>
  <si>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</si>
  <si>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</si>
  <si>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</si>
  <si>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</si>
  <si>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</si>
  <si>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</si>
  <si>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</si>
  <si>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</si>
  <si>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</si>
  <si>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</si>
  <si>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</si>
  <si>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</si>
  <si>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</si>
  <si>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</si>
  <si>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</si>
  <si>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</si>
  <si>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</si>
  <si>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</si>
  <si>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</si>
  <si>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</si>
  <si>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</si>
  <si>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</si>
  <si>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</si>
  <si>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</si>
  <si>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</si>
  <si>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</si>
  <si>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</si>
  <si>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</si>
  <si>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</si>
  <si>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</si>
  <si>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</si>
  <si>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</si>
  <si>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</si>
  <si>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</si>
  <si>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</si>
  <si>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</si>
  <si>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</si>
  <si>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</si>
  <si>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</si>
  <si>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</si>
  <si>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</si>
  <si>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</si>
  <si>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</si>
  <si>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</si>
  <si>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</si>
  <si>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</si>
  <si>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</si>
  <si>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</si>
  <si>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</si>
  <si>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</si>
  <si>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</si>
  <si>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</si>
  <si>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</si>
  <si>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</si>
  <si>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</si>
  <si>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</si>
  <si>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</si>
  <si>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</si>
  <si>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</si>
  <si>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</si>
  <si>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</si>
  <si>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</si>
  <si>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</si>
  <si>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</si>
  <si>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</si>
  <si>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</si>
  <si>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</si>
  <si>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</si>
  <si>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</si>
  <si>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</si>
  <si>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</si>
  <si>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</si>
  <si>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</si>
  <si>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</si>
  <si>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</si>
  <si>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</si>
  <si>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</si>
  <si>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</si>
  <si>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</si>
  <si>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</si>
  <si>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</si>
  <si>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</si>
  <si>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</si>
  <si>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</si>
  <si>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</si>
  <si>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</si>
  <si>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</si>
  <si>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</si>
  <si>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</si>
  <si>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</si>
  <si>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</si>
  <si>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</si>
  <si>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</si>
  <si>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</si>
  <si>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</si>
  <si>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</si>
  <si>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</si>
  <si>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</si>
  <si>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</si>
  <si>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</si>
  <si>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</si>
  <si>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</si>
  <si>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</si>
  <si>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</si>
  <si>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</si>
  <si>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</si>
  <si>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</si>
  <si>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</si>
  <si>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</si>
  <si>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</si>
  <si>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</si>
  <si>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</si>
  <si>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</si>
  <si>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</si>
  <si>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</si>
  <si>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</si>
  <si>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</si>
  <si>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</si>
  <si>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</si>
  <si>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</si>
  <si>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</si>
  <si>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</si>
  <si>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</si>
  <si>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</si>
  <si>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</si>
  <si>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</si>
  <si>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</si>
  <si>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</si>
  <si>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</si>
  <si>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</si>
  <si>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</si>
  <si>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</si>
  <si>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</si>
  <si>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</si>
  <si>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</si>
  <si>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</si>
  <si>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</si>
  <si>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</si>
  <si>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</si>
  <si>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</si>
  <si>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</si>
  <si>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</si>
  <si>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</si>
  <si>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</si>
  <si>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</si>
  <si>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</si>
  <si>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</si>
  <si>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</si>
  <si>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</si>
  <si>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</si>
  <si>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</si>
  <si>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</si>
  <si>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</si>
  <si>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</si>
  <si>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</si>
  <si>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</si>
  <si>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</si>
  <si>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</si>
  <si>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</si>
  <si>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</si>
  <si>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</si>
  <si>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</si>
  <si>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</si>
  <si>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</si>
  <si>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</si>
  <si>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</si>
  <si>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</si>
  <si>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</si>
  <si>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</si>
  <si>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</si>
  <si>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</si>
  <si>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</si>
  <si>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</si>
  <si>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</si>
  <si>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</si>
  <si>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</si>
  <si>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</si>
  <si>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</si>
  <si>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</si>
  <si>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</si>
  <si>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</si>
  <si>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</si>
  <si>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</si>
  <si>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</si>
  <si>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</si>
  <si>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</si>
  <si>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</si>
  <si>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</si>
  <si>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</si>
  <si>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</si>
  <si>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</si>
  <si>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</si>
  <si>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</si>
  <si>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</si>
  <si>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</si>
  <si>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</si>
  <si>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</si>
  <si>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</si>
  <si>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</si>
  <si>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</si>
  <si>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</si>
  <si>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</si>
  <si>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</si>
  <si>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</si>
  <si>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</si>
  <si>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</si>
  <si>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</si>
  <si>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</si>
  <si>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</si>
  <si>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</si>
  <si>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</si>
  <si>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</si>
  <si>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</si>
  <si>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</si>
  <si>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</si>
  <si>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</si>
  <si>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</si>
  <si>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</si>
  <si>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</si>
  <si>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</si>
  <si>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</si>
  <si>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</si>
  <si>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</si>
  <si>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</si>
  <si>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</si>
  <si>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</si>
  <si>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</si>
  <si>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</si>
  <si>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</si>
  <si>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</si>
  <si>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</si>
  <si>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</si>
  <si>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</si>
  <si>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</si>
  <si>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</si>
  <si>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</si>
  <si>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</si>
  <si>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</si>
  <si>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</si>
  <si>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</si>
  <si>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</si>
  <si>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</si>
  <si>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</si>
  <si>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</si>
  <si>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</si>
  <si>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</si>
  <si>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</si>
  <si>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</si>
  <si>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</si>
  <si>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</si>
  <si>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</si>
  <si>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</si>
  <si>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</si>
  <si>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</si>
  <si>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</si>
  <si>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</si>
  <si>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</si>
  <si>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</si>
  <si>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</si>
  <si>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</si>
  <si>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</si>
  <si>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</si>
  <si>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</si>
  <si>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</si>
  <si>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</si>
  <si>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</si>
  <si>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</si>
  <si>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</si>
  <si>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</si>
  <si>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</si>
  <si>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</si>
  <si>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</si>
  <si>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</si>
  <si>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</si>
  <si>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</si>
  <si>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</si>
  <si>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</si>
  <si>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</si>
  <si>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</si>
  <si>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</si>
  <si>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</si>
  <si>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</si>
  <si>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</si>
  <si>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</si>
  <si>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</si>
  <si>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</si>
  <si>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</si>
  <si>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</si>
  <si>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</si>
  <si>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</si>
  <si>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</si>
  <si>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</si>
  <si>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</si>
  <si>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</si>
  <si>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</si>
  <si>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</si>
  <si>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</si>
  <si>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</si>
  <si>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</si>
  <si>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</si>
  <si>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</si>
  <si>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</si>
  <si>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</si>
  <si>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</si>
  <si>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</si>
  <si>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</si>
  <si>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</si>
  <si>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</si>
  <si>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</si>
  <si>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</si>
  <si>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</si>
  <si>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</si>
  <si>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</si>
  <si>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</si>
  <si>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</si>
  <si>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</si>
  <si>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</si>
  <si>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</si>
  <si>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</si>
  <si>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</si>
  <si>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</si>
  <si>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</si>
  <si>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</si>
  <si>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</si>
  <si>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</si>
  <si>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</si>
  <si>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</si>
  <si>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</si>
  <si>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</si>
  <si>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</si>
  <si>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</si>
  <si>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</si>
  <si>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</si>
  <si>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</si>
  <si>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</si>
  <si>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</si>
  <si>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</si>
  <si>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</si>
  <si>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</si>
  <si>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</si>
  <si>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</si>
  <si>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</si>
  <si>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</si>
  <si>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</si>
  <si>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</si>
  <si>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</si>
  <si>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</si>
  <si>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</si>
  <si>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</si>
  <si>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</si>
  <si>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</si>
  <si>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</si>
  <si>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</si>
  <si>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</si>
  <si>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</si>
  <si>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</si>
  <si>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</si>
  <si>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</si>
  <si>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</si>
  <si>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</si>
  <si>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</si>
  <si>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</si>
  <si>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</si>
  <si>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</si>
  <si>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</si>
  <si>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</si>
  <si>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</si>
  <si>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</si>
  <si>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</si>
  <si>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</si>
  <si>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</si>
  <si>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</si>
  <si>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</si>
  <si>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</si>
  <si>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</si>
  <si>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</si>
  <si>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</si>
  <si>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</si>
  <si>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</si>
  <si>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</si>
  <si>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</si>
  <si>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</si>
  <si>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</si>
  <si>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</si>
  <si>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</si>
  <si>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</si>
  <si>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</si>
  <si>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</si>
  <si>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</si>
  <si>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</si>
  <si>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</si>
  <si>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</si>
  <si>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</si>
  <si>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</si>
  <si>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</si>
  <si>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</si>
  <si>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</si>
  <si>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</si>
  <si>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</si>
  <si>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</si>
  <si>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</si>
  <si>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</si>
  <si>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</si>
  <si>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</si>
  <si>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</si>
  <si>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</si>
  <si>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</si>
  <si>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</si>
  <si>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</si>
  <si>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</si>
  <si>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</si>
  <si>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</si>
  <si>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</si>
  <si>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</si>
  <si>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</si>
  <si>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</si>
  <si>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</si>
  <si>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</si>
  <si>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</si>
  <si>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</si>
  <si>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</si>
  <si>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</si>
  <si>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</si>
  <si>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</si>
  <si>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</si>
  <si>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</si>
  <si>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</si>
  <si>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</si>
  <si>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</si>
  <si>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</si>
  <si>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</si>
  <si>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</si>
  <si>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</si>
  <si>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</si>
  <si>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</si>
  <si>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</si>
  <si>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</si>
  <si>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</si>
  <si>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</si>
  <si>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</si>
  <si>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</si>
  <si>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</si>
  <si>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</si>
  <si>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</si>
  <si>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</si>
  <si>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</si>
  <si>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</si>
  <si>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</si>
  <si>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</si>
  <si>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</si>
  <si>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</si>
  <si>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</si>
  <si>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</si>
  <si>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</si>
  <si>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</si>
  <si>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</si>
  <si>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</si>
  <si>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</si>
  <si>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</si>
  <si>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</si>
  <si>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</si>
  <si>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</si>
  <si>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</si>
  <si>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</si>
  <si>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</si>
  <si>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</si>
  <si>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</si>
  <si>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</si>
  <si>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</si>
  <si>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</si>
  <si>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</si>
  <si>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</si>
  <si>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</si>
  <si>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</si>
  <si>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</si>
  <si>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</si>
  <si>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</si>
  <si>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</si>
  <si>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</si>
  <si>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</si>
  <si>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</si>
  <si>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</si>
  <si>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</si>
  <si>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</si>
  <si>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</si>
  <si>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</si>
  <si>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</si>
  <si>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</si>
  <si>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</si>
  <si>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</si>
  <si>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</si>
  <si>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</si>
  <si>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</si>
  <si>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</si>
  <si>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</si>
  <si>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</si>
  <si>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</si>
  <si>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</si>
  <si>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</si>
  <si>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</si>
  <si>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</si>
  <si>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</si>
  <si>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</si>
  <si>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</si>
  <si>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</si>
  <si>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</si>
  <si>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</si>
  <si>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</si>
  <si>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</si>
  <si>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</si>
  <si>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</si>
  <si>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</si>
  <si>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</si>
  <si>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</si>
  <si>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</si>
  <si>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</si>
  <si>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</si>
  <si>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</si>
  <si>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</si>
  <si>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</si>
  <si>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</si>
  <si>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</si>
  <si>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</si>
  <si>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</si>
  <si>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</si>
  <si>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</si>
  <si>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</si>
  <si>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</si>
  <si>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</si>
  <si>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</si>
  <si>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</si>
  <si>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</si>
  <si>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</si>
  <si>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</si>
  <si>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</si>
  <si>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</si>
  <si>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</si>
  <si>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</si>
  <si>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</si>
  <si>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</si>
  <si>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</si>
  <si>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</si>
  <si>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</si>
  <si>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</si>
  <si>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</si>
  <si>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</si>
  <si>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</si>
  <si>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</si>
  <si>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</si>
  <si>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</si>
  <si>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</si>
  <si>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</si>
  <si>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</si>
  <si>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</si>
  <si>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</si>
  <si>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</si>
  <si>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</si>
  <si>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</si>
  <si>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</si>
  <si>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</si>
  <si>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</si>
  <si>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</si>
  <si>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</si>
  <si>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</si>
  <si>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</si>
  <si>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</si>
  <si>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</si>
  <si>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</si>
  <si>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</si>
  <si>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</si>
  <si>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</si>
  <si>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</si>
  <si>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</si>
  <si>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</si>
  <si>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</si>
  <si>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</si>
  <si>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</si>
  <si>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</si>
  <si>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</si>
  <si>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</si>
  <si>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</si>
  <si>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</si>
  <si>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</si>
  <si>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</si>
  <si>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</si>
  <si>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</si>
  <si>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</si>
  <si>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</si>
  <si>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</si>
  <si>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</si>
  <si>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</si>
  <si>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</si>
  <si>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</si>
  <si>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</si>
  <si>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</si>
  <si>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</si>
  <si>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</si>
  <si>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</si>
  <si>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</si>
  <si>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</si>
  <si>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</si>
  <si>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</si>
  <si>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</si>
  <si>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</si>
  <si>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</si>
  <si>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</si>
  <si>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</si>
  <si>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</si>
  <si>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</si>
  <si>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სესხების საშუალო შეწონილი ვადიანობა დარჩენილი ვადის მიხედვით (თვეებში)</t>
  </si>
  <si>
    <t>პორტფელში არსებული სესხების რაოდენობა.</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</si>
  <si>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</si>
  <si>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</si>
  <si>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</si>
  <si>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</si>
  <si>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</si>
  <si>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</si>
  <si>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</si>
  <si>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მათ შორის: პენსიის ან სხვა სახელმწიფო სოციალური გასაცემელის გათვალისწინებით გაცემული სესხები</t>
  </si>
  <si>
    <t>საშუალო შეწონილი ნომინალური საპროცენტო განაკვეთი (მთლიანი ღირებულებაზე)</t>
  </si>
  <si>
    <t>შესაძლო დანაკარგების რეზერვი</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</si>
  <si>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</si>
  <si>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სესხების მთლიანი ღირებულება, ანგარიშგების თარიღისთვის. (არ შედის დარიცხული პროცენტი, ჯარიმა).</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</si>
  <si>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</si>
  <si>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</si>
  <si>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</si>
  <si>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</si>
  <si>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</si>
  <si>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</si>
  <si>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</si>
  <si>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სს "ზირაათ ბანკი საქართველო"</t>
  </si>
  <si>
    <t>მეჰმეთ დონმეზი</t>
  </si>
  <si>
    <t>ომერ აიდინი</t>
  </si>
  <si>
    <t>www.ziraatbank.ge</t>
  </si>
  <si>
    <t>არადამოუკიდებელი/თავჯდომარე</t>
  </si>
  <si>
    <t>ჰარუნ ოზმენი</t>
  </si>
  <si>
    <t>არადამოუკიდებელი/წევრი</t>
  </si>
  <si>
    <t>ომერ ვანლი</t>
  </si>
  <si>
    <t>დიმიტრი ჯაფარიძე</t>
  </si>
  <si>
    <t>დამოუკიდებელი/წევრი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</si>
  <si>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</si>
  <si>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</si>
  <si>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</si>
  <si>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</si>
  <si>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</si>
  <si>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</si>
  <si>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ცხრილი 9 (Capital), N39</t>
  </si>
  <si>
    <t>ცხრილი 9 (Capital), N2</t>
  </si>
  <si>
    <t>ცხრილი 9 (Capital), N6</t>
  </si>
  <si>
    <t>ცხრილი 9 (Capital), N8</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</si>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</sst>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6" tint="-0.499984740745262"/>
      </left>
      <right style="medium">
        <color indexed="64"/>
      </right>
      <top style="thin">
        <color indexed="64"/>
      </top>
      <bottom style="thin">
        <color theme="6" tint="-0.499984740745262"/>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9"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88" fontId="2" fillId="70" borderId="107" applyFont="0">
      <alignment horizontal="right" vertical="center"/>
    </xf>
    <xf numFmtId="3" fontId="2" fillId="70" borderId="107" applyFont="0">
      <alignment horizontal="right" vertical="center"/>
    </xf>
    <xf numFmtId="0" fontId="85"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9"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3" fontId="2" fillId="75" borderId="107" applyFont="0">
      <alignment horizontal="right" vertical="center"/>
      <protection locked="0"/>
    </xf>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3" fontId="2" fillId="72" borderId="107" applyFont="0">
      <alignment horizontal="right" vertical="center"/>
      <protection locked="0"/>
    </xf>
    <xf numFmtId="0" fontId="68"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9"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2" fillId="71" borderId="108" applyNumberFormat="0" applyFont="0" applyBorder="0" applyProtection="0">
      <alignment horizontal="left" vertical="center"/>
    </xf>
    <xf numFmtId="9" fontId="2" fillId="71" borderId="107" applyFont="0" applyProtection="0">
      <alignment horizontal="right" vertical="center"/>
    </xf>
    <xf numFmtId="3" fontId="2" fillId="71" borderId="107" applyFont="0" applyProtection="0">
      <alignment horizontal="right" vertical="center"/>
    </xf>
    <xf numFmtId="0" fontId="64" fillId="70" borderId="108" applyFont="0" applyBorder="0">
      <alignment horizontal="center" wrapText="1"/>
    </xf>
    <xf numFmtId="168" fontId="56" fillId="0" borderId="105">
      <alignment horizontal="left" vertical="center"/>
    </xf>
    <xf numFmtId="0" fontId="56" fillId="0" borderId="105">
      <alignment horizontal="left" vertical="center"/>
    </xf>
    <xf numFmtId="0" fontId="56" fillId="0" borderId="105">
      <alignment horizontal="left" vertical="center"/>
    </xf>
    <xf numFmtId="0" fontId="2" fillId="69" borderId="107" applyNumberFormat="0" applyFont="0" applyBorder="0" applyProtection="0">
      <alignment horizontal="center" vertical="center"/>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40"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9"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cellStyleXfs>
  <cellXfs count="92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69"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0"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7" xfId="0" applyNumberFormat="1" applyFont="1" applyFill="1" applyBorder="1" applyAlignment="1">
      <alignment horizontal="right" vertical="center"/>
    </xf>
    <xf numFmtId="49" fontId="108" fillId="0" borderId="84" xfId="0" applyNumberFormat="1" applyFont="1" applyFill="1" applyBorder="1" applyAlignment="1">
      <alignment horizontal="right" vertical="center"/>
    </xf>
    <xf numFmtId="49" fontId="108" fillId="0" borderId="87" xfId="0" applyNumberFormat="1" applyFont="1" applyFill="1" applyBorder="1" applyAlignment="1">
      <alignment horizontal="right" vertical="center"/>
    </xf>
    <xf numFmtId="49" fontId="108" fillId="0" borderId="92"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2"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35" xfId="0" applyNumberFormat="1" applyFont="1" applyBorder="1" applyAlignment="1">
      <alignment vertical="center"/>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4"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4" fillId="0" borderId="23" xfId="0" applyNumberFormat="1" applyFont="1" applyBorder="1" applyAlignment="1"/>
    <xf numFmtId="167" fontId="6" fillId="36" borderId="26" xfId="0" applyNumberFormat="1" applyFont="1" applyFill="1" applyBorder="1" applyAlignment="1">
      <alignment horizontal="center" vertical="center"/>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00" xfId="20" applyBorder="1"/>
    <xf numFmtId="0" fontId="4" fillId="0" borderId="7" xfId="0" applyFont="1" applyFill="1" applyBorder="1" applyAlignment="1">
      <alignment vertical="center"/>
    </xf>
    <xf numFmtId="0" fontId="4" fillId="0" borderId="107" xfId="0" applyFont="1" applyFill="1" applyBorder="1" applyAlignment="1">
      <alignment vertical="center"/>
    </xf>
    <xf numFmtId="0" fontId="6" fillId="0" borderId="107" xfId="0" applyFont="1" applyFill="1" applyBorder="1" applyAlignment="1">
      <alignment vertical="center"/>
    </xf>
    <xf numFmtId="0" fontId="4" fillId="0" borderId="20" xfId="0" applyFont="1" applyFill="1" applyBorder="1" applyAlignment="1">
      <alignment vertical="center"/>
    </xf>
    <xf numFmtId="0" fontId="4" fillId="0" borderId="102" xfId="0" applyFont="1" applyFill="1" applyBorder="1" applyAlignment="1">
      <alignment vertical="center"/>
    </xf>
    <xf numFmtId="0" fontId="4" fillId="0" borderId="104" xfId="0" applyFont="1" applyFill="1" applyBorder="1" applyAlignment="1">
      <alignment vertical="center"/>
    </xf>
    <xf numFmtId="0" fontId="4" fillId="0" borderId="1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7" xfId="0" applyFont="1" applyFill="1" applyBorder="1" applyAlignment="1">
      <alignment horizontal="center" vertical="center"/>
    </xf>
    <xf numFmtId="169" fontId="28" fillId="37" borderId="34" xfId="20" applyBorder="1"/>
    <xf numFmtId="169" fontId="28" fillId="37" borderId="119" xfId="20" applyBorder="1"/>
    <xf numFmtId="169" fontId="28" fillId="37" borderId="109"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05" xfId="0" applyFont="1" applyFill="1" applyBorder="1" applyAlignment="1">
      <alignment vertical="center"/>
    </xf>
    <xf numFmtId="0" fontId="14" fillId="3" borderId="120" xfId="0" applyFont="1" applyFill="1" applyBorder="1" applyAlignment="1">
      <alignment horizontal="left"/>
    </xf>
    <xf numFmtId="0" fontId="14" fillId="3" borderId="121" xfId="0" applyFont="1" applyFill="1" applyBorder="1" applyAlignment="1">
      <alignment horizontal="left"/>
    </xf>
    <xf numFmtId="0" fontId="4" fillId="0" borderId="0" xfId="0" applyFont="1"/>
    <xf numFmtId="0" fontId="4" fillId="0" borderId="0" xfId="0" applyFont="1" applyFill="1"/>
    <xf numFmtId="0" fontId="4" fillId="0" borderId="107" xfId="0" applyFont="1" applyFill="1" applyBorder="1" applyAlignment="1">
      <alignment horizontal="center" vertical="center" wrapText="1"/>
    </xf>
    <xf numFmtId="0" fontId="108" fillId="0" borderId="94" xfId="0" applyFont="1" applyFill="1" applyBorder="1" applyAlignment="1">
      <alignment horizontal="right" vertical="center"/>
    </xf>
    <xf numFmtId="0" fontId="4" fillId="0" borderId="122" xfId="0" applyFont="1" applyFill="1" applyBorder="1" applyAlignment="1">
      <alignment horizontal="center" vertical="center" wrapText="1"/>
    </xf>
    <xf numFmtId="0" fontId="6" fillId="3" borderId="123" xfId="0" applyFont="1" applyFill="1" applyBorder="1" applyAlignment="1">
      <alignment vertical="center"/>
    </xf>
    <xf numFmtId="0" fontId="4" fillId="3" borderId="24" xfId="0" applyFont="1" applyFill="1" applyBorder="1" applyAlignment="1">
      <alignment vertical="center"/>
    </xf>
    <xf numFmtId="0" fontId="4" fillId="0" borderId="124"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4" xfId="0" applyBorder="1"/>
    <xf numFmtId="0" fontId="0" fillId="0" borderId="124" xfId="0" applyBorder="1" applyAlignment="1">
      <alignment horizontal="center"/>
    </xf>
    <xf numFmtId="0" fontId="4" fillId="0" borderId="106" xfId="0" applyFont="1" applyBorder="1" applyAlignment="1">
      <alignment vertical="center" wrapText="1"/>
    </xf>
    <xf numFmtId="167" fontId="4" fillId="0" borderId="107" xfId="0" applyNumberFormat="1" applyFont="1" applyBorder="1" applyAlignment="1">
      <alignment horizontal="center" vertical="center"/>
    </xf>
    <xf numFmtId="167" fontId="4" fillId="0" borderId="122" xfId="0" applyNumberFormat="1" applyFont="1" applyBorder="1" applyAlignment="1">
      <alignment horizontal="center" vertical="center"/>
    </xf>
    <xf numFmtId="167" fontId="14" fillId="0" borderId="107" xfId="0" applyNumberFormat="1" applyFont="1" applyBorder="1" applyAlignment="1">
      <alignment horizontal="center" vertical="center"/>
    </xf>
    <xf numFmtId="0" fontId="14" fillId="0" borderId="106" xfId="0" applyFont="1" applyBorder="1" applyAlignment="1">
      <alignment vertical="center" wrapText="1"/>
    </xf>
    <xf numFmtId="0" fontId="0" fillId="0" borderId="25" xfId="0" applyBorder="1"/>
    <xf numFmtId="0" fontId="6" fillId="36" borderId="125"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4" xfId="0" applyFont="1" applyFill="1" applyBorder="1" applyAlignment="1">
      <alignment horizontal="left" vertical="center" wrapText="1"/>
    </xf>
    <xf numFmtId="0" fontId="6" fillId="36" borderId="107" xfId="0" applyFont="1" applyFill="1" applyBorder="1" applyAlignment="1">
      <alignment horizontal="left" vertical="center" wrapText="1"/>
    </xf>
    <xf numFmtId="0" fontId="6" fillId="36" borderId="122" xfId="0" applyFont="1" applyFill="1" applyBorder="1" applyAlignment="1">
      <alignment horizontal="left" vertical="center" wrapText="1"/>
    </xf>
    <xf numFmtId="0" fontId="4" fillId="0" borderId="124" xfId="0" applyFont="1" applyFill="1" applyBorder="1" applyAlignment="1">
      <alignment horizontal="right" vertical="center" wrapText="1"/>
    </xf>
    <xf numFmtId="0" fontId="4" fillId="0" borderId="107" xfId="0" applyFont="1" applyFill="1" applyBorder="1" applyAlignment="1">
      <alignment horizontal="left" vertical="center" wrapText="1"/>
    </xf>
    <xf numFmtId="0" fontId="111" fillId="0" borderId="124" xfId="0" applyFont="1" applyFill="1" applyBorder="1" applyAlignment="1">
      <alignment horizontal="right" vertical="center" wrapText="1"/>
    </xf>
    <xf numFmtId="0" fontId="111" fillId="0" borderId="107" xfId="0" applyFont="1" applyFill="1" applyBorder="1" applyAlignment="1">
      <alignment horizontal="left" vertical="center" wrapText="1"/>
    </xf>
    <xf numFmtId="0" fontId="6" fillId="0" borderId="12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4" xfId="0" applyFont="1" applyBorder="1" applyAlignment="1">
      <alignment horizontal="center" vertical="center" wrapText="1"/>
    </xf>
    <xf numFmtId="14" fontId="7" fillId="3" borderId="107" xfId="8" quotePrefix="1" applyNumberFormat="1" applyFont="1" applyFill="1" applyBorder="1" applyAlignment="1" applyProtection="1">
      <alignment horizontal="left" vertical="center" wrapText="1" indent="2"/>
      <protection locked="0"/>
    </xf>
    <xf numFmtId="14" fontId="7" fillId="3" borderId="107" xfId="8" quotePrefix="1" applyNumberFormat="1" applyFont="1" applyFill="1" applyBorder="1" applyAlignment="1" applyProtection="1">
      <alignment horizontal="left" vertical="center" wrapText="1" indent="3"/>
      <protection locked="0"/>
    </xf>
    <xf numFmtId="0" fontId="11" fillId="0" borderId="107" xfId="17" applyFill="1" applyBorder="1" applyAlignment="1" applyProtection="1"/>
    <xf numFmtId="49" fontId="111" fillId="0" borderId="124" xfId="0" applyNumberFormat="1" applyFont="1" applyFill="1" applyBorder="1" applyAlignment="1">
      <alignment horizontal="right" vertical="center" wrapText="1"/>
    </xf>
    <xf numFmtId="0" fontId="7" fillId="3" borderId="107" xfId="20960" applyFont="1" applyFill="1" applyBorder="1" applyAlignment="1" applyProtection="1"/>
    <xf numFmtId="0" fontId="105" fillId="0" borderId="107" xfId="20960" applyFont="1" applyFill="1" applyBorder="1" applyAlignment="1" applyProtection="1">
      <alignment horizontal="center" vertical="center"/>
    </xf>
    <xf numFmtId="0" fontId="4" fillId="0" borderId="107" xfId="0" applyFont="1" applyBorder="1"/>
    <xf numFmtId="0" fontId="11" fillId="0" borderId="107" xfId="17" applyFill="1" applyBorder="1" applyAlignment="1" applyProtection="1">
      <alignment horizontal="left" vertical="center" wrapText="1"/>
    </xf>
    <xf numFmtId="49" fontId="111" fillId="0" borderId="107" xfId="0" applyNumberFormat="1" applyFont="1" applyFill="1" applyBorder="1" applyAlignment="1">
      <alignment horizontal="right" vertical="center" wrapText="1"/>
    </xf>
    <xf numFmtId="0" fontId="11" fillId="0" borderId="107" xfId="17" applyFill="1" applyBorder="1" applyAlignment="1" applyProtection="1">
      <alignment horizontal="left" vertical="center"/>
    </xf>
    <xf numFmtId="0" fontId="11" fillId="0" borderId="107" xfId="17" applyBorder="1" applyAlignment="1" applyProtection="1"/>
    <xf numFmtId="0" fontId="4" fillId="0" borderId="107" xfId="0" applyFont="1" applyFill="1" applyBorder="1"/>
    <xf numFmtId="0" fontId="22" fillId="0" borderId="124" xfId="0" applyFont="1" applyFill="1" applyBorder="1" applyAlignment="1">
      <alignment horizontal="center" vertical="center" wrapText="1"/>
    </xf>
    <xf numFmtId="0" fontId="114" fillId="79" borderId="108" xfId="21412" applyFont="1" applyFill="1" applyBorder="1" applyAlignment="1" applyProtection="1">
      <alignment vertical="center" wrapText="1"/>
      <protection locked="0"/>
    </xf>
    <xf numFmtId="0" fontId="115" fillId="70" borderId="102" xfId="21412" applyFont="1" applyFill="1" applyBorder="1" applyAlignment="1" applyProtection="1">
      <alignment horizontal="center" vertical="center"/>
      <protection locked="0"/>
    </xf>
    <xf numFmtId="0" fontId="114"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vertical="center"/>
      <protection locked="0"/>
    </xf>
    <xf numFmtId="0" fontId="116" fillId="70" borderId="102" xfId="21412" applyFont="1" applyFill="1" applyBorder="1" applyAlignment="1" applyProtection="1">
      <alignment horizontal="center" vertical="center"/>
      <protection locked="0"/>
    </xf>
    <xf numFmtId="0" fontId="116" fillId="3" borderId="102" xfId="21412" applyFont="1" applyFill="1" applyBorder="1" applyAlignment="1" applyProtection="1">
      <alignment horizontal="center" vertical="center"/>
      <protection locked="0"/>
    </xf>
    <xf numFmtId="0" fontId="116" fillId="0" borderId="102" xfId="21412" applyFont="1" applyFill="1" applyBorder="1" applyAlignment="1" applyProtection="1">
      <alignment horizontal="center" vertical="center"/>
      <protection locked="0"/>
    </xf>
    <xf numFmtId="0" fontId="117"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horizontal="center" vertical="center"/>
      <protection locked="0"/>
    </xf>
    <xf numFmtId="0" fontId="64" fillId="79" borderId="108" xfId="21412" applyFont="1" applyFill="1" applyBorder="1" applyAlignment="1" applyProtection="1">
      <alignment vertical="center"/>
      <protection locked="0"/>
    </xf>
    <xf numFmtId="0" fontId="116" fillId="70" borderId="107" xfId="21412" applyFont="1" applyFill="1" applyBorder="1" applyAlignment="1" applyProtection="1">
      <alignment horizontal="center" vertical="center"/>
      <protection locked="0"/>
    </xf>
    <xf numFmtId="0" fontId="38" fillId="70" borderId="107" xfId="21412" applyFont="1" applyFill="1" applyBorder="1" applyAlignment="1" applyProtection="1">
      <alignment horizontal="center" vertical="center"/>
      <protection locked="0"/>
    </xf>
    <xf numFmtId="0" fontId="64" fillId="79" borderId="106" xfId="21412" applyFont="1" applyFill="1" applyBorder="1" applyAlignment="1" applyProtection="1">
      <alignment vertical="center"/>
      <protection locked="0"/>
    </xf>
    <xf numFmtId="0" fontId="115" fillId="0" borderId="106" xfId="21412" applyFont="1" applyFill="1" applyBorder="1" applyAlignment="1" applyProtection="1">
      <alignment horizontal="left" vertical="center" wrapText="1"/>
      <protection locked="0"/>
    </xf>
    <xf numFmtId="164" fontId="115" fillId="0" borderId="107" xfId="948" applyNumberFormat="1" applyFont="1" applyFill="1" applyBorder="1" applyAlignment="1" applyProtection="1">
      <alignment horizontal="right" vertical="center"/>
      <protection locked="0"/>
    </xf>
    <xf numFmtId="0" fontId="114" fillId="80" borderId="106" xfId="21412" applyFont="1" applyFill="1" applyBorder="1" applyAlignment="1" applyProtection="1">
      <alignment vertical="top" wrapText="1"/>
      <protection locked="0"/>
    </xf>
    <xf numFmtId="164" fontId="115" fillId="80" borderId="107" xfId="948" applyNumberFormat="1" applyFont="1" applyFill="1" applyBorder="1" applyAlignment="1" applyProtection="1">
      <alignment horizontal="right" vertical="center"/>
    </xf>
    <xf numFmtId="164" fontId="64" fillId="79" borderId="106" xfId="948" applyNumberFormat="1" applyFont="1" applyFill="1" applyBorder="1" applyAlignment="1" applyProtection="1">
      <alignment horizontal="right" vertical="center"/>
      <protection locked="0"/>
    </xf>
    <xf numFmtId="0" fontId="115" fillId="70" borderId="106" xfId="21412" applyFont="1" applyFill="1" applyBorder="1" applyAlignment="1" applyProtection="1">
      <alignment vertical="center" wrapText="1"/>
      <protection locked="0"/>
    </xf>
    <xf numFmtId="0" fontId="115" fillId="70" borderId="106" xfId="21412" applyFont="1" applyFill="1" applyBorder="1" applyAlignment="1" applyProtection="1">
      <alignment horizontal="left" vertical="center" wrapText="1"/>
      <protection locked="0"/>
    </xf>
    <xf numFmtId="0" fontId="115" fillId="0" borderId="106" xfId="21412" applyFont="1" applyFill="1" applyBorder="1" applyAlignment="1" applyProtection="1">
      <alignment vertical="center" wrapText="1"/>
      <protection locked="0"/>
    </xf>
    <xf numFmtId="0" fontId="115" fillId="3"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center" wrapText="1"/>
      <protection locked="0"/>
    </xf>
    <xf numFmtId="164" fontId="114" fillId="79" borderId="106" xfId="948" applyNumberFormat="1" applyFont="1" applyFill="1" applyBorder="1" applyAlignment="1" applyProtection="1">
      <alignment horizontal="right" vertical="center"/>
      <protection locked="0"/>
    </xf>
    <xf numFmtId="164" fontId="115" fillId="3" borderId="107" xfId="948" applyNumberFormat="1" applyFont="1" applyFill="1" applyBorder="1" applyAlignment="1" applyProtection="1">
      <alignment horizontal="right" vertical="center"/>
      <protection locked="0"/>
    </xf>
    <xf numFmtId="1" fontId="6" fillId="36" borderId="122" xfId="0" applyNumberFormat="1" applyFont="1" applyFill="1" applyBorder="1" applyAlignment="1">
      <alignment horizontal="right" vertical="center" wrapText="1"/>
    </xf>
    <xf numFmtId="1" fontId="111" fillId="0" borderId="122" xfId="0" applyNumberFormat="1" applyFont="1" applyFill="1" applyBorder="1" applyAlignment="1">
      <alignment horizontal="right" vertical="center" wrapText="1"/>
    </xf>
    <xf numFmtId="1" fontId="6" fillId="36" borderId="122" xfId="0" applyNumberFormat="1" applyFont="1" applyFill="1" applyBorder="1" applyAlignment="1">
      <alignment horizontal="center" vertical="center" wrapText="1"/>
    </xf>
    <xf numFmtId="10" fontId="7" fillId="0" borderId="107" xfId="20961" applyNumberFormat="1" applyFont="1" applyFill="1" applyBorder="1" applyAlignment="1">
      <alignment horizontal="left" vertical="center" wrapText="1"/>
    </xf>
    <xf numFmtId="10" fontId="4" fillId="0"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left" vertical="center" wrapText="1"/>
    </xf>
    <xf numFmtId="10" fontId="111" fillId="0" borderId="107" xfId="20961" applyNumberFormat="1" applyFont="1" applyFill="1" applyBorder="1" applyAlignment="1">
      <alignment horizontal="left" vertical="center" wrapText="1"/>
    </xf>
    <xf numFmtId="10" fontId="6" fillId="36"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left" vertical="center"/>
    </xf>
    <xf numFmtId="43" fontId="7" fillId="0" borderId="0" xfId="7" applyFont="1"/>
    <xf numFmtId="0" fontId="109"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9" fillId="0" borderId="124" xfId="0" applyFont="1" applyBorder="1" applyAlignment="1">
      <alignment horizontal="right" vertical="center" wrapText="1"/>
    </xf>
    <xf numFmtId="0" fontId="9" fillId="0" borderId="124" xfId="0" applyFont="1" applyFill="1" applyBorder="1" applyAlignment="1">
      <alignment horizontal="right" vertical="center" wrapText="1"/>
    </xf>
    <xf numFmtId="0" fontId="7" fillId="0" borderId="107" xfId="0" applyFont="1" applyFill="1" applyBorder="1" applyAlignment="1">
      <alignment vertical="center" wrapText="1"/>
    </xf>
    <xf numFmtId="0" fontId="4" fillId="0" borderId="107" xfId="0" applyFont="1" applyBorder="1" applyAlignment="1">
      <alignment vertical="center" wrapText="1"/>
    </xf>
    <xf numFmtId="0" fontId="4" fillId="0" borderId="107" xfId="0" applyFont="1" applyFill="1" applyBorder="1" applyAlignment="1">
      <alignment horizontal="left" vertical="center" wrapText="1" indent="2"/>
    </xf>
    <xf numFmtId="0" fontId="4" fillId="0" borderId="107" xfId="0" applyFont="1" applyFill="1" applyBorder="1" applyAlignment="1">
      <alignment vertical="center" wrapText="1"/>
    </xf>
    <xf numFmtId="0" fontId="6" fillId="0" borderId="26" xfId="0" applyFont="1" applyBorder="1" applyAlignment="1">
      <alignment vertical="center" wrapText="1"/>
    </xf>
    <xf numFmtId="0" fontId="4" fillId="0" borderId="122" xfId="0" applyFont="1" applyBorder="1" applyAlignment="1"/>
    <xf numFmtId="0" fontId="4" fillId="0" borderId="27" xfId="0" applyFont="1" applyBorder="1" applyAlignment="1"/>
    <xf numFmtId="0" fontId="9" fillId="0" borderId="122" xfId="0" applyFont="1" applyBorder="1" applyAlignment="1"/>
    <xf numFmtId="0" fontId="9" fillId="0" borderId="122" xfId="0" applyFont="1" applyBorder="1" applyAlignment="1">
      <alignment wrapText="1"/>
    </xf>
    <xf numFmtId="0" fontId="10" fillId="0" borderId="21" xfId="0" applyFont="1" applyBorder="1" applyAlignment="1">
      <alignment horizontal="center"/>
    </xf>
    <xf numFmtId="0" fontId="10" fillId="0" borderId="122" xfId="0" applyFont="1" applyBorder="1" applyAlignment="1">
      <alignment horizontal="center" vertical="center" wrapText="1"/>
    </xf>
    <xf numFmtId="0" fontId="2" fillId="0" borderId="20" xfId="0" applyNumberFormat="1" applyFont="1" applyFill="1" applyBorder="1" applyAlignment="1">
      <alignment horizontal="left" vertical="center" wrapText="1" indent="1"/>
    </xf>
    <xf numFmtId="0" fontId="2" fillId="0" borderId="21" xfId="0" applyNumberFormat="1" applyFont="1" applyFill="1" applyBorder="1" applyAlignment="1">
      <alignment horizontal="left" vertical="center" wrapText="1" indent="1"/>
    </xf>
    <xf numFmtId="0" fontId="9" fillId="0" borderId="124"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6" fillId="0" borderId="107" xfId="0" applyFont="1" applyFill="1" applyBorder="1" applyAlignment="1">
      <alignment horizontal="left" vertical="center" wrapText="1"/>
    </xf>
    <xf numFmtId="193" fontId="7" fillId="0" borderId="107" xfId="0" applyNumberFormat="1" applyFont="1" applyFill="1" applyBorder="1" applyAlignment="1" applyProtection="1">
      <alignment vertical="center" wrapText="1"/>
      <protection locked="0"/>
    </xf>
    <xf numFmtId="193" fontId="4" fillId="0" borderId="107" xfId="0" applyNumberFormat="1" applyFont="1" applyFill="1" applyBorder="1" applyAlignment="1" applyProtection="1">
      <alignment vertical="center" wrapText="1"/>
      <protection locked="0"/>
    </xf>
    <xf numFmtId="193" fontId="7" fillId="0" borderId="107" xfId="0" applyNumberFormat="1" applyFont="1" applyFill="1" applyBorder="1" applyAlignment="1" applyProtection="1">
      <alignment horizontal="right" vertical="center" wrapText="1"/>
      <protection locked="0"/>
    </xf>
    <xf numFmtId="0" fontId="7" fillId="0" borderId="107" xfId="0" applyFont="1" applyBorder="1" applyAlignment="1">
      <alignment vertical="center" wrapText="1"/>
    </xf>
    <xf numFmtId="0" fontId="9" fillId="2" borderId="124" xfId="0" applyFont="1" applyFill="1" applyBorder="1" applyAlignment="1">
      <alignment horizontal="right" vertical="center"/>
    </xf>
    <xf numFmtId="0" fontId="9" fillId="2" borderId="107" xfId="0" applyFont="1" applyFill="1" applyBorder="1" applyAlignment="1">
      <alignment vertical="center"/>
    </xf>
    <xf numFmtId="193" fontId="9" fillId="2" borderId="107" xfId="0" applyNumberFormat="1" applyFont="1" applyFill="1" applyBorder="1" applyAlignment="1" applyProtection="1">
      <alignment vertical="center"/>
      <protection locked="0"/>
    </xf>
    <xf numFmtId="193" fontId="17" fillId="2" borderId="107" xfId="0" applyNumberFormat="1" applyFont="1" applyFill="1" applyBorder="1" applyAlignment="1" applyProtection="1">
      <alignment vertical="center"/>
      <protection locked="0"/>
    </xf>
    <xf numFmtId="0" fontId="15" fillId="0" borderId="124" xfId="0" applyFont="1" applyFill="1" applyBorder="1" applyAlignment="1">
      <alignment horizontal="center" vertical="center" wrapText="1"/>
    </xf>
    <xf numFmtId="14" fontId="4" fillId="0" borderId="0" xfId="0" applyNumberFormat="1" applyFont="1"/>
    <xf numFmtId="10" fontId="4" fillId="0" borderId="107" xfId="20961" applyNumberFormat="1" applyFont="1" applyFill="1" applyBorder="1" applyAlignment="1" applyProtection="1">
      <alignment horizontal="right" vertical="center" wrapText="1"/>
      <protection locked="0"/>
    </xf>
    <xf numFmtId="10" fontId="4" fillId="0" borderId="107"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60" xfId="0" applyFont="1" applyFill="1" applyBorder="1"/>
    <xf numFmtId="0" fontId="4" fillId="3" borderId="127" xfId="0" applyFont="1" applyFill="1" applyBorder="1" applyAlignment="1">
      <alignment wrapText="1"/>
    </xf>
    <xf numFmtId="0" fontId="4" fillId="3" borderId="128" xfId="0" applyFont="1" applyFill="1" applyBorder="1"/>
    <xf numFmtId="0" fontId="6" fillId="3" borderId="11" xfId="0" applyFont="1" applyFill="1" applyBorder="1" applyAlignment="1">
      <alignment horizontal="center" wrapText="1"/>
    </xf>
    <xf numFmtId="0" fontId="4" fillId="0" borderId="107" xfId="0" applyFont="1" applyFill="1" applyBorder="1" applyAlignment="1">
      <alignment horizontal="center"/>
    </xf>
    <xf numFmtId="0" fontId="4" fillId="0" borderId="107" xfId="0" applyFont="1" applyBorder="1" applyAlignment="1">
      <alignment horizontal="center"/>
    </xf>
    <xf numFmtId="0" fontId="4" fillId="3" borderId="7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100" xfId="0" applyFont="1" applyFill="1" applyBorder="1" applyAlignment="1">
      <alignment horizontal="center" vertical="center" wrapText="1"/>
    </xf>
    <xf numFmtId="0" fontId="4" fillId="0" borderId="124" xfId="0" applyFont="1" applyBorder="1"/>
    <xf numFmtId="0" fontId="4" fillId="0" borderId="107" xfId="0" applyFont="1" applyBorder="1" applyAlignment="1">
      <alignment wrapText="1"/>
    </xf>
    <xf numFmtId="164" fontId="4" fillId="0" borderId="107" xfId="7" applyNumberFormat="1" applyFont="1" applyBorder="1"/>
    <xf numFmtId="164" fontId="4" fillId="0" borderId="122" xfId="7" applyNumberFormat="1" applyFont="1" applyBorder="1"/>
    <xf numFmtId="0" fontId="14" fillId="0" borderId="107" xfId="0" applyFont="1" applyBorder="1" applyAlignment="1">
      <alignment horizontal="left" wrapText="1" indent="2"/>
    </xf>
    <xf numFmtId="169" fontId="28" fillId="37" borderId="107" xfId="20" applyBorder="1"/>
    <xf numFmtId="164" fontId="4" fillId="0" borderId="107" xfId="7" applyNumberFormat="1" applyFont="1" applyBorder="1" applyAlignment="1">
      <alignment vertical="center"/>
    </xf>
    <xf numFmtId="0" fontId="6" fillId="0" borderId="124" xfId="0" applyFont="1" applyBorder="1"/>
    <xf numFmtId="0" fontId="6" fillId="0" borderId="107" xfId="0" applyFont="1" applyBorder="1" applyAlignment="1">
      <alignment wrapText="1"/>
    </xf>
    <xf numFmtId="164" fontId="6" fillId="0" borderId="122" xfId="7" applyNumberFormat="1" applyFont="1" applyBorder="1"/>
    <xf numFmtId="0" fontId="3" fillId="3" borderId="7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100" xfId="7" applyNumberFormat="1" applyFont="1" applyFill="1" applyBorder="1"/>
    <xf numFmtId="164" fontId="4" fillId="0" borderId="107" xfId="7" applyNumberFormat="1" applyFont="1" applyFill="1" applyBorder="1"/>
    <xf numFmtId="164" fontId="4" fillId="0" borderId="107" xfId="7" applyNumberFormat="1" applyFont="1" applyFill="1" applyBorder="1" applyAlignment="1">
      <alignment vertical="center"/>
    </xf>
    <xf numFmtId="0" fontId="14" fillId="0" borderId="10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100" xfId="0" applyFont="1" applyFill="1" applyBorder="1"/>
    <xf numFmtId="0" fontId="6" fillId="0" borderId="25" xfId="0" applyFont="1" applyBorder="1"/>
    <xf numFmtId="0" fontId="6" fillId="0" borderId="26" xfId="0" applyFont="1" applyBorder="1" applyAlignment="1">
      <alignment wrapText="1"/>
    </xf>
    <xf numFmtId="169" fontId="28" fillId="37" borderId="125" xfId="20" applyBorder="1"/>
    <xf numFmtId="10" fontId="6" fillId="0" borderId="27" xfId="20961" applyNumberFormat="1" applyFont="1" applyBorder="1"/>
    <xf numFmtId="0" fontId="9" fillId="2" borderId="115" xfId="0" applyFont="1" applyFill="1" applyBorder="1" applyAlignment="1">
      <alignment horizontal="right" vertical="center"/>
    </xf>
    <xf numFmtId="0" fontId="9" fillId="2" borderId="102" xfId="0" applyFont="1" applyFill="1" applyBorder="1" applyAlignment="1">
      <alignment vertical="center"/>
    </xf>
    <xf numFmtId="193" fontId="9" fillId="2" borderId="102" xfId="0" applyNumberFormat="1" applyFont="1" applyFill="1" applyBorder="1" applyAlignment="1" applyProtection="1">
      <alignment vertical="center"/>
      <protection locked="0"/>
    </xf>
    <xf numFmtId="193" fontId="17" fillId="2" borderId="102" xfId="0" applyNumberFormat="1" applyFont="1" applyFill="1" applyBorder="1" applyAlignment="1" applyProtection="1">
      <alignment vertical="center"/>
      <protection locked="0"/>
    </xf>
    <xf numFmtId="0" fontId="9" fillId="0" borderId="107" xfId="0" applyFont="1" applyFill="1" applyBorder="1" applyAlignment="1">
      <alignment horizontal="left" vertical="center" wrapText="1"/>
    </xf>
    <xf numFmtId="0" fontId="6" fillId="3" borderId="0" xfId="0" applyFont="1" applyFill="1" applyBorder="1" applyAlignment="1">
      <alignment horizontal="center"/>
    </xf>
    <xf numFmtId="0" fontId="108" fillId="0" borderId="94" xfId="0" applyFont="1" applyFill="1" applyBorder="1" applyAlignment="1">
      <alignment horizontal="left" vertical="center"/>
    </xf>
    <xf numFmtId="0" fontId="108" fillId="0" borderId="92" xfId="0" applyFont="1" applyFill="1" applyBorder="1" applyAlignment="1">
      <alignment vertical="center" wrapText="1"/>
    </xf>
    <xf numFmtId="0" fontId="108" fillId="0" borderId="92" xfId="0" applyFont="1" applyFill="1" applyBorder="1" applyAlignment="1">
      <alignment horizontal="left" vertical="center" wrapText="1"/>
    </xf>
    <xf numFmtId="0" fontId="118" fillId="0" borderId="0" xfId="11" applyFont="1" applyFill="1" applyBorder="1" applyProtection="1"/>
    <xf numFmtId="0" fontId="119" fillId="0" borderId="0" xfId="0" applyFont="1"/>
    <xf numFmtId="0" fontId="118" fillId="0" borderId="0" xfId="11" applyFont="1" applyFill="1" applyBorder="1" applyAlignment="1" applyProtection="1"/>
    <xf numFmtId="0" fontId="120" fillId="0" borderId="0" xfId="11" applyFont="1" applyFill="1" applyBorder="1" applyAlignment="1" applyProtection="1"/>
    <xf numFmtId="14" fontId="119" fillId="0" borderId="0" xfId="0" applyNumberFormat="1" applyFont="1"/>
    <xf numFmtId="0" fontId="122"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protection locked="0"/>
    </xf>
    <xf numFmtId="0" fontId="123" fillId="3" borderId="107" xfId="13" applyFont="1" applyFill="1" applyBorder="1" applyAlignment="1" applyProtection="1">
      <alignment horizontal="left" vertical="center" wrapText="1"/>
      <protection locked="0"/>
    </xf>
    <xf numFmtId="0" fontId="122" fillId="0" borderId="107" xfId="0" applyFont="1" applyBorder="1"/>
    <xf numFmtId="0" fontId="123" fillId="0" borderId="107" xfId="13" applyFont="1" applyFill="1" applyBorder="1" applyAlignment="1" applyProtection="1">
      <alignment horizontal="left" vertical="center" wrapText="1"/>
      <protection locked="0"/>
    </xf>
    <xf numFmtId="49" fontId="123" fillId="0" borderId="107" xfId="5" applyNumberFormat="1" applyFont="1" applyFill="1" applyBorder="1" applyAlignment="1" applyProtection="1">
      <alignment horizontal="right" vertical="center"/>
      <protection locked="0"/>
    </xf>
    <xf numFmtId="49" fontId="124" fillId="0" borderId="107" xfId="5" applyNumberFormat="1" applyFont="1" applyFill="1" applyBorder="1" applyAlignment="1" applyProtection="1">
      <alignment horizontal="right" vertical="center"/>
      <protection locked="0"/>
    </xf>
    <xf numFmtId="0" fontId="119" fillId="0" borderId="0" xfId="0" applyFont="1" applyAlignment="1">
      <alignment wrapText="1"/>
    </xf>
    <xf numFmtId="0" fontId="119" fillId="0" borderId="107" xfId="0" applyFont="1" applyBorder="1" applyAlignment="1">
      <alignment horizontal="center" vertical="center"/>
    </xf>
    <xf numFmtId="0" fontId="119"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wrapText="1"/>
      <protection locked="0"/>
    </xf>
    <xf numFmtId="0" fontId="119" fillId="0" borderId="107" xfId="0" applyFont="1" applyBorder="1"/>
    <xf numFmtId="0" fontId="119" fillId="0" borderId="107" xfId="0" applyFont="1" applyFill="1" applyBorder="1"/>
    <xf numFmtId="49" fontId="123" fillId="0" borderId="107" xfId="5" applyNumberFormat="1" applyFont="1" applyFill="1" applyBorder="1" applyAlignment="1" applyProtection="1">
      <alignment horizontal="right" vertical="center" wrapText="1"/>
      <protection locked="0"/>
    </xf>
    <xf numFmtId="49" fontId="124" fillId="0" borderId="107" xfId="5" applyNumberFormat="1" applyFont="1" applyFill="1" applyBorder="1" applyAlignment="1" applyProtection="1">
      <alignment horizontal="right" vertical="center" wrapText="1"/>
      <protection locked="0"/>
    </xf>
    <xf numFmtId="0" fontId="122" fillId="0" borderId="0" xfId="0" applyFont="1"/>
    <xf numFmtId="0" fontId="119" fillId="0" borderId="107" xfId="0" applyFont="1" applyBorder="1" applyAlignment="1">
      <alignment wrapText="1"/>
    </xf>
    <xf numFmtId="0" fontId="119" fillId="0" borderId="107" xfId="0" applyFont="1" applyBorder="1" applyAlignment="1">
      <alignment horizontal="left" indent="8"/>
    </xf>
    <xf numFmtId="0" fontId="119" fillId="0" borderId="0" xfId="0" applyFont="1" applyFill="1"/>
    <xf numFmtId="0" fontId="118" fillId="0" borderId="107" xfId="0" applyNumberFormat="1" applyFont="1" applyFill="1" applyBorder="1" applyAlignment="1">
      <alignment horizontal="left" vertical="center" wrapText="1"/>
    </xf>
    <xf numFmtId="0" fontId="119" fillId="0" borderId="0" xfId="0" applyFont="1" applyBorder="1"/>
    <xf numFmtId="0" fontId="122" fillId="0" borderId="107" xfId="0" applyFont="1" applyFill="1" applyBorder="1"/>
    <xf numFmtId="0" fontId="119" fillId="0" borderId="0" xfId="0" applyFont="1" applyBorder="1" applyAlignment="1">
      <alignment horizontal="left"/>
    </xf>
    <xf numFmtId="0" fontId="122" fillId="0" borderId="0" xfId="0" applyFont="1" applyBorder="1"/>
    <xf numFmtId="0" fontId="119" fillId="0" borderId="0" xfId="0" applyFont="1" applyFill="1" applyBorder="1"/>
    <xf numFmtId="0" fontId="122" fillId="0" borderId="107" xfId="0" applyFont="1" applyFill="1" applyBorder="1" applyAlignment="1">
      <alignment horizontal="center" vertical="center" wrapText="1"/>
    </xf>
    <xf numFmtId="0" fontId="121" fillId="0" borderId="107" xfId="0" applyFont="1" applyFill="1" applyBorder="1" applyAlignment="1">
      <alignment horizontal="left" indent="1"/>
    </xf>
    <xf numFmtId="0" fontId="121" fillId="0" borderId="107" xfId="0" applyFont="1" applyFill="1" applyBorder="1" applyAlignment="1">
      <alignment horizontal="left" wrapText="1" indent="1"/>
    </xf>
    <xf numFmtId="0" fontId="118" fillId="0" borderId="107" xfId="0" applyFont="1" applyFill="1" applyBorder="1" applyAlignment="1">
      <alignment horizontal="left" indent="1"/>
    </xf>
    <xf numFmtId="0" fontId="118" fillId="0" borderId="107" xfId="0" applyNumberFormat="1" applyFont="1" applyFill="1" applyBorder="1" applyAlignment="1">
      <alignment horizontal="left" indent="1"/>
    </xf>
    <xf numFmtId="0" fontId="118" fillId="0" borderId="107" xfId="0" applyFont="1" applyFill="1" applyBorder="1" applyAlignment="1">
      <alignment horizontal="left" wrapText="1" indent="2"/>
    </xf>
    <xf numFmtId="0" fontId="121" fillId="0" borderId="107" xfId="0" applyFont="1" applyFill="1" applyBorder="1" applyAlignment="1">
      <alignment horizontal="left" vertical="center" indent="1"/>
    </xf>
    <xf numFmtId="0" fontId="119" fillId="81" borderId="107" xfId="0" applyFont="1" applyFill="1" applyBorder="1"/>
    <xf numFmtId="0" fontId="119" fillId="0" borderId="107" xfId="0" applyFont="1" applyFill="1" applyBorder="1" applyAlignment="1">
      <alignment horizontal="left" wrapText="1"/>
    </xf>
    <xf numFmtId="0" fontId="119" fillId="0" borderId="107" xfId="0" applyFont="1" applyFill="1" applyBorder="1" applyAlignment="1">
      <alignment horizontal="left" wrapText="1" indent="2"/>
    </xf>
    <xf numFmtId="0" fontId="122" fillId="0" borderId="7" xfId="0" applyFont="1" applyBorder="1"/>
    <xf numFmtId="0" fontId="122" fillId="81" borderId="107" xfId="0" applyFont="1" applyFill="1" applyBorder="1"/>
    <xf numFmtId="0" fontId="119" fillId="0" borderId="0" xfId="0" applyFont="1" applyBorder="1" applyAlignment="1">
      <alignment horizontal="center" vertical="center"/>
    </xf>
    <xf numFmtId="0" fontId="119" fillId="0"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7" xfId="0" applyFont="1" applyBorder="1" applyAlignment="1">
      <alignment wrapText="1"/>
    </xf>
    <xf numFmtId="0" fontId="119" fillId="0" borderId="7" xfId="0" applyFont="1" applyBorder="1" applyAlignment="1">
      <alignment horizontal="center" vertical="center" wrapText="1"/>
    </xf>
    <xf numFmtId="49" fontId="119" fillId="0" borderId="107" xfId="0" applyNumberFormat="1" applyFont="1" applyBorder="1" applyAlignment="1">
      <alignment horizontal="center" vertical="center" wrapText="1"/>
    </xf>
    <xf numFmtId="0" fontId="119" fillId="0" borderId="107" xfId="0" applyFont="1" applyBorder="1" applyAlignment="1">
      <alignment horizontal="center"/>
    </xf>
    <xf numFmtId="0" fontId="119" fillId="0" borderId="107" xfId="0" applyFont="1" applyBorder="1" applyAlignment="1">
      <alignment horizontal="left" indent="1"/>
    </xf>
    <xf numFmtId="0" fontId="119" fillId="0" borderId="7" xfId="0" applyFont="1" applyBorder="1"/>
    <xf numFmtId="0" fontId="119" fillId="0" borderId="107" xfId="0" applyFont="1" applyBorder="1" applyAlignment="1">
      <alignment horizontal="left" indent="2"/>
    </xf>
    <xf numFmtId="49" fontId="119" fillId="0" borderId="107" xfId="0" applyNumberFormat="1" applyFont="1" applyBorder="1" applyAlignment="1">
      <alignment horizontal="left" indent="3"/>
    </xf>
    <xf numFmtId="49" fontId="119" fillId="0" borderId="107" xfId="0" applyNumberFormat="1" applyFont="1" applyFill="1" applyBorder="1" applyAlignment="1">
      <alignment horizontal="left" indent="3"/>
    </xf>
    <xf numFmtId="49" fontId="119" fillId="0" borderId="107" xfId="0" applyNumberFormat="1" applyFont="1" applyBorder="1" applyAlignment="1">
      <alignment horizontal="left" indent="1"/>
    </xf>
    <xf numFmtId="49" fontId="119" fillId="0" borderId="107" xfId="0" applyNumberFormat="1" applyFont="1" applyFill="1" applyBorder="1" applyAlignment="1">
      <alignment horizontal="left" indent="1"/>
    </xf>
    <xf numFmtId="0" fontId="119" fillId="0" borderId="107" xfId="0" applyNumberFormat="1" applyFont="1" applyBorder="1" applyAlignment="1">
      <alignment horizontal="left" indent="1"/>
    </xf>
    <xf numFmtId="49" fontId="119" fillId="0" borderId="107" xfId="0" applyNumberFormat="1" applyFont="1" applyBorder="1" applyAlignment="1">
      <alignment horizontal="left" wrapText="1" indent="2"/>
    </xf>
    <xf numFmtId="49" fontId="119" fillId="0" borderId="107" xfId="0" applyNumberFormat="1" applyFont="1" applyFill="1" applyBorder="1" applyAlignment="1">
      <alignment horizontal="left" vertical="top" wrapText="1" indent="2"/>
    </xf>
    <xf numFmtId="49" fontId="119" fillId="0" borderId="107" xfId="0" applyNumberFormat="1" applyFont="1" applyFill="1" applyBorder="1" applyAlignment="1">
      <alignment horizontal="left" wrapText="1" indent="3"/>
    </xf>
    <xf numFmtId="49" fontId="119" fillId="0" borderId="107" xfId="0" applyNumberFormat="1" applyFont="1" applyFill="1" applyBorder="1" applyAlignment="1">
      <alignment horizontal="left" wrapText="1" indent="2"/>
    </xf>
    <xf numFmtId="0" fontId="119" fillId="0" borderId="107" xfId="0" applyNumberFormat="1" applyFont="1" applyFill="1" applyBorder="1" applyAlignment="1">
      <alignment horizontal="left" wrapText="1" indent="1"/>
    </xf>
    <xf numFmtId="0" fontId="121" fillId="0" borderId="138"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21" fillId="0" borderId="107" xfId="0" applyNumberFormat="1" applyFont="1" applyFill="1" applyBorder="1" applyAlignment="1">
      <alignment horizontal="left" vertical="center" wrapText="1"/>
    </xf>
    <xf numFmtId="0" fontId="119" fillId="0" borderId="0" xfId="0" applyFont="1" applyAlignment="1">
      <alignment horizontal="center" vertical="center"/>
    </xf>
    <xf numFmtId="0" fontId="127" fillId="0" borderId="0" xfId="0" applyFont="1"/>
    <xf numFmtId="0" fontId="127" fillId="0" borderId="0" xfId="0" applyFont="1" applyAlignment="1">
      <alignment horizontal="center" vertical="center"/>
    </xf>
    <xf numFmtId="0" fontId="119" fillId="0" borderId="107" xfId="0" applyFont="1" applyFill="1" applyBorder="1" applyAlignment="1">
      <alignment horizontal="left" indent="1"/>
    </xf>
    <xf numFmtId="49" fontId="108" fillId="0" borderId="107" xfId="0" applyNumberFormat="1" applyFont="1" applyFill="1" applyBorder="1" applyAlignment="1">
      <alignment horizontal="right" vertical="center"/>
    </xf>
    <xf numFmtId="0"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vertical="center" wrapText="1"/>
    </xf>
    <xf numFmtId="0" fontId="12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vertical="center"/>
    </xf>
    <xf numFmtId="0" fontId="128" fillId="0" borderId="107" xfId="0" applyNumberFormat="1" applyFont="1" applyFill="1" applyBorder="1" applyAlignment="1">
      <alignment vertical="center" wrapText="1"/>
    </xf>
    <xf numFmtId="2"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horizontal="right" vertical="center"/>
    </xf>
    <xf numFmtId="0" fontId="129" fillId="0" borderId="0" xfId="0" applyFont="1" applyFill="1" applyBorder="1" applyAlignment="1"/>
    <xf numFmtId="0" fontId="108" fillId="0" borderId="107" xfId="12672" applyFont="1" applyFill="1" applyBorder="1" applyAlignment="1">
      <alignment horizontal="left" vertical="center" wrapText="1"/>
    </xf>
    <xf numFmtId="0" fontId="108" fillId="0" borderId="102" xfId="0" applyNumberFormat="1" applyFont="1" applyFill="1" applyBorder="1" applyAlignment="1">
      <alignment horizontal="left" vertical="top" wrapText="1"/>
    </xf>
    <xf numFmtId="0" fontId="130" fillId="0" borderId="107" xfId="0" applyFont="1" applyBorder="1"/>
    <xf numFmtId="0" fontId="128" fillId="0" borderId="107" xfId="0" applyFont="1" applyBorder="1" applyAlignment="1">
      <alignment horizontal="left" vertical="top" wrapText="1"/>
    </xf>
    <xf numFmtId="0" fontId="128" fillId="0" borderId="107" xfId="0" applyFont="1" applyBorder="1"/>
    <xf numFmtId="0" fontId="128" fillId="0" borderId="107" xfId="0" applyFont="1" applyBorder="1" applyAlignment="1">
      <alignment horizontal="left" wrapText="1" indent="2"/>
    </xf>
    <xf numFmtId="0" fontId="108" fillId="0" borderId="107" xfId="12672" applyFont="1" applyFill="1" applyBorder="1" applyAlignment="1">
      <alignment horizontal="left" vertical="center" wrapText="1" indent="2"/>
    </xf>
    <xf numFmtId="0" fontId="128" fillId="0" borderId="107" xfId="0" applyFont="1" applyBorder="1" applyAlignment="1">
      <alignment horizontal="left" vertical="top" wrapText="1" indent="2"/>
    </xf>
    <xf numFmtId="0" fontId="130" fillId="0" borderId="7" xfId="0" applyFont="1" applyBorder="1"/>
    <xf numFmtId="0" fontId="128" fillId="0" borderId="107" xfId="0" applyFont="1" applyFill="1" applyBorder="1" applyAlignment="1">
      <alignment horizontal="left" wrapText="1" indent="2"/>
    </xf>
    <xf numFmtId="0" fontId="128" fillId="0" borderId="107" xfId="0" applyFont="1" applyBorder="1" applyAlignment="1">
      <alignment horizontal="left" indent="1"/>
    </xf>
    <xf numFmtId="0" fontId="128" fillId="0" borderId="107" xfId="0" applyFont="1" applyBorder="1" applyAlignment="1">
      <alignment horizontal="left" indent="2"/>
    </xf>
    <xf numFmtId="49" fontId="128" fillId="0" borderId="107" xfId="0" applyNumberFormat="1" applyFont="1" applyFill="1" applyBorder="1" applyAlignment="1">
      <alignment horizontal="left" indent="3"/>
    </xf>
    <xf numFmtId="49" fontId="128" fillId="0" borderId="107" xfId="0" applyNumberFormat="1" applyFont="1" applyFill="1" applyBorder="1" applyAlignment="1">
      <alignment horizontal="left" vertical="center" indent="1"/>
    </xf>
    <xf numFmtId="0" fontId="108" fillId="0" borderId="107" xfId="0" applyFont="1" applyFill="1" applyBorder="1" applyAlignment="1">
      <alignment vertical="center" wrapText="1"/>
    </xf>
    <xf numFmtId="49" fontId="128" fillId="0" borderId="107" xfId="0" applyNumberFormat="1" applyFont="1" applyFill="1" applyBorder="1" applyAlignment="1">
      <alignment horizontal="left" vertical="top" wrapText="1" indent="2"/>
    </xf>
    <xf numFmtId="49" fontId="128" fillId="0" borderId="107" xfId="0" applyNumberFormat="1" applyFont="1" applyFill="1" applyBorder="1" applyAlignment="1">
      <alignment horizontal="left" vertical="top" wrapText="1"/>
    </xf>
    <xf numFmtId="49" fontId="128" fillId="0" borderId="107" xfId="0" applyNumberFormat="1" applyFont="1" applyFill="1" applyBorder="1" applyAlignment="1">
      <alignment horizontal="left" wrapText="1" indent="3"/>
    </xf>
    <xf numFmtId="49" fontId="128" fillId="0" borderId="107" xfId="0" applyNumberFormat="1" applyFont="1" applyFill="1" applyBorder="1" applyAlignment="1">
      <alignment horizontal="left" wrapText="1" indent="2"/>
    </xf>
    <xf numFmtId="49" fontId="128" fillId="0" borderId="107" xfId="0" applyNumberFormat="1" applyFont="1" applyFill="1" applyBorder="1" applyAlignment="1">
      <alignment vertical="top" wrapText="1"/>
    </xf>
    <xf numFmtId="0" fontId="11" fillId="0" borderId="107" xfId="17" applyFill="1" applyBorder="1" applyAlignment="1" applyProtection="1">
      <alignment wrapText="1"/>
    </xf>
    <xf numFmtId="49" fontId="128" fillId="0" borderId="107" xfId="0" applyNumberFormat="1" applyFont="1" applyFill="1" applyBorder="1" applyAlignment="1">
      <alignment horizontal="left" vertical="center" wrapText="1" indent="3"/>
    </xf>
    <xf numFmtId="49" fontId="119" fillId="0" borderId="107" xfId="0" applyNumberFormat="1" applyFont="1" applyFill="1" applyBorder="1" applyAlignment="1">
      <alignment horizontal="left" wrapText="1" indent="1"/>
    </xf>
    <xf numFmtId="0" fontId="128" fillId="0" borderId="107" xfId="0" applyFont="1" applyBorder="1" applyAlignment="1">
      <alignment horizontal="left" vertical="center" wrapText="1" indent="2"/>
    </xf>
    <xf numFmtId="0" fontId="108" fillId="0" borderId="107" xfId="0" applyFont="1" applyFill="1" applyBorder="1" applyAlignment="1">
      <alignment horizontal="left" vertical="center" wrapText="1"/>
    </xf>
    <xf numFmtId="0" fontId="119" fillId="0" borderId="0" xfId="0" applyFont="1" applyBorder="1" applyAlignment="1">
      <alignment horizontal="left" indent="1"/>
    </xf>
    <xf numFmtId="0" fontId="119" fillId="0" borderId="0" xfId="0" applyFont="1" applyBorder="1" applyAlignment="1">
      <alignment horizontal="left" indent="2"/>
    </xf>
    <xf numFmtId="49" fontId="119" fillId="0" borderId="0" xfId="0" applyNumberFormat="1" applyFont="1" applyBorder="1" applyAlignment="1">
      <alignment horizontal="left" indent="3"/>
    </xf>
    <xf numFmtId="49" fontId="119" fillId="0" borderId="0" xfId="0" applyNumberFormat="1" applyFont="1" applyBorder="1" applyAlignment="1">
      <alignment horizontal="left" indent="1"/>
    </xf>
    <xf numFmtId="49" fontId="119" fillId="0" borderId="0" xfId="0" applyNumberFormat="1" applyFont="1" applyBorder="1" applyAlignment="1">
      <alignment horizontal="left" wrapText="1" indent="2"/>
    </xf>
    <xf numFmtId="49" fontId="119" fillId="0" borderId="0" xfId="0" applyNumberFormat="1" applyFont="1" applyFill="1" applyBorder="1" applyAlignment="1">
      <alignment horizontal="left" wrapText="1" indent="3"/>
    </xf>
    <xf numFmtId="0" fontId="119" fillId="0" borderId="0" xfId="0" applyNumberFormat="1" applyFont="1" applyFill="1" applyBorder="1" applyAlignment="1">
      <alignment horizontal="left" wrapText="1" indent="1"/>
    </xf>
    <xf numFmtId="49" fontId="107" fillId="0" borderId="107" xfId="0" applyNumberFormat="1" applyFont="1" applyFill="1" applyBorder="1" applyAlignment="1">
      <alignment horizontal="right" vertical="center"/>
    </xf>
    <xf numFmtId="0" fontId="108" fillId="0" borderId="107" xfId="0" applyFont="1" applyFill="1" applyBorder="1" applyAlignment="1">
      <alignment horizontal="left" vertical="center" wrapText="1"/>
    </xf>
    <xf numFmtId="0" fontId="122" fillId="0" borderId="10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08" fillId="0" borderId="106" xfId="0" applyNumberFormat="1" applyFont="1" applyFill="1" applyBorder="1" applyAlignment="1">
      <alignment horizontal="left" vertical="center" wrapText="1"/>
    </xf>
    <xf numFmtId="0" fontId="119" fillId="0" borderId="0" xfId="0" applyFont="1" applyFill="1" applyAlignment="1">
      <alignment horizontal="left" vertical="top" wrapText="1"/>
    </xf>
    <xf numFmtId="0" fontId="125" fillId="0" borderId="107" xfId="13" applyFont="1" applyFill="1" applyBorder="1" applyAlignment="1" applyProtection="1">
      <alignment horizontal="left" vertical="center" wrapText="1"/>
      <protection locked="0"/>
    </xf>
    <xf numFmtId="0" fontId="119" fillId="0" borderId="107" xfId="0" applyFont="1" applyFill="1" applyBorder="1" applyAlignment="1">
      <alignment horizontal="center" vertical="center" wrapText="1"/>
    </xf>
    <xf numFmtId="0" fontId="119" fillId="0" borderId="0" xfId="0" applyFont="1" applyFill="1" applyBorder="1" applyAlignment="1">
      <alignment horizontal="center" vertical="center"/>
    </xf>
    <xf numFmtId="0" fontId="119" fillId="0" borderId="7" xfId="0" applyFont="1" applyFill="1" applyBorder="1"/>
    <xf numFmtId="49" fontId="119" fillId="0" borderId="107" xfId="0" applyNumberFormat="1" applyFont="1" applyFill="1" applyBorder="1" applyAlignment="1">
      <alignment horizontal="center" vertical="center" wrapText="1"/>
    </xf>
    <xf numFmtId="0" fontId="108" fillId="0" borderId="107" xfId="0" applyFont="1" applyFill="1" applyBorder="1" applyAlignment="1">
      <alignment horizontal="left" vertical="center" wrapText="1"/>
    </xf>
    <xf numFmtId="0" fontId="25" fillId="0" borderId="124" xfId="0" applyFont="1" applyBorder="1" applyAlignment="1">
      <alignment horizontal="center"/>
    </xf>
    <xf numFmtId="0" fontId="118" fillId="0" borderId="107" xfId="0" applyNumberFormat="1" applyFont="1" applyFill="1" applyBorder="1" applyAlignment="1">
      <alignment vertical="center" wrapText="1"/>
    </xf>
    <xf numFmtId="0" fontId="118" fillId="0" borderId="107" xfId="0" applyFont="1" applyFill="1" applyBorder="1" applyAlignment="1">
      <alignment vertical="center" wrapText="1"/>
    </xf>
    <xf numFmtId="0" fontId="118" fillId="0" borderId="107" xfId="0" applyNumberFormat="1" applyFont="1" applyFill="1" applyBorder="1" applyAlignment="1">
      <alignment horizontal="left" vertical="center" wrapText="1" indent="1"/>
    </xf>
    <xf numFmtId="0" fontId="118" fillId="0" borderId="107" xfId="0" applyNumberFormat="1" applyFont="1" applyFill="1" applyBorder="1" applyAlignment="1">
      <alignment horizontal="left" vertical="center" indent="1"/>
    </xf>
    <xf numFmtId="0" fontId="127" fillId="0" borderId="107" xfId="0" applyFont="1" applyBorder="1" applyAlignment="1">
      <alignment horizontal="left" indent="2"/>
    </xf>
    <xf numFmtId="0" fontId="133" fillId="0" borderId="142" xfId="0" applyNumberFormat="1" applyFont="1" applyFill="1" applyBorder="1" applyAlignment="1">
      <alignment vertical="center" wrapText="1" readingOrder="1"/>
    </xf>
    <xf numFmtId="0" fontId="127" fillId="0" borderId="107" xfId="0" applyFont="1" applyBorder="1"/>
    <xf numFmtId="0" fontId="133" fillId="0" borderId="143" xfId="0" applyNumberFormat="1" applyFont="1" applyFill="1" applyBorder="1" applyAlignment="1">
      <alignment vertical="center" wrapText="1" readingOrder="1"/>
    </xf>
    <xf numFmtId="0" fontId="133" fillId="0" borderId="143" xfId="0" applyNumberFormat="1" applyFont="1" applyFill="1" applyBorder="1" applyAlignment="1">
      <alignment horizontal="left" vertical="center" wrapText="1" indent="1" readingOrder="1"/>
    </xf>
    <xf numFmtId="0" fontId="127" fillId="0" borderId="102" xfId="0" applyFont="1" applyBorder="1" applyAlignment="1">
      <alignment horizontal="left" indent="2"/>
    </xf>
    <xf numFmtId="0" fontId="133" fillId="0" borderId="144" xfId="0" applyNumberFormat="1" applyFont="1" applyFill="1" applyBorder="1" applyAlignment="1">
      <alignment vertical="center" wrapText="1" readingOrder="1"/>
    </xf>
    <xf numFmtId="0" fontId="127" fillId="0" borderId="107" xfId="0" applyFont="1" applyFill="1" applyBorder="1" applyAlignment="1">
      <alignment horizontal="left" indent="2"/>
    </xf>
    <xf numFmtId="0" fontId="134" fillId="0" borderId="107" xfId="0" applyNumberFormat="1" applyFont="1" applyFill="1" applyBorder="1" applyAlignment="1">
      <alignment vertical="center" wrapText="1" readingOrder="1"/>
    </xf>
    <xf numFmtId="0" fontId="127" fillId="0" borderId="107" xfId="0" applyFont="1" applyBorder="1" applyAlignment="1">
      <alignment horizontal="left" vertical="center" wrapText="1"/>
    </xf>
    <xf numFmtId="0" fontId="118" fillId="0" borderId="107" xfId="0" applyFont="1" applyFill="1" applyBorder="1" applyAlignment="1">
      <alignment horizontal="left" vertical="center" wrapText="1"/>
    </xf>
    <xf numFmtId="0" fontId="0" fillId="0" borderId="7" xfId="0" applyBorder="1"/>
    <xf numFmtId="0" fontId="133" fillId="0" borderId="143" xfId="0" applyNumberFormat="1" applyFont="1" applyFill="1" applyBorder="1" applyAlignment="1">
      <alignment horizontal="left" vertical="center" wrapText="1" readingOrder="1"/>
    </xf>
    <xf numFmtId="0" fontId="127" fillId="0" borderId="107" xfId="0" applyFont="1" applyBorder="1" applyAlignment="1">
      <alignment horizontal="left" indent="3"/>
    </xf>
    <xf numFmtId="164" fontId="6" fillId="0" borderId="107" xfId="7" applyNumberFormat="1" applyFont="1" applyBorder="1"/>
    <xf numFmtId="43" fontId="6" fillId="0" borderId="107" xfId="7" applyNumberFormat="1" applyFont="1" applyBorder="1"/>
    <xf numFmtId="0" fontId="104" fillId="0" borderId="107" xfId="0" applyFont="1" applyBorder="1"/>
    <xf numFmtId="10" fontId="9" fillId="2" borderId="107" xfId="20961" applyNumberFormat="1" applyFont="1" applyFill="1" applyBorder="1" applyAlignment="1" applyProtection="1">
      <alignment vertical="center"/>
      <protection locked="0"/>
    </xf>
    <xf numFmtId="10" fontId="17" fillId="2" borderId="107" xfId="20961" applyNumberFormat="1" applyFont="1" applyFill="1" applyBorder="1" applyAlignment="1" applyProtection="1">
      <alignment vertical="center"/>
      <protection locked="0"/>
    </xf>
    <xf numFmtId="9" fontId="28" fillId="37" borderId="0" xfId="20961" applyFont="1" applyFill="1" applyBorder="1"/>
    <xf numFmtId="10" fontId="28" fillId="37" borderId="0" xfId="20961" applyNumberFormat="1" applyFont="1" applyFill="1" applyBorder="1"/>
    <xf numFmtId="9" fontId="9" fillId="2" borderId="107" xfId="20961" applyFont="1" applyFill="1" applyBorder="1" applyAlignment="1" applyProtection="1">
      <alignment vertical="center"/>
      <protection locked="0"/>
    </xf>
    <xf numFmtId="9" fontId="17" fillId="2" borderId="107" xfId="20961" applyFont="1" applyFill="1" applyBorder="1" applyAlignment="1" applyProtection="1">
      <alignment vertical="center"/>
      <protection locked="0"/>
    </xf>
    <xf numFmtId="193" fontId="20" fillId="0" borderId="3" xfId="0" applyNumberFormat="1" applyFont="1" applyFill="1" applyBorder="1" applyAlignment="1" applyProtection="1">
      <alignment horizontal="right" indent="1"/>
      <protection locked="0"/>
    </xf>
    <xf numFmtId="0" fontId="13" fillId="0" borderId="108" xfId="0" applyFont="1" applyBorder="1" applyAlignment="1">
      <alignment wrapText="1"/>
    </xf>
    <xf numFmtId="0" fontId="9" fillId="0" borderId="108" xfId="0" applyFont="1" applyBorder="1" applyAlignment="1">
      <alignment wrapText="1"/>
    </xf>
    <xf numFmtId="167" fontId="25" fillId="0" borderId="145" xfId="0" applyNumberFormat="1" applyFont="1" applyBorder="1" applyAlignment="1">
      <alignment horizontal="center"/>
    </xf>
    <xf numFmtId="164" fontId="4" fillId="36" borderId="27" xfId="7" applyNumberFormat="1" applyFont="1" applyFill="1" applyBorder="1"/>
    <xf numFmtId="169" fontId="28" fillId="37" borderId="0" xfId="20" applyBorder="1" applyAlignment="1">
      <alignment horizontal="center"/>
    </xf>
    <xf numFmtId="164" fontId="4" fillId="0" borderId="59" xfId="7" applyNumberFormat="1" applyFont="1" applyFill="1" applyBorder="1" applyAlignment="1">
      <alignment horizontal="center" vertical="center"/>
    </xf>
    <xf numFmtId="164" fontId="4" fillId="0" borderId="72" xfId="7" applyNumberFormat="1" applyFont="1" applyFill="1" applyBorder="1" applyAlignment="1">
      <alignment horizontal="center" vertical="center"/>
    </xf>
    <xf numFmtId="0" fontId="4" fillId="3" borderId="105" xfId="0" applyFont="1" applyFill="1" applyBorder="1" applyAlignment="1">
      <alignment horizontal="center" vertical="center"/>
    </xf>
    <xf numFmtId="164" fontId="4" fillId="3" borderId="105" xfId="7" applyNumberFormat="1" applyFont="1" applyFill="1" applyBorder="1" applyAlignment="1">
      <alignment horizontal="center" vertical="center"/>
    </xf>
    <xf numFmtId="164" fontId="4" fillId="3" borderId="24" xfId="7" applyNumberFormat="1" applyFont="1" applyFill="1" applyBorder="1" applyAlignment="1">
      <alignment horizontal="center" vertical="center"/>
    </xf>
    <xf numFmtId="164" fontId="4" fillId="0" borderId="107" xfId="7" applyNumberFormat="1" applyFont="1" applyFill="1" applyBorder="1" applyAlignment="1">
      <alignment horizontal="center" vertical="center"/>
    </xf>
    <xf numFmtId="164" fontId="4" fillId="0" borderId="108" xfId="7" applyNumberFormat="1" applyFont="1" applyFill="1" applyBorder="1" applyAlignment="1">
      <alignment horizontal="center" vertical="center"/>
    </xf>
    <xf numFmtId="164" fontId="4" fillId="0" borderId="122" xfId="7" applyNumberFormat="1" applyFont="1" applyFill="1" applyBorder="1" applyAlignment="1">
      <alignment horizontal="center" vertical="center"/>
    </xf>
    <xf numFmtId="164" fontId="4" fillId="0" borderId="26" xfId="7" applyNumberFormat="1" applyFont="1" applyFill="1" applyBorder="1" applyAlignment="1">
      <alignment horizontal="center" vertical="center"/>
    </xf>
    <xf numFmtId="164" fontId="4" fillId="0" borderId="28" xfId="7" applyNumberFormat="1" applyFont="1" applyFill="1" applyBorder="1" applyAlignment="1">
      <alignment horizontal="center" vertical="center"/>
    </xf>
    <xf numFmtId="164" fontId="4" fillId="0" borderId="27" xfId="7" applyNumberFormat="1" applyFont="1" applyFill="1" applyBorder="1" applyAlignment="1">
      <alignment horizontal="center"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3" xfId="7" applyNumberFormat="1" applyFont="1" applyFill="1" applyBorder="1" applyAlignment="1">
      <alignment vertical="center"/>
    </xf>
    <xf numFmtId="164" fontId="4" fillId="0" borderId="116" xfId="7" applyNumberFormat="1" applyFont="1" applyFill="1" applyBorder="1" applyAlignment="1">
      <alignment vertical="center"/>
    </xf>
    <xf numFmtId="10" fontId="4" fillId="0" borderId="101" xfId="20961" applyNumberFormat="1" applyFont="1" applyFill="1" applyBorder="1" applyAlignment="1">
      <alignment vertical="center"/>
    </xf>
    <xf numFmtId="10" fontId="4" fillId="0" borderId="118" xfId="20961" applyNumberFormat="1" applyFont="1" applyFill="1" applyBorder="1" applyAlignment="1">
      <alignment vertical="center"/>
    </xf>
    <xf numFmtId="10" fontId="115" fillId="0" borderId="107" xfId="20961" applyNumberFormat="1" applyFont="1" applyFill="1" applyBorder="1" applyAlignment="1" applyProtection="1">
      <alignment horizontal="right" vertical="center"/>
      <protection locked="0"/>
    </xf>
    <xf numFmtId="43" fontId="122" fillId="0" borderId="107" xfId="7" applyFont="1" applyBorder="1"/>
    <xf numFmtId="43" fontId="119" fillId="0" borderId="107" xfId="7" applyFont="1" applyBorder="1"/>
    <xf numFmtId="164" fontId="119" fillId="0" borderId="107" xfId="7" applyNumberFormat="1" applyFont="1" applyBorder="1"/>
    <xf numFmtId="164" fontId="122" fillId="0" borderId="107" xfId="7" applyNumberFormat="1" applyFont="1" applyBorder="1"/>
    <xf numFmtId="164" fontId="119" fillId="0" borderId="107" xfId="7" applyNumberFormat="1" applyFont="1" applyFill="1" applyBorder="1"/>
    <xf numFmtId="164" fontId="119" fillId="0" borderId="107" xfId="7" applyNumberFormat="1" applyFont="1" applyBorder="1" applyAlignment="1">
      <alignment horizontal="left" indent="1"/>
    </xf>
    <xf numFmtId="164" fontId="119" fillId="82" borderId="107" xfId="7" applyNumberFormat="1" applyFont="1" applyFill="1" applyBorder="1"/>
    <xf numFmtId="164" fontId="118" fillId="0" borderId="107" xfId="7" applyNumberFormat="1" applyFont="1" applyFill="1" applyBorder="1" applyAlignment="1">
      <alignment horizontal="left" vertical="center" wrapText="1"/>
    </xf>
    <xf numFmtId="164" fontId="119" fillId="0" borderId="107" xfId="7" applyNumberFormat="1" applyFont="1" applyBorder="1" applyAlignment="1">
      <alignment horizontal="center" vertical="center" wrapText="1"/>
    </xf>
    <xf numFmtId="164" fontId="119" fillId="0" borderId="107" xfId="7" applyNumberFormat="1" applyFont="1" applyBorder="1" applyAlignment="1">
      <alignment horizontal="center" vertical="center"/>
    </xf>
    <xf numFmtId="164" fontId="127" fillId="0" borderId="107" xfId="7" applyNumberFormat="1" applyFont="1" applyBorder="1"/>
    <xf numFmtId="9" fontId="127" fillId="0" borderId="107" xfId="20961" applyFont="1" applyBorder="1"/>
    <xf numFmtId="164" fontId="127" fillId="0" borderId="102" xfId="7" applyNumberFormat="1" applyFont="1" applyBorder="1"/>
    <xf numFmtId="9" fontId="127" fillId="0" borderId="102" xfId="20961" applyFont="1" applyBorder="1"/>
    <xf numFmtId="169" fontId="28" fillId="37" borderId="138" xfId="20" applyBorder="1"/>
    <xf numFmtId="9" fontId="28" fillId="37" borderId="138" xfId="20961" applyFont="1" applyFill="1" applyBorder="1"/>
    <xf numFmtId="10" fontId="28" fillId="37" borderId="138" xfId="20961" applyNumberFormat="1" applyFont="1" applyFill="1" applyBorder="1"/>
    <xf numFmtId="194" fontId="9" fillId="36" borderId="3" xfId="7" applyNumberFormat="1" applyFont="1" applyFill="1" applyBorder="1" applyAlignment="1" applyProtection="1">
      <alignment horizontal="right"/>
    </xf>
    <xf numFmtId="194" fontId="9" fillId="36" borderId="26" xfId="7" applyNumberFormat="1" applyFont="1" applyFill="1" applyBorder="1" applyAlignment="1" applyProtection="1">
      <alignment horizontal="right"/>
    </xf>
    <xf numFmtId="194" fontId="9" fillId="36" borderId="23" xfId="0" applyNumberFormat="1" applyFont="1" applyFill="1" applyBorder="1" applyAlignment="1" applyProtection="1">
      <alignment horizontal="right"/>
    </xf>
    <xf numFmtId="193" fontId="4" fillId="0" borderId="0" xfId="0" applyNumberFormat="1" applyFont="1"/>
    <xf numFmtId="0" fontId="3" fillId="0" borderId="0" xfId="0" applyFont="1"/>
    <xf numFmtId="164" fontId="6" fillId="0" borderId="107" xfId="7" applyNumberFormat="1" applyFont="1" applyBorder="1" applyAlignment="1">
      <alignment vertical="center"/>
    </xf>
    <xf numFmtId="166" fontId="118" fillId="36" borderId="107" xfId="21413" applyFont="1" applyFill="1" applyBorder="1"/>
    <xf numFmtId="166" fontId="118" fillId="36" borderId="107" xfId="21413" applyNumberFormat="1" applyFont="1" applyFill="1" applyBorder="1"/>
    <xf numFmtId="164" fontId="119" fillId="0" borderId="107" xfId="7" applyNumberFormat="1" applyFont="1" applyBorder="1" applyAlignment="1">
      <alignment horizontal="center"/>
    </xf>
    <xf numFmtId="166" fontId="118" fillId="36" borderId="107" xfId="21413" applyFont="1" applyFill="1" applyBorder="1" applyAlignment="1">
      <alignment horizontal="center"/>
    </xf>
    <xf numFmtId="164" fontId="122" fillId="0" borderId="107" xfId="7" applyNumberFormat="1" applyFont="1" applyBorder="1" applyAlignment="1">
      <alignment horizontal="center"/>
    </xf>
    <xf numFmtId="43" fontId="119" fillId="0" borderId="0" xfId="0" applyNumberFormat="1" applyFont="1" applyBorder="1"/>
    <xf numFmtId="164" fontId="119" fillId="0" borderId="7" xfId="7" applyNumberFormat="1" applyFont="1" applyBorder="1" applyAlignment="1">
      <alignment horizontal="center"/>
    </xf>
    <xf numFmtId="164" fontId="119" fillId="0" borderId="107" xfId="7" applyNumberFormat="1" applyFont="1" applyFill="1" applyBorder="1" applyAlignment="1">
      <alignment horizontal="center"/>
    </xf>
    <xf numFmtId="164" fontId="119" fillId="83" borderId="107" xfId="7" applyNumberFormat="1" applyFont="1" applyFill="1" applyBorder="1" applyAlignment="1">
      <alignment horizontal="center"/>
    </xf>
    <xf numFmtId="164" fontId="119" fillId="0" borderId="107" xfId="7" applyNumberFormat="1" applyFont="1" applyFill="1" applyBorder="1" applyAlignment="1">
      <alignment horizontal="center" vertical="top" wrapText="1"/>
    </xf>
    <xf numFmtId="164" fontId="119" fillId="0" borderId="107" xfId="7" applyNumberFormat="1" applyFont="1" applyFill="1" applyBorder="1" applyAlignment="1">
      <alignment horizontal="center" wrapText="1"/>
    </xf>
    <xf numFmtId="164" fontId="121" fillId="0" borderId="107" xfId="0" applyNumberFormat="1" applyFont="1" applyFill="1" applyBorder="1" applyAlignment="1">
      <alignment horizontal="left" vertical="center" wrapText="1"/>
    </xf>
    <xf numFmtId="14" fontId="7" fillId="0" borderId="0" xfId="0" applyNumberFormat="1" applyFont="1" applyAlignment="1">
      <alignment horizontal="left"/>
    </xf>
    <xf numFmtId="14" fontId="4" fillId="0" borderId="0" xfId="0" applyNumberFormat="1" applyFont="1" applyAlignment="1">
      <alignment horizontal="left"/>
    </xf>
    <xf numFmtId="193" fontId="10" fillId="0" borderId="3" xfId="0" applyNumberFormat="1" applyFont="1" applyFill="1" applyBorder="1" applyAlignment="1" applyProtection="1">
      <alignment horizontal="right"/>
    </xf>
    <xf numFmtId="193" fontId="10" fillId="36" borderId="3" xfId="0" applyNumberFormat="1" applyFont="1" applyFill="1" applyBorder="1" applyAlignment="1" applyProtection="1">
      <alignment horizontal="right"/>
    </xf>
    <xf numFmtId="193" fontId="10" fillId="36" borderId="23" xfId="0" applyNumberFormat="1" applyFont="1" applyFill="1" applyBorder="1" applyAlignment="1" applyProtection="1">
      <alignment horizontal="right"/>
    </xf>
    <xf numFmtId="0" fontId="106" fillId="0" borderId="74" xfId="0" applyFont="1" applyBorder="1" applyAlignment="1">
      <alignment horizontal="left" vertical="center" wrapText="1"/>
    </xf>
    <xf numFmtId="0" fontId="106" fillId="0" borderId="73"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xf>
    <xf numFmtId="0" fontId="4" fillId="0" borderId="24" xfId="0" applyFont="1" applyFill="1" applyBorder="1" applyAlignment="1">
      <alignment horizontal="center"/>
    </xf>
    <xf numFmtId="0" fontId="6" fillId="36" borderId="126"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3" xfId="0" applyFont="1" applyFill="1" applyBorder="1" applyAlignment="1">
      <alignment horizontal="center" vertical="center" wrapText="1"/>
    </xf>
    <xf numFmtId="0" fontId="6" fillId="36" borderId="106"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8" xfId="1" applyNumberFormat="1" applyFont="1" applyFill="1" applyBorder="1" applyAlignment="1" applyProtection="1">
      <alignment horizontal="center" vertical="center" wrapText="1"/>
      <protection locked="0"/>
    </xf>
    <xf numFmtId="164" fontId="15" fillId="0" borderId="9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2" xfId="0" applyFont="1" applyBorder="1" applyAlignment="1">
      <alignment horizontal="center" vertical="center" wrapText="1"/>
    </xf>
    <xf numFmtId="0" fontId="121" fillId="0" borderId="129" xfId="0" applyNumberFormat="1" applyFont="1" applyFill="1" applyBorder="1" applyAlignment="1">
      <alignment horizontal="left" vertical="center" wrapText="1"/>
    </xf>
    <xf numFmtId="0" fontId="121" fillId="0" borderId="130" xfId="0" applyNumberFormat="1" applyFont="1" applyFill="1" applyBorder="1" applyAlignment="1">
      <alignment horizontal="left" vertical="center" wrapText="1"/>
    </xf>
    <xf numFmtId="0" fontId="121" fillId="0" borderId="132" xfId="0" applyNumberFormat="1" applyFont="1" applyFill="1" applyBorder="1" applyAlignment="1">
      <alignment horizontal="left" vertical="center" wrapText="1"/>
    </xf>
    <xf numFmtId="0" fontId="121" fillId="0" borderId="133" xfId="0" applyNumberFormat="1" applyFont="1" applyFill="1" applyBorder="1" applyAlignment="1">
      <alignment horizontal="left" vertical="center" wrapText="1"/>
    </xf>
    <xf numFmtId="0" fontId="121" fillId="0" borderId="135" xfId="0" applyNumberFormat="1" applyFont="1" applyFill="1" applyBorder="1" applyAlignment="1">
      <alignment horizontal="left" vertical="center" wrapText="1"/>
    </xf>
    <xf numFmtId="0" fontId="121" fillId="0" borderId="136" xfId="0" applyNumberFormat="1" applyFont="1" applyFill="1" applyBorder="1" applyAlignment="1">
      <alignment horizontal="left" vertical="center" wrapText="1"/>
    </xf>
    <xf numFmtId="0" fontId="122" fillId="0" borderId="103" xfId="0" applyFont="1" applyFill="1" applyBorder="1" applyAlignment="1">
      <alignment horizontal="center" vertical="center" wrapText="1"/>
    </xf>
    <xf numFmtId="0" fontId="122" fillId="0" borderId="121" xfId="0" applyFont="1" applyFill="1" applyBorder="1" applyAlignment="1">
      <alignment horizontal="center" vertical="center" wrapText="1"/>
    </xf>
    <xf numFmtId="0" fontId="122" fillId="0" borderId="131" xfId="0" applyFont="1" applyFill="1" applyBorder="1" applyAlignment="1">
      <alignment horizontal="center" vertical="center" wrapText="1"/>
    </xf>
    <xf numFmtId="0" fontId="122" fillId="0" borderId="59" xfId="0" applyFont="1" applyFill="1" applyBorder="1" applyAlignment="1">
      <alignment horizontal="center" vertical="center" wrapText="1"/>
    </xf>
    <xf numFmtId="0" fontId="122" fillId="0" borderId="134"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19" fillId="0" borderId="102"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107" xfId="0" applyFont="1" applyBorder="1" applyAlignment="1">
      <alignment horizontal="center" vertical="center" wrapText="1"/>
    </xf>
    <xf numFmtId="0" fontId="126" fillId="0" borderId="107" xfId="0" applyFont="1" applyFill="1" applyBorder="1" applyAlignment="1">
      <alignment horizontal="center" vertical="center"/>
    </xf>
    <xf numFmtId="0" fontId="126" fillId="0" borderId="103" xfId="0" applyFont="1" applyFill="1" applyBorder="1" applyAlignment="1">
      <alignment horizontal="center" vertical="center"/>
    </xf>
    <xf numFmtId="0" fontId="126" fillId="0" borderId="131" xfId="0" applyFont="1" applyFill="1" applyBorder="1" applyAlignment="1">
      <alignment horizontal="center" vertical="center"/>
    </xf>
    <xf numFmtId="0" fontId="126" fillId="0" borderId="59" xfId="0" applyFont="1" applyFill="1" applyBorder="1" applyAlignment="1">
      <alignment horizontal="center" vertical="center"/>
    </xf>
    <xf numFmtId="0" fontId="126" fillId="0" borderId="11" xfId="0" applyFont="1" applyFill="1" applyBorder="1" applyAlignment="1">
      <alignment horizontal="center" vertical="center"/>
    </xf>
    <xf numFmtId="0" fontId="122" fillId="0" borderId="107" xfId="0" applyFont="1" applyFill="1" applyBorder="1" applyAlignment="1">
      <alignment horizontal="center" vertical="center" wrapText="1"/>
    </xf>
    <xf numFmtId="0" fontId="122" fillId="0" borderId="137" xfId="0" applyFont="1" applyFill="1" applyBorder="1" applyAlignment="1">
      <alignment horizontal="center" vertical="center" wrapText="1"/>
    </xf>
    <xf numFmtId="0" fontId="122" fillId="0" borderId="138" xfId="0" applyFont="1" applyFill="1" applyBorder="1" applyAlignment="1">
      <alignment horizontal="center" vertical="center" wrapText="1"/>
    </xf>
    <xf numFmtId="0" fontId="119" fillId="0" borderId="108" xfId="0" applyFont="1" applyFill="1" applyBorder="1" applyAlignment="1">
      <alignment horizontal="center" vertical="center" wrapText="1"/>
    </xf>
    <xf numFmtId="0" fontId="119" fillId="0" borderId="105"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22" fillId="0" borderId="139" xfId="0" applyFont="1" applyFill="1" applyBorder="1" applyAlignment="1">
      <alignment horizontal="center" vertical="center" wrapText="1"/>
    </xf>
    <xf numFmtId="0" fontId="122" fillId="0" borderId="7" xfId="0" applyFont="1" applyFill="1" applyBorder="1" applyAlignment="1">
      <alignment horizontal="center" vertical="center" wrapText="1"/>
    </xf>
    <xf numFmtId="0" fontId="119" fillId="0" borderId="139"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11" xfId="0" applyFont="1" applyBorder="1" applyAlignment="1">
      <alignment horizontal="center" vertical="center" wrapText="1"/>
    </xf>
    <xf numFmtId="0" fontId="121" fillId="0" borderId="103" xfId="0" applyNumberFormat="1" applyFont="1" applyFill="1" applyBorder="1" applyAlignment="1">
      <alignment horizontal="left" vertical="top" wrapText="1"/>
    </xf>
    <xf numFmtId="0" fontId="121" fillId="0" borderId="131" xfId="0" applyNumberFormat="1" applyFont="1" applyFill="1" applyBorder="1" applyAlignment="1">
      <alignment horizontal="left" vertical="top" wrapText="1"/>
    </xf>
    <xf numFmtId="0" fontId="121" fillId="0" borderId="137" xfId="0" applyNumberFormat="1" applyFont="1" applyFill="1" applyBorder="1" applyAlignment="1">
      <alignment horizontal="left" vertical="top" wrapText="1"/>
    </xf>
    <xf numFmtId="0" fontId="121" fillId="0" borderId="138" xfId="0" applyNumberFormat="1" applyFont="1" applyFill="1" applyBorder="1" applyAlignment="1">
      <alignment horizontal="left" vertical="top" wrapText="1"/>
    </xf>
    <xf numFmtId="0" fontId="121" fillId="0" borderId="59" xfId="0" applyNumberFormat="1" applyFont="1" applyFill="1" applyBorder="1" applyAlignment="1">
      <alignment horizontal="left" vertical="top" wrapText="1"/>
    </xf>
    <xf numFmtId="0" fontId="121" fillId="0" borderId="11" xfId="0" applyNumberFormat="1" applyFont="1" applyFill="1" applyBorder="1" applyAlignment="1">
      <alignment horizontal="left" vertical="top" wrapText="1"/>
    </xf>
    <xf numFmtId="0" fontId="119" fillId="0" borderId="103" xfId="0" applyFont="1" applyFill="1" applyBorder="1" applyAlignment="1">
      <alignment horizontal="center" vertical="center"/>
    </xf>
    <xf numFmtId="0" fontId="119" fillId="0" borderId="121" xfId="0" applyFont="1" applyFill="1" applyBorder="1" applyAlignment="1">
      <alignment horizontal="center" vertical="center"/>
    </xf>
    <xf numFmtId="0" fontId="119" fillId="0" borderId="131" xfId="0" applyFont="1" applyFill="1" applyBorder="1" applyAlignment="1">
      <alignment horizontal="center" vertical="center"/>
    </xf>
    <xf numFmtId="0" fontId="119" fillId="0" borderId="103"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103" xfId="0" applyFont="1" applyBorder="1" applyAlignment="1">
      <alignment horizontal="center" vertical="top" wrapText="1"/>
    </xf>
    <xf numFmtId="0" fontId="119" fillId="0" borderId="121" xfId="0" applyFont="1" applyBorder="1" applyAlignment="1">
      <alignment horizontal="center" vertical="top" wrapText="1"/>
    </xf>
    <xf numFmtId="0" fontId="119" fillId="0" borderId="131" xfId="0" applyFont="1" applyBorder="1" applyAlignment="1">
      <alignment horizontal="center" vertical="top" wrapText="1"/>
    </xf>
    <xf numFmtId="0" fontId="119" fillId="0" borderId="103" xfId="0" applyFont="1" applyFill="1" applyBorder="1" applyAlignment="1">
      <alignment horizontal="center" vertical="top" wrapText="1"/>
    </xf>
    <xf numFmtId="0" fontId="119" fillId="0" borderId="105" xfId="0" applyFont="1" applyFill="1" applyBorder="1" applyAlignment="1">
      <alignment horizontal="center" vertical="top" wrapText="1"/>
    </xf>
    <xf numFmtId="0" fontId="119" fillId="0" borderId="106" xfId="0" applyFont="1" applyFill="1" applyBorder="1" applyAlignment="1">
      <alignment horizontal="center" vertical="top" wrapText="1"/>
    </xf>
    <xf numFmtId="0" fontId="119" fillId="0" borderId="102" xfId="0" applyFont="1" applyBorder="1" applyAlignment="1">
      <alignment horizontal="center" vertical="top" wrapText="1"/>
    </xf>
    <xf numFmtId="0" fontId="119" fillId="0" borderId="7" xfId="0" applyFont="1" applyBorder="1" applyAlignment="1">
      <alignment horizontal="center" vertical="top" wrapText="1"/>
    </xf>
    <xf numFmtId="0" fontId="121" fillId="0" borderId="140" xfId="0" applyNumberFormat="1" applyFont="1" applyFill="1" applyBorder="1" applyAlignment="1">
      <alignment horizontal="left" vertical="top" wrapText="1"/>
    </xf>
    <xf numFmtId="0" fontId="121" fillId="0" borderId="141" xfId="0" applyNumberFormat="1" applyFont="1" applyFill="1" applyBorder="1" applyAlignment="1">
      <alignment horizontal="left" vertical="top" wrapText="1"/>
    </xf>
    <xf numFmtId="0" fontId="132" fillId="0" borderId="107" xfId="0" applyFont="1" applyBorder="1" applyAlignment="1">
      <alignment horizontal="center" vertical="center"/>
    </xf>
    <xf numFmtId="0" fontId="127" fillId="0" borderId="107" xfId="0" applyFont="1" applyBorder="1" applyAlignment="1">
      <alignment horizontal="center" vertical="center" wrapText="1"/>
    </xf>
    <xf numFmtId="0" fontId="127" fillId="0" borderId="102" xfId="0" applyFont="1" applyBorder="1" applyAlignment="1">
      <alignment horizontal="center" vertical="center" wrapText="1"/>
    </xf>
    <xf numFmtId="0" fontId="108" fillId="0" borderId="108" xfId="0" applyFont="1" applyFill="1" applyBorder="1" applyAlignment="1">
      <alignment horizontal="left" vertical="center" wrapText="1"/>
    </xf>
    <xf numFmtId="0" fontId="108" fillId="0" borderId="106" xfId="0" applyFont="1" applyFill="1" applyBorder="1" applyAlignment="1">
      <alignment horizontal="left" vertical="center" wrapText="1"/>
    </xf>
    <xf numFmtId="0" fontId="108" fillId="0" borderId="108" xfId="0" applyFont="1" applyFill="1" applyBorder="1" applyAlignment="1">
      <alignment horizontal="left"/>
    </xf>
    <xf numFmtId="0" fontId="108" fillId="0" borderId="106" xfId="0" applyFont="1" applyFill="1" applyBorder="1" applyAlignment="1">
      <alignment horizontal="left"/>
    </xf>
    <xf numFmtId="0" fontId="108" fillId="3" borderId="108" xfId="0" applyFont="1" applyFill="1" applyBorder="1" applyAlignment="1">
      <alignment vertical="center" wrapText="1"/>
    </xf>
    <xf numFmtId="0" fontId="108" fillId="3" borderId="106" xfId="0" applyFont="1" applyFill="1" applyBorder="1" applyAlignment="1">
      <alignment vertical="center" wrapText="1"/>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08" fillId="0" borderId="107" xfId="0" applyFont="1" applyFill="1" applyBorder="1" applyAlignment="1">
      <alignment horizontal="left"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08" xfId="0" applyFont="1" applyFill="1" applyBorder="1" applyAlignment="1">
      <alignment vertical="center" wrapText="1"/>
    </xf>
    <xf numFmtId="0" fontId="108" fillId="0" borderId="106" xfId="0" applyFont="1" applyFill="1" applyBorder="1" applyAlignment="1">
      <alignment vertical="center" wrapText="1"/>
    </xf>
    <xf numFmtId="0" fontId="108" fillId="3" borderId="85" xfId="0" applyFont="1" applyFill="1" applyBorder="1" applyAlignment="1">
      <alignment horizontal="left" vertical="center" wrapText="1"/>
    </xf>
    <xf numFmtId="0" fontId="108" fillId="3" borderId="86"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85"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8" fillId="0" borderId="85" xfId="0" applyFont="1" applyFill="1" applyBorder="1" applyAlignment="1">
      <alignment vertical="center" wrapText="1"/>
    </xf>
    <xf numFmtId="0" fontId="108" fillId="0" borderId="86" xfId="0" applyFont="1" applyFill="1" applyBorder="1" applyAlignment="1">
      <alignment vertical="center" wrapText="1"/>
    </xf>
    <xf numFmtId="0" fontId="108" fillId="3" borderId="108" xfId="0" applyFont="1" applyFill="1" applyBorder="1" applyAlignment="1">
      <alignment horizontal="left" vertical="center" wrapText="1"/>
    </xf>
    <xf numFmtId="0" fontId="108" fillId="3" borderId="106" xfId="0" applyFont="1" applyFill="1" applyBorder="1" applyAlignment="1">
      <alignment horizontal="left" vertical="center" wrapText="1"/>
    </xf>
    <xf numFmtId="0" fontId="107" fillId="76" borderId="90"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1" xfId="0" applyFont="1" applyFill="1" applyBorder="1" applyAlignment="1">
      <alignment horizontal="center" vertical="center" wrapText="1"/>
    </xf>
    <xf numFmtId="0" fontId="108" fillId="78" borderId="108" xfId="0" applyFont="1" applyFill="1" applyBorder="1" applyAlignment="1">
      <alignment vertical="center" wrapText="1"/>
    </xf>
    <xf numFmtId="0" fontId="108" fillId="78" borderId="106" xfId="0" applyFont="1" applyFill="1" applyBorder="1" applyAlignment="1">
      <alignment vertical="center" wrapText="1"/>
    </xf>
    <xf numFmtId="0" fontId="107" fillId="76" borderId="95" xfId="0" applyFont="1" applyFill="1" applyBorder="1" applyAlignment="1">
      <alignment horizontal="center" vertical="center"/>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7" fillId="76" borderId="107" xfId="0" applyFont="1" applyFill="1" applyBorder="1" applyAlignment="1">
      <alignment horizontal="center" vertical="center" wrapText="1"/>
    </xf>
    <xf numFmtId="0" fontId="107" fillId="0" borderId="107" xfId="0" applyFont="1" applyFill="1" applyBorder="1" applyAlignment="1">
      <alignment horizontal="center" vertical="center"/>
    </xf>
    <xf numFmtId="0" fontId="108" fillId="0" borderId="108" xfId="13" applyFont="1" applyFill="1" applyBorder="1" applyAlignment="1" applyProtection="1">
      <alignment horizontal="left" vertical="top" wrapText="1"/>
      <protection locked="0"/>
    </xf>
    <xf numFmtId="0" fontId="108" fillId="0" borderId="106" xfId="13" applyFont="1" applyFill="1" applyBorder="1" applyAlignment="1" applyProtection="1">
      <alignment horizontal="left" vertical="top" wrapText="1"/>
      <protection locked="0"/>
    </xf>
    <xf numFmtId="0" fontId="108" fillId="3" borderId="108" xfId="13" applyFont="1" applyFill="1" applyBorder="1" applyAlignment="1" applyProtection="1">
      <alignment horizontal="left" vertical="top" wrapText="1"/>
      <protection locked="0"/>
    </xf>
    <xf numFmtId="0" fontId="108" fillId="3" borderId="106" xfId="13" applyFont="1" applyFill="1" applyBorder="1" applyAlignment="1" applyProtection="1">
      <alignment horizontal="left" vertical="top" wrapText="1"/>
      <protection locked="0"/>
    </xf>
    <xf numFmtId="0" fontId="107" fillId="0" borderId="93" xfId="0" applyFont="1" applyFill="1" applyBorder="1" applyAlignment="1">
      <alignment horizontal="center" vertical="center"/>
    </xf>
    <xf numFmtId="0" fontId="108" fillId="0" borderId="108" xfId="0" applyNumberFormat="1" applyFont="1" applyFill="1" applyBorder="1" applyAlignment="1">
      <alignment horizontal="left" vertical="center" wrapText="1"/>
    </xf>
    <xf numFmtId="0" fontId="108" fillId="0" borderId="106" xfId="0" applyNumberFormat="1" applyFont="1" applyFill="1" applyBorder="1" applyAlignment="1">
      <alignment horizontal="left" vertical="center" wrapText="1"/>
    </xf>
    <xf numFmtId="0" fontId="107" fillId="76" borderId="108" xfId="0" applyFont="1" applyFill="1" applyBorder="1" applyAlignment="1">
      <alignment horizontal="center" vertical="center" wrapText="1"/>
    </xf>
    <xf numFmtId="0" fontId="107" fillId="76" borderId="106" xfId="0" applyFont="1" applyFill="1" applyBorder="1" applyAlignment="1">
      <alignment horizontal="center" vertical="center" wrapText="1"/>
    </xf>
    <xf numFmtId="0" fontId="108" fillId="0" borderId="108" xfId="0" applyNumberFormat="1" applyFont="1" applyFill="1" applyBorder="1" applyAlignment="1">
      <alignment horizontal="left" vertical="top" wrapText="1"/>
    </xf>
    <xf numFmtId="0" fontId="108" fillId="0" borderId="106" xfId="0" applyNumberFormat="1" applyFont="1" applyFill="1" applyBorder="1" applyAlignment="1">
      <alignment horizontal="left" vertical="top" wrapText="1"/>
    </xf>
    <xf numFmtId="0" fontId="108" fillId="0" borderId="102" xfId="12672" applyFont="1" applyFill="1" applyBorder="1" applyAlignment="1">
      <alignment horizontal="left" vertical="center" wrapText="1"/>
    </xf>
    <xf numFmtId="0" fontId="108" fillId="0" borderId="139" xfId="12672" applyFont="1" applyFill="1" applyBorder="1" applyAlignment="1">
      <alignment horizontal="left" vertical="center" wrapText="1"/>
    </xf>
    <xf numFmtId="0" fontId="108" fillId="0" borderId="7" xfId="12672" applyFont="1" applyFill="1" applyBorder="1" applyAlignment="1">
      <alignment horizontal="left" vertical="center" wrapText="1"/>
    </xf>
    <xf numFmtId="49" fontId="108" fillId="0" borderId="102" xfId="0" applyNumberFormat="1" applyFont="1" applyFill="1" applyBorder="1" applyAlignment="1">
      <alignment horizontal="center" vertical="center"/>
    </xf>
    <xf numFmtId="49" fontId="108" fillId="0" borderId="139" xfId="0" applyNumberFormat="1" applyFont="1" applyFill="1" applyBorder="1" applyAlignment="1">
      <alignment horizontal="center" vertical="center"/>
    </xf>
    <xf numFmtId="49" fontId="108" fillId="0" borderId="7" xfId="0" applyNumberFormat="1" applyFont="1" applyFill="1" applyBorder="1" applyAlignment="1">
      <alignment horizontal="center" vertical="center"/>
    </xf>
    <xf numFmtId="0" fontId="108" fillId="0" borderId="107" xfId="0" applyFont="1" applyFill="1" applyBorder="1" applyAlignment="1">
      <alignment horizontal="left" vertical="top" wrapText="1"/>
    </xf>
    <xf numFmtId="0" fontId="108" fillId="0" borderId="107" xfId="0" applyNumberFormat="1" applyFont="1" applyFill="1" applyBorder="1" applyAlignment="1">
      <alignment horizontal="left" vertical="top" wrapText="1"/>
    </xf>
    <xf numFmtId="0" fontId="108" fillId="0" borderId="108" xfId="0" applyFont="1" applyFill="1" applyBorder="1" applyAlignment="1">
      <alignment horizontal="left" vertical="top" wrapText="1"/>
    </xf>
    <xf numFmtId="0" fontId="9" fillId="0" borderId="0" xfId="0" applyFont="1" applyAlignment="1">
      <alignment horizontal="left"/>
    </xf>
    <xf numFmtId="0" fontId="10" fillId="0" borderId="0" xfId="11" applyFont="1" applyFill="1" applyBorder="1" applyAlignment="1" applyProtection="1">
      <alignment horizontal="left"/>
    </xf>
    <xf numFmtId="0" fontId="6" fillId="0" borderId="5"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23" fillId="36" borderId="107" xfId="0" applyNumberFormat="1" applyFont="1" applyFill="1" applyBorder="1" applyAlignment="1">
      <alignment horizontal="center" vertical="center" wrapText="1"/>
    </xf>
    <xf numFmtId="3" fontId="23" fillId="36" borderId="108" xfId="0" applyNumberFormat="1" applyFont="1" applyFill="1" applyBorder="1" applyAlignment="1">
      <alignment horizontal="center" vertical="center" wrapText="1"/>
    </xf>
    <xf numFmtId="3" fontId="23" fillId="36" borderId="122" xfId="0" applyNumberFormat="1" applyFont="1" applyFill="1" applyBorder="1" applyAlignment="1">
      <alignment horizontal="center" vertical="center" wrapText="1"/>
    </xf>
    <xf numFmtId="3" fontId="23" fillId="36" borderId="24" xfId="0" applyNumberFormat="1" applyFont="1" applyFill="1" applyBorder="1" applyAlignment="1">
      <alignment horizontal="center" vertical="center" wrapText="1"/>
    </xf>
    <xf numFmtId="3" fontId="23" fillId="0" borderId="107" xfId="0" applyNumberFormat="1" applyFont="1" applyBorder="1" applyAlignment="1">
      <alignment horizontal="center" vertical="center" wrapText="1"/>
    </xf>
    <xf numFmtId="3" fontId="23" fillId="0" borderId="108" xfId="0" applyNumberFormat="1" applyFont="1" applyBorder="1" applyAlignment="1">
      <alignment horizontal="center" vertical="center" wrapText="1"/>
    </xf>
    <xf numFmtId="3" fontId="23" fillId="0" borderId="24" xfId="0" applyNumberFormat="1" applyFont="1" applyBorder="1" applyAlignment="1">
      <alignment horizontal="center" vertical="center" wrapText="1"/>
    </xf>
    <xf numFmtId="3" fontId="23" fillId="0" borderId="107" xfId="0" applyNumberFormat="1" applyFont="1" applyFill="1" applyBorder="1" applyAlignment="1">
      <alignment horizontal="center" vertical="center" wrapText="1"/>
    </xf>
    <xf numFmtId="3" fontId="23" fillId="0" borderId="24" xfId="0" applyNumberFormat="1" applyFont="1" applyFill="1" applyBorder="1" applyAlignment="1">
      <alignment horizontal="center" vertical="center" wrapText="1"/>
    </xf>
    <xf numFmtId="3" fontId="23" fillId="36" borderId="26" xfId="0" applyNumberFormat="1" applyFont="1" applyFill="1" applyBorder="1" applyAlignment="1">
      <alignment horizontal="center" vertical="center" wrapText="1"/>
    </xf>
    <xf numFmtId="3" fontId="23" fillId="36" borderId="28" xfId="0" applyNumberFormat="1" applyFont="1" applyFill="1" applyBorder="1" applyAlignment="1">
      <alignment horizontal="center" vertical="center" wrapText="1"/>
    </xf>
    <xf numFmtId="3" fontId="23" fillId="36" borderId="27" xfId="0" applyNumberFormat="1" applyFont="1" applyFill="1" applyBorder="1" applyAlignment="1">
      <alignment horizontal="center" vertical="center" wrapText="1"/>
    </xf>
    <xf numFmtId="3" fontId="23" fillId="36" borderId="43" xfId="0" applyNumberFormat="1" applyFont="1" applyFill="1" applyBorder="1" applyAlignment="1">
      <alignment horizontal="center" vertical="center" wrapText="1"/>
    </xf>
    <xf numFmtId="0" fontId="64" fillId="0" borderId="20" xfId="0" applyNumberFormat="1" applyFont="1" applyFill="1" applyBorder="1" applyAlignment="1">
      <alignment horizontal="center" vertical="center" wrapText="1"/>
    </xf>
    <xf numFmtId="164" fontId="122" fillId="0" borderId="107" xfId="7" applyNumberFormat="1" applyFont="1" applyFill="1" applyBorder="1"/>
    <xf numFmtId="43" fontId="7" fillId="0" borderId="0" xfId="7" applyFont="1" applyAlignment="1">
      <alignment horizontal="left"/>
    </xf>
    <xf numFmtId="14" fontId="119" fillId="0" borderId="0" xfId="0" applyNumberFormat="1" applyFont="1" applyAlignment="1">
      <alignment horizontal="left"/>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workbookViewId="0">
      <pane xSplit="1" ySplit="7" topLeftCell="B8" activePane="bottomRight" state="frozen"/>
      <selection pane="topRight" activeCell="B1" sqref="B1"/>
      <selection pane="bottomLeft" activeCell="A8" sqref="A8"/>
      <selection pane="bottomRight" activeCell="B4" sqref="B4"/>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84" t="s">
        <v>254</v>
      </c>
      <c r="C1" s="94"/>
    </row>
    <row r="2" spans="1:3" s="181" customFormat="1" ht="15.75">
      <c r="A2" s="235">
        <v>1</v>
      </c>
      <c r="B2" s="182" t="s">
        <v>255</v>
      </c>
      <c r="C2" s="661" t="s">
        <v>1011</v>
      </c>
    </row>
    <row r="3" spans="1:3" s="181" customFormat="1" ht="15.75">
      <c r="A3" s="235">
        <v>2</v>
      </c>
      <c r="B3" s="183" t="s">
        <v>256</v>
      </c>
      <c r="C3" s="661" t="s">
        <v>1012</v>
      </c>
    </row>
    <row r="4" spans="1:3" s="181" customFormat="1" ht="15.75">
      <c r="A4" s="235">
        <v>3</v>
      </c>
      <c r="B4" s="183" t="s">
        <v>257</v>
      </c>
      <c r="C4" s="661" t="s">
        <v>1013</v>
      </c>
    </row>
    <row r="5" spans="1:3" s="181" customFormat="1" ht="15.75">
      <c r="A5" s="236">
        <v>4</v>
      </c>
      <c r="B5" s="186" t="s">
        <v>258</v>
      </c>
      <c r="C5" s="661" t="s">
        <v>1014</v>
      </c>
    </row>
    <row r="6" spans="1:3" s="185" customFormat="1" ht="65.25" customHeight="1">
      <c r="A6" s="732" t="s">
        <v>489</v>
      </c>
      <c r="B6" s="733"/>
      <c r="C6" s="733"/>
    </row>
    <row r="7" spans="1:3">
      <c r="A7" s="394" t="s">
        <v>404</v>
      </c>
      <c r="B7" s="395" t="s">
        <v>259</v>
      </c>
    </row>
    <row r="8" spans="1:3">
      <c r="A8" s="396">
        <v>1</v>
      </c>
      <c r="B8" s="392" t="s">
        <v>223</v>
      </c>
    </row>
    <row r="9" spans="1:3">
      <c r="A9" s="396">
        <v>2</v>
      </c>
      <c r="B9" s="392" t="s">
        <v>260</v>
      </c>
    </row>
    <row r="10" spans="1:3">
      <c r="A10" s="396">
        <v>3</v>
      </c>
      <c r="B10" s="392" t="s">
        <v>261</v>
      </c>
    </row>
    <row r="11" spans="1:3">
      <c r="A11" s="396">
        <v>4</v>
      </c>
      <c r="B11" s="392" t="s">
        <v>262</v>
      </c>
      <c r="C11" s="180"/>
    </row>
    <row r="12" spans="1:3">
      <c r="A12" s="396">
        <v>5</v>
      </c>
      <c r="B12" s="392" t="s">
        <v>187</v>
      </c>
    </row>
    <row r="13" spans="1:3">
      <c r="A13" s="396">
        <v>6</v>
      </c>
      <c r="B13" s="397" t="s">
        <v>149</v>
      </c>
    </row>
    <row r="14" spans="1:3">
      <c r="A14" s="396">
        <v>7</v>
      </c>
      <c r="B14" s="392" t="s">
        <v>263</v>
      </c>
    </row>
    <row r="15" spans="1:3">
      <c r="A15" s="396">
        <v>8</v>
      </c>
      <c r="B15" s="392" t="s">
        <v>266</v>
      </c>
    </row>
    <row r="16" spans="1:3">
      <c r="A16" s="396">
        <v>9</v>
      </c>
      <c r="B16" s="392" t="s">
        <v>88</v>
      </c>
    </row>
    <row r="17" spans="1:2">
      <c r="A17" s="398" t="s">
        <v>546</v>
      </c>
      <c r="B17" s="392" t="s">
        <v>526</v>
      </c>
    </row>
    <row r="18" spans="1:2">
      <c r="A18" s="396">
        <v>10</v>
      </c>
      <c r="B18" s="392" t="s">
        <v>269</v>
      </c>
    </row>
    <row r="19" spans="1:2">
      <c r="A19" s="396">
        <v>11</v>
      </c>
      <c r="B19" s="397" t="s">
        <v>250</v>
      </c>
    </row>
    <row r="20" spans="1:2">
      <c r="A20" s="396">
        <v>12</v>
      </c>
      <c r="B20" s="397" t="s">
        <v>247</v>
      </c>
    </row>
    <row r="21" spans="1:2">
      <c r="A21" s="396">
        <v>13</v>
      </c>
      <c r="B21" s="399" t="s">
        <v>460</v>
      </c>
    </row>
    <row r="22" spans="1:2">
      <c r="A22" s="396">
        <v>14</v>
      </c>
      <c r="B22" s="400" t="s">
        <v>519</v>
      </c>
    </row>
    <row r="23" spans="1:2">
      <c r="A23" s="401">
        <v>15</v>
      </c>
      <c r="B23" s="397" t="s">
        <v>77</v>
      </c>
    </row>
    <row r="24" spans="1:2">
      <c r="A24" s="401">
        <v>15.1</v>
      </c>
      <c r="B24" s="392" t="s">
        <v>555</v>
      </c>
    </row>
    <row r="25" spans="1:2">
      <c r="A25" s="401">
        <v>16</v>
      </c>
      <c r="B25" s="392" t="s">
        <v>623</v>
      </c>
    </row>
    <row r="26" spans="1:2">
      <c r="A26" s="401">
        <v>17</v>
      </c>
      <c r="B26" s="392" t="s">
        <v>935</v>
      </c>
    </row>
    <row r="27" spans="1:2">
      <c r="A27" s="401">
        <v>18</v>
      </c>
      <c r="B27" s="392" t="s">
        <v>953</v>
      </c>
    </row>
    <row r="28" spans="1:2">
      <c r="A28" s="401">
        <v>19</v>
      </c>
      <c r="B28" s="392" t="s">
        <v>954</v>
      </c>
    </row>
    <row r="29" spans="1:2">
      <c r="A29" s="401">
        <v>20</v>
      </c>
      <c r="B29" s="400" t="s">
        <v>722</v>
      </c>
    </row>
    <row r="30" spans="1:2">
      <c r="A30" s="401">
        <v>21</v>
      </c>
      <c r="B30" s="392" t="s">
        <v>740</v>
      </c>
    </row>
    <row r="31" spans="1:2">
      <c r="A31" s="401">
        <v>22</v>
      </c>
      <c r="B31" s="616" t="s">
        <v>757</v>
      </c>
    </row>
    <row r="32" spans="1:2" ht="26.25">
      <c r="A32" s="401">
        <v>23</v>
      </c>
      <c r="B32" s="616" t="s">
        <v>936</v>
      </c>
    </row>
    <row r="33" spans="1:2">
      <c r="A33" s="401">
        <v>24</v>
      </c>
      <c r="B33" s="392" t="s">
        <v>937</v>
      </c>
    </row>
    <row r="34" spans="1:2">
      <c r="A34" s="401">
        <v>25</v>
      </c>
      <c r="B34" s="392" t="s">
        <v>938</v>
      </c>
    </row>
    <row r="35" spans="1:2">
      <c r="A35" s="396">
        <v>26</v>
      </c>
      <c r="B35" s="400" t="s">
        <v>1007</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42" activePane="bottomRight" state="frozen"/>
      <selection pane="topRight" activeCell="B1" sqref="B1"/>
      <selection pane="bottomLeft" activeCell="A5" sqref="A5"/>
      <selection pane="bottomRight" activeCell="B51" sqref="B51"/>
    </sheetView>
  </sheetViews>
  <sheetFormatPr defaultRowHeight="15"/>
  <cols>
    <col min="1" max="1" width="9.5703125" style="5" bestFit="1" customWidth="1"/>
    <col min="2" max="2" width="132.42578125" style="2" customWidth="1"/>
    <col min="3" max="3" width="18.42578125" style="2" customWidth="1"/>
  </cols>
  <sheetData>
    <row r="1" spans="1:6" ht="15.75">
      <c r="A1" s="18" t="s">
        <v>188</v>
      </c>
      <c r="B1" s="17" t="str">
        <f>Info!C2</f>
        <v>სს "ზირაათ ბანკი საქართველო"</v>
      </c>
      <c r="D1" s="2"/>
      <c r="E1" s="2"/>
      <c r="F1" s="2"/>
    </row>
    <row r="2" spans="1:6" s="22" customFormat="1" ht="15.75" customHeight="1">
      <c r="A2" s="22" t="s">
        <v>189</v>
      </c>
      <c r="B2" s="469">
        <f>'1. key ratios'!B2</f>
        <v>44561</v>
      </c>
    </row>
    <row r="3" spans="1:6" s="22" customFormat="1" ht="15.75" customHeight="1"/>
    <row r="4" spans="1:6" ht="15.75" thickBot="1">
      <c r="A4" s="5" t="s">
        <v>413</v>
      </c>
      <c r="B4" s="61" t="s">
        <v>88</v>
      </c>
    </row>
    <row r="5" spans="1:6">
      <c r="A5" s="135" t="s">
        <v>26</v>
      </c>
      <c r="B5" s="136"/>
      <c r="C5" s="137" t="s">
        <v>27</v>
      </c>
    </row>
    <row r="6" spans="1:6">
      <c r="A6" s="138">
        <v>1</v>
      </c>
      <c r="B6" s="83" t="s">
        <v>28</v>
      </c>
      <c r="C6" s="273">
        <v>59813903.102399997</v>
      </c>
    </row>
    <row r="7" spans="1:6">
      <c r="A7" s="138">
        <v>2</v>
      </c>
      <c r="B7" s="80" t="s">
        <v>29</v>
      </c>
      <c r="C7" s="274">
        <v>50000000</v>
      </c>
    </row>
    <row r="8" spans="1:6">
      <c r="A8" s="138">
        <v>3</v>
      </c>
      <c r="B8" s="74" t="s">
        <v>30</v>
      </c>
      <c r="C8" s="274"/>
    </row>
    <row r="9" spans="1:6">
      <c r="A9" s="138">
        <v>4</v>
      </c>
      <c r="B9" s="74" t="s">
        <v>31</v>
      </c>
      <c r="C9" s="274"/>
    </row>
    <row r="10" spans="1:6">
      <c r="A10" s="138">
        <v>5</v>
      </c>
      <c r="B10" s="74" t="s">
        <v>32</v>
      </c>
      <c r="C10" s="274"/>
    </row>
    <row r="11" spans="1:6">
      <c r="A11" s="138">
        <v>6</v>
      </c>
      <c r="B11" s="81" t="s">
        <v>33</v>
      </c>
      <c r="C11" s="274">
        <v>9813903.1023999993</v>
      </c>
    </row>
    <row r="12" spans="1:6" s="4" customFormat="1">
      <c r="A12" s="138">
        <v>7</v>
      </c>
      <c r="B12" s="83" t="s">
        <v>34</v>
      </c>
      <c r="C12" s="275">
        <v>793482.49</v>
      </c>
    </row>
    <row r="13" spans="1:6" s="4" customFormat="1">
      <c r="A13" s="138">
        <v>8</v>
      </c>
      <c r="B13" s="82" t="s">
        <v>35</v>
      </c>
      <c r="C13" s="276"/>
    </row>
    <row r="14" spans="1:6" s="4" customFormat="1" ht="25.5">
      <c r="A14" s="138">
        <v>9</v>
      </c>
      <c r="B14" s="75" t="s">
        <v>36</v>
      </c>
      <c r="C14" s="276"/>
    </row>
    <row r="15" spans="1:6" s="4" customFormat="1">
      <c r="A15" s="138">
        <v>10</v>
      </c>
      <c r="B15" s="76" t="s">
        <v>37</v>
      </c>
      <c r="C15" s="276">
        <v>793482.49</v>
      </c>
    </row>
    <row r="16" spans="1:6" s="4" customFormat="1">
      <c r="A16" s="138">
        <v>11</v>
      </c>
      <c r="B16" s="77" t="s">
        <v>38</v>
      </c>
      <c r="C16" s="276"/>
    </row>
    <row r="17" spans="1:3" s="4" customFormat="1">
      <c r="A17" s="138">
        <v>12</v>
      </c>
      <c r="B17" s="76" t="s">
        <v>39</v>
      </c>
      <c r="C17" s="276"/>
    </row>
    <row r="18" spans="1:3" s="4" customFormat="1">
      <c r="A18" s="138">
        <v>13</v>
      </c>
      <c r="B18" s="76" t="s">
        <v>40</v>
      </c>
      <c r="C18" s="276"/>
    </row>
    <row r="19" spans="1:3" s="4" customFormat="1">
      <c r="A19" s="138">
        <v>14</v>
      </c>
      <c r="B19" s="76" t="s">
        <v>41</v>
      </c>
      <c r="C19" s="276"/>
    </row>
    <row r="20" spans="1:3" s="4" customFormat="1" ht="25.5">
      <c r="A20" s="138">
        <v>15</v>
      </c>
      <c r="B20" s="76" t="s">
        <v>42</v>
      </c>
      <c r="C20" s="276"/>
    </row>
    <row r="21" spans="1:3" s="4" customFormat="1" ht="25.5">
      <c r="A21" s="138">
        <v>16</v>
      </c>
      <c r="B21" s="75" t="s">
        <v>43</v>
      </c>
      <c r="C21" s="276"/>
    </row>
    <row r="22" spans="1:3" s="4" customFormat="1">
      <c r="A22" s="138">
        <v>17</v>
      </c>
      <c r="B22" s="139" t="s">
        <v>44</v>
      </c>
      <c r="C22" s="276"/>
    </row>
    <row r="23" spans="1:3" s="4" customFormat="1" ht="25.5">
      <c r="A23" s="138">
        <v>18</v>
      </c>
      <c r="B23" s="75" t="s">
        <v>45</v>
      </c>
      <c r="C23" s="276">
        <v>0</v>
      </c>
    </row>
    <row r="24" spans="1:3" s="4" customFormat="1" ht="25.5">
      <c r="A24" s="138">
        <v>19</v>
      </c>
      <c r="B24" s="75" t="s">
        <v>46</v>
      </c>
      <c r="C24" s="276">
        <v>0</v>
      </c>
    </row>
    <row r="25" spans="1:3" s="4" customFormat="1" ht="25.5">
      <c r="A25" s="138">
        <v>20</v>
      </c>
      <c r="B25" s="78" t="s">
        <v>47</v>
      </c>
      <c r="C25" s="276">
        <v>0</v>
      </c>
    </row>
    <row r="26" spans="1:3" s="4" customFormat="1">
      <c r="A26" s="138">
        <v>21</v>
      </c>
      <c r="B26" s="78" t="s">
        <v>48</v>
      </c>
      <c r="C26" s="276">
        <v>0</v>
      </c>
    </row>
    <row r="27" spans="1:3" s="4" customFormat="1" ht="25.5">
      <c r="A27" s="138">
        <v>22</v>
      </c>
      <c r="B27" s="78" t="s">
        <v>49</v>
      </c>
      <c r="C27" s="276">
        <v>0</v>
      </c>
    </row>
    <row r="28" spans="1:3" s="4" customFormat="1">
      <c r="A28" s="138">
        <v>23</v>
      </c>
      <c r="B28" s="84" t="s">
        <v>23</v>
      </c>
      <c r="C28" s="275">
        <v>59020420.612399995</v>
      </c>
    </row>
    <row r="29" spans="1:3" s="4" customFormat="1">
      <c r="A29" s="140"/>
      <c r="B29" s="79"/>
      <c r="C29" s="276"/>
    </row>
    <row r="30" spans="1:3" s="4" customFormat="1">
      <c r="A30" s="140">
        <v>24</v>
      </c>
      <c r="B30" s="84" t="s">
        <v>50</v>
      </c>
      <c r="C30" s="275">
        <v>0</v>
      </c>
    </row>
    <row r="31" spans="1:3" s="4" customFormat="1">
      <c r="A31" s="140">
        <v>25</v>
      </c>
      <c r="B31" s="74" t="s">
        <v>51</v>
      </c>
      <c r="C31" s="277">
        <v>0</v>
      </c>
    </row>
    <row r="32" spans="1:3" s="4" customFormat="1">
      <c r="A32" s="140">
        <v>26</v>
      </c>
      <c r="B32" s="178" t="s">
        <v>52</v>
      </c>
      <c r="C32" s="276"/>
    </row>
    <row r="33" spans="1:3" s="4" customFormat="1">
      <c r="A33" s="140">
        <v>27</v>
      </c>
      <c r="B33" s="178" t="s">
        <v>53</v>
      </c>
      <c r="C33" s="276"/>
    </row>
    <row r="34" spans="1:3" s="4" customFormat="1">
      <c r="A34" s="140">
        <v>28</v>
      </c>
      <c r="B34" s="74" t="s">
        <v>54</v>
      </c>
      <c r="C34" s="276"/>
    </row>
    <row r="35" spans="1:3" s="4" customFormat="1">
      <c r="A35" s="140">
        <v>29</v>
      </c>
      <c r="B35" s="84" t="s">
        <v>55</v>
      </c>
      <c r="C35" s="275">
        <v>0</v>
      </c>
    </row>
    <row r="36" spans="1:3" s="4" customFormat="1">
      <c r="A36" s="140">
        <v>30</v>
      </c>
      <c r="B36" s="75" t="s">
        <v>56</v>
      </c>
      <c r="C36" s="276">
        <v>0</v>
      </c>
    </row>
    <row r="37" spans="1:3" s="4" customFormat="1">
      <c r="A37" s="140">
        <v>31</v>
      </c>
      <c r="B37" s="76" t="s">
        <v>57</v>
      </c>
      <c r="C37" s="276">
        <v>0</v>
      </c>
    </row>
    <row r="38" spans="1:3" s="4" customFormat="1" ht="25.5">
      <c r="A38" s="140">
        <v>32</v>
      </c>
      <c r="B38" s="75" t="s">
        <v>58</v>
      </c>
      <c r="C38" s="276">
        <v>0</v>
      </c>
    </row>
    <row r="39" spans="1:3" s="4" customFormat="1" ht="25.5">
      <c r="A39" s="140">
        <v>33</v>
      </c>
      <c r="B39" s="75" t="s">
        <v>46</v>
      </c>
      <c r="C39" s="276">
        <v>0</v>
      </c>
    </row>
    <row r="40" spans="1:3" s="4" customFormat="1" ht="25.5">
      <c r="A40" s="140">
        <v>34</v>
      </c>
      <c r="B40" s="78" t="s">
        <v>59</v>
      </c>
      <c r="C40" s="276">
        <v>0</v>
      </c>
    </row>
    <row r="41" spans="1:3" s="4" customFormat="1">
      <c r="A41" s="140">
        <v>35</v>
      </c>
      <c r="B41" s="84" t="s">
        <v>24</v>
      </c>
      <c r="C41" s="275">
        <v>0</v>
      </c>
    </row>
    <row r="42" spans="1:3" s="4" customFormat="1">
      <c r="A42" s="140"/>
      <c r="B42" s="79"/>
      <c r="C42" s="276"/>
    </row>
    <row r="43" spans="1:3" s="4" customFormat="1">
      <c r="A43" s="140">
        <v>36</v>
      </c>
      <c r="B43" s="85" t="s">
        <v>60</v>
      </c>
      <c r="C43" s="275">
        <v>1829114.7245476251</v>
      </c>
    </row>
    <row r="44" spans="1:3" s="4" customFormat="1">
      <c r="A44" s="140">
        <v>37</v>
      </c>
      <c r="B44" s="74" t="s">
        <v>61</v>
      </c>
      <c r="C44" s="276"/>
    </row>
    <row r="45" spans="1:3" s="4" customFormat="1">
      <c r="A45" s="140">
        <v>38</v>
      </c>
      <c r="B45" s="74" t="s">
        <v>62</v>
      </c>
      <c r="C45" s="276"/>
    </row>
    <row r="46" spans="1:3" s="4" customFormat="1">
      <c r="A46" s="140">
        <v>39</v>
      </c>
      <c r="B46" s="74" t="s">
        <v>63</v>
      </c>
      <c r="C46" s="276">
        <v>1829114.7245476251</v>
      </c>
    </row>
    <row r="47" spans="1:3" s="4" customFormat="1">
      <c r="A47" s="140">
        <v>40</v>
      </c>
      <c r="B47" s="85" t="s">
        <v>64</v>
      </c>
      <c r="C47" s="275">
        <v>0</v>
      </c>
    </row>
    <row r="48" spans="1:3" s="4" customFormat="1">
      <c r="A48" s="140">
        <v>41</v>
      </c>
      <c r="B48" s="75" t="s">
        <v>65</v>
      </c>
      <c r="C48" s="276">
        <v>0</v>
      </c>
    </row>
    <row r="49" spans="1:3" s="4" customFormat="1">
      <c r="A49" s="140">
        <v>42</v>
      </c>
      <c r="B49" s="76" t="s">
        <v>66</v>
      </c>
      <c r="C49" s="276">
        <v>0</v>
      </c>
    </row>
    <row r="50" spans="1:3" s="4" customFormat="1" ht="25.5">
      <c r="A50" s="140">
        <v>43</v>
      </c>
      <c r="B50" s="75" t="s">
        <v>67</v>
      </c>
      <c r="C50" s="276">
        <v>0</v>
      </c>
    </row>
    <row r="51" spans="1:3" s="4" customFormat="1" ht="25.5">
      <c r="A51" s="140">
        <v>44</v>
      </c>
      <c r="B51" s="75" t="s">
        <v>46</v>
      </c>
      <c r="C51" s="276">
        <v>0</v>
      </c>
    </row>
    <row r="52" spans="1:3" s="4" customFormat="1" ht="15.75" thickBot="1">
      <c r="A52" s="141">
        <v>45</v>
      </c>
      <c r="B52" s="142" t="s">
        <v>25</v>
      </c>
      <c r="C52" s="278">
        <v>1829114.7245476251</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7" sqref="C7:D21"/>
    </sheetView>
  </sheetViews>
  <sheetFormatPr defaultColWidth="9.140625" defaultRowHeight="12.75"/>
  <cols>
    <col min="1" max="1" width="10.85546875" style="345" bestFit="1" customWidth="1"/>
    <col min="2" max="2" width="59" style="345" customWidth="1"/>
    <col min="3" max="3" width="16.7109375" style="345" bestFit="1" customWidth="1"/>
    <col min="4" max="4" width="22.140625" style="345" customWidth="1"/>
    <col min="5" max="16384" width="9.140625" style="345"/>
  </cols>
  <sheetData>
    <row r="1" spans="1:4" ht="15">
      <c r="A1" s="18" t="s">
        <v>188</v>
      </c>
      <c r="B1" s="17" t="str">
        <f>Info!C2</f>
        <v>სს "ზირაათ ბანკი საქართველო"</v>
      </c>
    </row>
    <row r="2" spans="1:4" s="22" customFormat="1" ht="15.75" customHeight="1">
      <c r="A2" s="22" t="s">
        <v>189</v>
      </c>
      <c r="B2" s="469">
        <f>'1. key ratios'!B2</f>
        <v>44561</v>
      </c>
    </row>
    <row r="3" spans="1:4" s="22" customFormat="1" ht="15.75" customHeight="1"/>
    <row r="4" spans="1:4" ht="13.5" thickBot="1">
      <c r="A4" s="346" t="s">
        <v>525</v>
      </c>
      <c r="B4" s="383" t="s">
        <v>526</v>
      </c>
    </row>
    <row r="5" spans="1:4" s="384" customFormat="1">
      <c r="A5" s="751" t="s">
        <v>527</v>
      </c>
      <c r="B5" s="752"/>
      <c r="C5" s="373" t="s">
        <v>528</v>
      </c>
      <c r="D5" s="374" t="s">
        <v>529</v>
      </c>
    </row>
    <row r="6" spans="1:4" s="385" customFormat="1">
      <c r="A6" s="375">
        <v>1</v>
      </c>
      <c r="B6" s="376" t="s">
        <v>530</v>
      </c>
      <c r="C6" s="376"/>
      <c r="D6" s="377"/>
    </row>
    <row r="7" spans="1:4" s="385" customFormat="1">
      <c r="A7" s="378" t="s">
        <v>531</v>
      </c>
      <c r="B7" s="379" t="s">
        <v>532</v>
      </c>
      <c r="C7" s="431">
        <v>4.4999999999999998E-2</v>
      </c>
      <c r="D7" s="276">
        <v>7359496.3621669495</v>
      </c>
    </row>
    <row r="8" spans="1:4" s="385" customFormat="1">
      <c r="A8" s="378" t="s">
        <v>533</v>
      </c>
      <c r="B8" s="379" t="s">
        <v>534</v>
      </c>
      <c r="C8" s="432">
        <v>0.06</v>
      </c>
      <c r="D8" s="276">
        <v>9812661.8162225988</v>
      </c>
    </row>
    <row r="9" spans="1:4" s="385" customFormat="1">
      <c r="A9" s="378" t="s">
        <v>535</v>
      </c>
      <c r="B9" s="379" t="s">
        <v>536</v>
      </c>
      <c r="C9" s="432">
        <v>0.08</v>
      </c>
      <c r="D9" s="276">
        <v>13083549.088296801</v>
      </c>
    </row>
    <row r="10" spans="1:4" s="385" customFormat="1">
      <c r="A10" s="375" t="s">
        <v>537</v>
      </c>
      <c r="B10" s="376" t="s">
        <v>538</v>
      </c>
      <c r="C10" s="433"/>
      <c r="D10" s="428"/>
    </row>
    <row r="11" spans="1:4" s="386" customFormat="1">
      <c r="A11" s="380" t="s">
        <v>539</v>
      </c>
      <c r="B11" s="381" t="s">
        <v>601</v>
      </c>
      <c r="C11" s="434">
        <v>0</v>
      </c>
      <c r="D11" s="429">
        <v>0</v>
      </c>
    </row>
    <row r="12" spans="1:4" s="386" customFormat="1">
      <c r="A12" s="380" t="s">
        <v>540</v>
      </c>
      <c r="B12" s="381" t="s">
        <v>541</v>
      </c>
      <c r="C12" s="434">
        <v>0</v>
      </c>
      <c r="D12" s="429">
        <v>0</v>
      </c>
    </row>
    <row r="13" spans="1:4" s="386" customFormat="1">
      <c r="A13" s="380" t="s">
        <v>542</v>
      </c>
      <c r="B13" s="381" t="s">
        <v>543</v>
      </c>
      <c r="C13" s="434">
        <v>0</v>
      </c>
      <c r="D13" s="429">
        <v>0</v>
      </c>
    </row>
    <row r="14" spans="1:4" s="385" customFormat="1">
      <c r="A14" s="375" t="s">
        <v>544</v>
      </c>
      <c r="B14" s="376" t="s">
        <v>599</v>
      </c>
      <c r="C14" s="435"/>
      <c r="D14" s="428"/>
    </row>
    <row r="15" spans="1:4" s="385" customFormat="1">
      <c r="A15" s="393" t="s">
        <v>547</v>
      </c>
      <c r="B15" s="381" t="s">
        <v>600</v>
      </c>
      <c r="C15" s="434">
        <v>1.9393031732781348E-2</v>
      </c>
      <c r="D15" s="276">
        <v>3171621.0330842789</v>
      </c>
    </row>
    <row r="16" spans="1:4" s="385" customFormat="1">
      <c r="A16" s="393" t="s">
        <v>548</v>
      </c>
      <c r="B16" s="381" t="s">
        <v>550</v>
      </c>
      <c r="C16" s="434">
        <v>2.5870311864984952E-2</v>
      </c>
      <c r="D16" s="276">
        <v>4230943.6901884722</v>
      </c>
    </row>
    <row r="17" spans="1:6" s="385" customFormat="1">
      <c r="A17" s="393" t="s">
        <v>549</v>
      </c>
      <c r="B17" s="381" t="s">
        <v>597</v>
      </c>
      <c r="C17" s="434">
        <v>6.1280021577384283E-2</v>
      </c>
      <c r="D17" s="276">
        <v>10022002.13049493</v>
      </c>
    </row>
    <row r="18" spans="1:6" s="384" customFormat="1">
      <c r="A18" s="753" t="s">
        <v>598</v>
      </c>
      <c r="B18" s="754"/>
      <c r="C18" s="436" t="s">
        <v>528</v>
      </c>
      <c r="D18" s="430" t="s">
        <v>529</v>
      </c>
    </row>
    <row r="19" spans="1:6" s="385" customFormat="1">
      <c r="A19" s="382">
        <v>4</v>
      </c>
      <c r="B19" s="381" t="s">
        <v>23</v>
      </c>
      <c r="C19" s="434">
        <v>6.4393031732781353E-2</v>
      </c>
      <c r="D19" s="276">
        <v>10531117.395251229</v>
      </c>
    </row>
    <row r="20" spans="1:6" s="385" customFormat="1">
      <c r="A20" s="382">
        <v>5</v>
      </c>
      <c r="B20" s="381" t="s">
        <v>89</v>
      </c>
      <c r="C20" s="434">
        <v>8.587031186498495E-2</v>
      </c>
      <c r="D20" s="276">
        <v>14043605.506411072</v>
      </c>
    </row>
    <row r="21" spans="1:6" s="385" customFormat="1" ht="13.5" thickBot="1">
      <c r="A21" s="387" t="s">
        <v>545</v>
      </c>
      <c r="B21" s="388" t="s">
        <v>88</v>
      </c>
      <c r="C21" s="437">
        <v>0.14128002157738428</v>
      </c>
      <c r="D21" s="276">
        <v>23105551.218791731</v>
      </c>
    </row>
    <row r="22" spans="1:6">
      <c r="F22" s="346"/>
    </row>
    <row r="23" spans="1:6" ht="63.75">
      <c r="B23" s="24" t="s">
        <v>602</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B39" activePane="bottomRight" state="frozen"/>
      <selection pane="topRight" activeCell="B1" sqref="B1"/>
      <selection pane="bottomLeft" activeCell="A5" sqref="A5"/>
      <selection pane="bottomRight" activeCell="C54" sqref="C54"/>
    </sheetView>
  </sheetViews>
  <sheetFormatPr defaultRowHeight="15.75"/>
  <cols>
    <col min="1" max="1" width="10.7109375" style="70" customWidth="1"/>
    <col min="2" max="2" width="69" style="70" customWidth="1"/>
    <col min="3" max="3" width="53.140625" style="70" customWidth="1"/>
    <col min="4" max="4" width="32.28515625" style="70" customWidth="1"/>
    <col min="5" max="5" width="9.42578125" customWidth="1"/>
  </cols>
  <sheetData>
    <row r="1" spans="1:6">
      <c r="A1" s="18" t="s">
        <v>188</v>
      </c>
      <c r="B1" s="900" t="str">
        <f>Info!C2</f>
        <v>სს "ზირაათ ბანკი საქართველო"</v>
      </c>
      <c r="E1" s="2"/>
      <c r="F1" s="2"/>
    </row>
    <row r="2" spans="1:6" s="22" customFormat="1" ht="15.75" customHeight="1">
      <c r="A2" s="22" t="s">
        <v>189</v>
      </c>
      <c r="B2" s="728">
        <f>'1. key ratios'!B2</f>
        <v>44561</v>
      </c>
    </row>
    <row r="3" spans="1:6" s="22" customFormat="1" ht="15.75" customHeight="1">
      <c r="A3" s="27"/>
    </row>
    <row r="4" spans="1:6" s="22" customFormat="1" ht="15.75" customHeight="1" thickBot="1">
      <c r="A4" s="22" t="s">
        <v>414</v>
      </c>
      <c r="B4" s="901" t="s">
        <v>269</v>
      </c>
      <c r="D4" s="201" t="s">
        <v>93</v>
      </c>
    </row>
    <row r="5" spans="1:6" ht="38.25">
      <c r="A5" s="153" t="s">
        <v>26</v>
      </c>
      <c r="B5" s="902" t="s">
        <v>231</v>
      </c>
      <c r="C5" s="903" t="s">
        <v>236</v>
      </c>
      <c r="D5" s="904" t="s">
        <v>270</v>
      </c>
    </row>
    <row r="6" spans="1:6">
      <c r="A6" s="143">
        <v>1</v>
      </c>
      <c r="B6" s="86" t="s">
        <v>154</v>
      </c>
      <c r="C6" s="279">
        <v>6755014.3399999999</v>
      </c>
      <c r="D6" s="671"/>
      <c r="E6" s="8"/>
    </row>
    <row r="7" spans="1:6">
      <c r="A7" s="143">
        <v>2</v>
      </c>
      <c r="B7" s="87" t="s">
        <v>155</v>
      </c>
      <c r="C7" s="280">
        <v>37183177.690099999</v>
      </c>
      <c r="D7" s="144"/>
      <c r="E7" s="8"/>
    </row>
    <row r="8" spans="1:6">
      <c r="A8" s="143">
        <v>3</v>
      </c>
      <c r="B8" s="87" t="s">
        <v>156</v>
      </c>
      <c r="C8" s="280">
        <v>3686976.1581000001</v>
      </c>
      <c r="D8" s="144"/>
      <c r="E8" s="8"/>
    </row>
    <row r="9" spans="1:6">
      <c r="A9" s="143">
        <v>4</v>
      </c>
      <c r="B9" s="87" t="s">
        <v>185</v>
      </c>
      <c r="C9" s="280">
        <v>0</v>
      </c>
      <c r="D9" s="144"/>
      <c r="E9" s="8"/>
    </row>
    <row r="10" spans="1:6">
      <c r="A10" s="143">
        <v>5</v>
      </c>
      <c r="B10" s="87" t="s">
        <v>157</v>
      </c>
      <c r="C10" s="280">
        <v>1952431.4</v>
      </c>
      <c r="D10" s="144"/>
      <c r="E10" s="8"/>
    </row>
    <row r="11" spans="1:6">
      <c r="A11" s="143">
        <v>6.1</v>
      </c>
      <c r="B11" s="87" t="s">
        <v>158</v>
      </c>
      <c r="C11" s="281">
        <v>97379543.766099989</v>
      </c>
      <c r="D11" s="145"/>
      <c r="E11" s="9"/>
    </row>
    <row r="12" spans="1:6">
      <c r="A12" s="143">
        <v>6.2</v>
      </c>
      <c r="B12" s="88" t="s">
        <v>159</v>
      </c>
      <c r="C12" s="281">
        <v>-5272044.5972999996</v>
      </c>
      <c r="D12" s="145"/>
      <c r="E12" s="9"/>
    </row>
    <row r="13" spans="1:6">
      <c r="A13" s="143" t="s">
        <v>486</v>
      </c>
      <c r="B13" s="89" t="s">
        <v>487</v>
      </c>
      <c r="C13" s="281">
        <v>-1599076.0541000001</v>
      </c>
      <c r="D13" s="237" t="s">
        <v>1027</v>
      </c>
      <c r="E13" s="9"/>
    </row>
    <row r="14" spans="1:6">
      <c r="A14" s="143" t="s">
        <v>621</v>
      </c>
      <c r="B14" s="89" t="s">
        <v>610</v>
      </c>
      <c r="C14" s="281">
        <v>0</v>
      </c>
      <c r="D14" s="145"/>
      <c r="E14" s="9"/>
    </row>
    <row r="15" spans="1:6">
      <c r="A15" s="143">
        <v>6</v>
      </c>
      <c r="B15" s="87" t="s">
        <v>160</v>
      </c>
      <c r="C15" s="287">
        <v>92107499.168799996</v>
      </c>
      <c r="D15" s="145"/>
      <c r="E15" s="8"/>
    </row>
    <row r="16" spans="1:6">
      <c r="A16" s="143">
        <v>7</v>
      </c>
      <c r="B16" s="87" t="s">
        <v>161</v>
      </c>
      <c r="C16" s="280">
        <v>647588.09439999994</v>
      </c>
      <c r="D16" s="144"/>
      <c r="E16" s="8"/>
    </row>
    <row r="17" spans="1:5">
      <c r="A17" s="143">
        <v>8</v>
      </c>
      <c r="B17" s="87" t="s">
        <v>162</v>
      </c>
      <c r="C17" s="280">
        <v>28500</v>
      </c>
      <c r="D17" s="144"/>
      <c r="E17" s="8"/>
    </row>
    <row r="18" spans="1:5">
      <c r="A18" s="143">
        <v>9</v>
      </c>
      <c r="B18" s="87" t="s">
        <v>163</v>
      </c>
      <c r="C18" s="280">
        <v>0</v>
      </c>
      <c r="D18" s="144"/>
      <c r="E18" s="8"/>
    </row>
    <row r="19" spans="1:5">
      <c r="A19" s="143">
        <v>9.1</v>
      </c>
      <c r="B19" s="89" t="s">
        <v>246</v>
      </c>
      <c r="C19" s="281"/>
      <c r="D19" s="144"/>
      <c r="E19" s="8"/>
    </row>
    <row r="20" spans="1:5">
      <c r="A20" s="143">
        <v>9.1999999999999993</v>
      </c>
      <c r="B20" s="89" t="s">
        <v>235</v>
      </c>
      <c r="C20" s="281"/>
      <c r="D20" s="144"/>
      <c r="E20" s="8"/>
    </row>
    <row r="21" spans="1:5">
      <c r="A21" s="143">
        <v>9.3000000000000007</v>
      </c>
      <c r="B21" s="89" t="s">
        <v>234</v>
      </c>
      <c r="C21" s="281"/>
      <c r="D21" s="144"/>
      <c r="E21" s="8"/>
    </row>
    <row r="22" spans="1:5">
      <c r="A22" s="143">
        <v>10</v>
      </c>
      <c r="B22" s="87" t="s">
        <v>164</v>
      </c>
      <c r="C22" s="280">
        <v>6106732.7999999998</v>
      </c>
      <c r="D22" s="144"/>
      <c r="E22" s="8"/>
    </row>
    <row r="23" spans="1:5">
      <c r="A23" s="143">
        <v>10.1</v>
      </c>
      <c r="B23" s="89" t="s">
        <v>233</v>
      </c>
      <c r="C23" s="280">
        <v>793482.49</v>
      </c>
      <c r="D23" s="237" t="s">
        <v>440</v>
      </c>
      <c r="E23" s="8"/>
    </row>
    <row r="24" spans="1:5">
      <c r="A24" s="143">
        <v>11</v>
      </c>
      <c r="B24" s="90" t="s">
        <v>165</v>
      </c>
      <c r="C24" s="282">
        <v>505708.90480000002</v>
      </c>
      <c r="D24" s="146"/>
      <c r="E24" s="8"/>
    </row>
    <row r="25" spans="1:5">
      <c r="A25" s="143">
        <v>12</v>
      </c>
      <c r="B25" s="92" t="s">
        <v>166</v>
      </c>
      <c r="C25" s="283">
        <v>148973628.5562</v>
      </c>
      <c r="D25" s="147"/>
      <c r="E25" s="7"/>
    </row>
    <row r="26" spans="1:5">
      <c r="A26" s="143">
        <v>13</v>
      </c>
      <c r="B26" s="87" t="s">
        <v>167</v>
      </c>
      <c r="C26" s="284">
        <v>11616000</v>
      </c>
      <c r="D26" s="148"/>
      <c r="E26" s="8"/>
    </row>
    <row r="27" spans="1:5">
      <c r="A27" s="143">
        <v>14</v>
      </c>
      <c r="B27" s="87" t="s">
        <v>168</v>
      </c>
      <c r="C27" s="280">
        <v>47935084.580199994</v>
      </c>
      <c r="D27" s="144"/>
      <c r="E27" s="8"/>
    </row>
    <row r="28" spans="1:5">
      <c r="A28" s="143">
        <v>15</v>
      </c>
      <c r="B28" s="87" t="s">
        <v>169</v>
      </c>
      <c r="C28" s="280">
        <v>6713622.5216000006</v>
      </c>
      <c r="D28" s="144"/>
      <c r="E28" s="8"/>
    </row>
    <row r="29" spans="1:5">
      <c r="A29" s="143">
        <v>16</v>
      </c>
      <c r="B29" s="87" t="s">
        <v>170</v>
      </c>
      <c r="C29" s="280">
        <v>19246482.577100001</v>
      </c>
      <c r="D29" s="144"/>
      <c r="E29" s="8"/>
    </row>
    <row r="30" spans="1:5">
      <c r="A30" s="143">
        <v>17</v>
      </c>
      <c r="B30" s="87" t="s">
        <v>171</v>
      </c>
      <c r="C30" s="280">
        <v>0</v>
      </c>
      <c r="D30" s="144"/>
      <c r="E30" s="8"/>
    </row>
    <row r="31" spans="1:5">
      <c r="A31" s="143">
        <v>18</v>
      </c>
      <c r="B31" s="87" t="s">
        <v>172</v>
      </c>
      <c r="C31" s="280">
        <v>46432.2673</v>
      </c>
      <c r="D31" s="144"/>
      <c r="E31" s="8"/>
    </row>
    <row r="32" spans="1:5">
      <c r="A32" s="143">
        <v>19</v>
      </c>
      <c r="B32" s="87" t="s">
        <v>173</v>
      </c>
      <c r="C32" s="280">
        <v>138364.4032</v>
      </c>
      <c r="D32" s="144"/>
      <c r="E32" s="8"/>
    </row>
    <row r="33" spans="1:5">
      <c r="A33" s="143">
        <v>20</v>
      </c>
      <c r="B33" s="87" t="s">
        <v>95</v>
      </c>
      <c r="C33" s="280">
        <v>3463739.2231999999</v>
      </c>
      <c r="D33" s="144"/>
      <c r="E33" s="8"/>
    </row>
    <row r="34" spans="1:5">
      <c r="A34" s="640">
        <v>20.100000000000001</v>
      </c>
      <c r="B34" s="91" t="s">
        <v>962</v>
      </c>
      <c r="C34" s="282">
        <v>475069.73089999997</v>
      </c>
      <c r="D34" s="237" t="s">
        <v>1027</v>
      </c>
      <c r="E34" s="8"/>
    </row>
    <row r="35" spans="1:5">
      <c r="A35" s="143">
        <v>21</v>
      </c>
      <c r="B35" s="90" t="s">
        <v>174</v>
      </c>
      <c r="C35" s="282">
        <v>0</v>
      </c>
      <c r="D35" s="146"/>
      <c r="E35" s="8"/>
    </row>
    <row r="36" spans="1:5">
      <c r="A36" s="143">
        <v>21.1</v>
      </c>
      <c r="B36" s="91" t="s">
        <v>960</v>
      </c>
      <c r="C36" s="285">
        <v>0</v>
      </c>
      <c r="D36" s="149"/>
      <c r="E36" s="8"/>
    </row>
    <row r="37" spans="1:5">
      <c r="A37" s="143">
        <v>22</v>
      </c>
      <c r="B37" s="92" t="s">
        <v>175</v>
      </c>
      <c r="C37" s="283">
        <v>89159725.572599992</v>
      </c>
      <c r="D37" s="147"/>
      <c r="E37" s="7"/>
    </row>
    <row r="38" spans="1:5">
      <c r="A38" s="143">
        <v>23</v>
      </c>
      <c r="B38" s="90" t="s">
        <v>176</v>
      </c>
      <c r="C38" s="280">
        <v>50000000</v>
      </c>
      <c r="D38" s="237" t="s">
        <v>1028</v>
      </c>
      <c r="E38" s="8"/>
    </row>
    <row r="39" spans="1:5">
      <c r="A39" s="143">
        <v>24</v>
      </c>
      <c r="B39" s="90" t="s">
        <v>177</v>
      </c>
      <c r="C39" s="280">
        <v>0</v>
      </c>
      <c r="D39" s="144"/>
      <c r="E39" s="8"/>
    </row>
    <row r="40" spans="1:5">
      <c r="A40" s="143">
        <v>25</v>
      </c>
      <c r="B40" s="90" t="s">
        <v>232</v>
      </c>
      <c r="C40" s="280">
        <v>0</v>
      </c>
      <c r="D40" s="144"/>
      <c r="E40" s="8"/>
    </row>
    <row r="41" spans="1:5">
      <c r="A41" s="143">
        <v>26</v>
      </c>
      <c r="B41" s="90" t="s">
        <v>179</v>
      </c>
      <c r="C41" s="280">
        <v>0</v>
      </c>
      <c r="D41" s="144"/>
      <c r="E41" s="8"/>
    </row>
    <row r="42" spans="1:5">
      <c r="A42" s="143">
        <v>27</v>
      </c>
      <c r="B42" s="90" t="s">
        <v>180</v>
      </c>
      <c r="C42" s="280">
        <v>0</v>
      </c>
      <c r="D42" s="144"/>
      <c r="E42" s="8"/>
    </row>
    <row r="43" spans="1:5">
      <c r="A43" s="143">
        <v>28</v>
      </c>
      <c r="B43" s="90" t="s">
        <v>181</v>
      </c>
      <c r="C43" s="280">
        <v>9813904.2623999976</v>
      </c>
      <c r="D43" s="237" t="s">
        <v>1029</v>
      </c>
      <c r="E43" s="8"/>
    </row>
    <row r="44" spans="1:5">
      <c r="A44" s="143">
        <v>29</v>
      </c>
      <c r="B44" s="90" t="s">
        <v>35</v>
      </c>
      <c r="C44" s="280">
        <v>0</v>
      </c>
      <c r="D44" s="237" t="s">
        <v>1030</v>
      </c>
      <c r="E44" s="8"/>
    </row>
    <row r="45" spans="1:5" ht="16.5" thickBot="1">
      <c r="A45" s="150">
        <v>30</v>
      </c>
      <c r="B45" s="151" t="s">
        <v>182</v>
      </c>
      <c r="C45" s="286">
        <v>59813904.262400001</v>
      </c>
      <c r="D45" s="152"/>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20"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82.140625" style="2" customWidth="1"/>
    <col min="3" max="3" width="11.140625" style="2" customWidth="1"/>
    <col min="4" max="4" width="13.28515625" style="2" bestFit="1" customWidth="1"/>
    <col min="5" max="5" width="12.42578125" style="2"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2.5703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188</v>
      </c>
      <c r="B1" s="345" t="str">
        <f>Info!C2</f>
        <v>სს "ზირაათ ბანკი საქართველო"</v>
      </c>
    </row>
    <row r="2" spans="1:19">
      <c r="A2" s="2" t="s">
        <v>189</v>
      </c>
      <c r="B2" s="469">
        <f>'1. key ratios'!B2</f>
        <v>44561</v>
      </c>
    </row>
    <row r="4" spans="1:19" ht="39" thickBot="1">
      <c r="A4" s="69" t="s">
        <v>415</v>
      </c>
      <c r="B4" s="315" t="s">
        <v>457</v>
      </c>
    </row>
    <row r="5" spans="1:19">
      <c r="A5" s="132"/>
      <c r="B5" s="134"/>
      <c r="C5" s="118" t="s">
        <v>0</v>
      </c>
      <c r="D5" s="118" t="s">
        <v>1</v>
      </c>
      <c r="E5" s="118" t="s">
        <v>2</v>
      </c>
      <c r="F5" s="118" t="s">
        <v>3</v>
      </c>
      <c r="G5" s="118" t="s">
        <v>4</v>
      </c>
      <c r="H5" s="118" t="s">
        <v>5</v>
      </c>
      <c r="I5" s="118" t="s">
        <v>237</v>
      </c>
      <c r="J5" s="118" t="s">
        <v>238</v>
      </c>
      <c r="K5" s="118" t="s">
        <v>239</v>
      </c>
      <c r="L5" s="118" t="s">
        <v>240</v>
      </c>
      <c r="M5" s="118" t="s">
        <v>241</v>
      </c>
      <c r="N5" s="118" t="s">
        <v>242</v>
      </c>
      <c r="O5" s="118" t="s">
        <v>444</v>
      </c>
      <c r="P5" s="118" t="s">
        <v>445</v>
      </c>
      <c r="Q5" s="118" t="s">
        <v>446</v>
      </c>
      <c r="R5" s="306" t="s">
        <v>447</v>
      </c>
      <c r="S5" s="119" t="s">
        <v>448</v>
      </c>
    </row>
    <row r="6" spans="1:19" ht="46.5" customHeight="1">
      <c r="A6" s="155"/>
      <c r="B6" s="759" t="s">
        <v>449</v>
      </c>
      <c r="C6" s="757">
        <v>0</v>
      </c>
      <c r="D6" s="758"/>
      <c r="E6" s="757">
        <v>0.2</v>
      </c>
      <c r="F6" s="758"/>
      <c r="G6" s="757">
        <v>0.35</v>
      </c>
      <c r="H6" s="758"/>
      <c r="I6" s="757">
        <v>0.5</v>
      </c>
      <c r="J6" s="758"/>
      <c r="K6" s="757">
        <v>0.75</v>
      </c>
      <c r="L6" s="758"/>
      <c r="M6" s="757">
        <v>1</v>
      </c>
      <c r="N6" s="758"/>
      <c r="O6" s="757">
        <v>1.5</v>
      </c>
      <c r="P6" s="758"/>
      <c r="Q6" s="757">
        <v>2.5</v>
      </c>
      <c r="R6" s="758"/>
      <c r="S6" s="755" t="s">
        <v>251</v>
      </c>
    </row>
    <row r="7" spans="1:19">
      <c r="A7" s="155"/>
      <c r="B7" s="760"/>
      <c r="C7" s="314" t="s">
        <v>442</v>
      </c>
      <c r="D7" s="314" t="s">
        <v>443</v>
      </c>
      <c r="E7" s="314" t="s">
        <v>442</v>
      </c>
      <c r="F7" s="314" t="s">
        <v>443</v>
      </c>
      <c r="G7" s="314" t="s">
        <v>442</v>
      </c>
      <c r="H7" s="314" t="s">
        <v>443</v>
      </c>
      <c r="I7" s="314" t="s">
        <v>442</v>
      </c>
      <c r="J7" s="314" t="s">
        <v>443</v>
      </c>
      <c r="K7" s="314" t="s">
        <v>442</v>
      </c>
      <c r="L7" s="314" t="s">
        <v>443</v>
      </c>
      <c r="M7" s="314" t="s">
        <v>442</v>
      </c>
      <c r="N7" s="314" t="s">
        <v>443</v>
      </c>
      <c r="O7" s="314" t="s">
        <v>442</v>
      </c>
      <c r="P7" s="314" t="s">
        <v>443</v>
      </c>
      <c r="Q7" s="314" t="s">
        <v>442</v>
      </c>
      <c r="R7" s="314" t="s">
        <v>443</v>
      </c>
      <c r="S7" s="756"/>
    </row>
    <row r="8" spans="1:19" s="159" customFormat="1">
      <c r="A8" s="122">
        <v>1</v>
      </c>
      <c r="B8" s="177" t="s">
        <v>216</v>
      </c>
      <c r="C8" s="288">
        <v>8110909.29</v>
      </c>
      <c r="D8" s="288"/>
      <c r="E8" s="288">
        <v>0</v>
      </c>
      <c r="F8" s="307"/>
      <c r="G8" s="288">
        <v>0</v>
      </c>
      <c r="H8" s="288"/>
      <c r="I8" s="288">
        <v>0</v>
      </c>
      <c r="J8" s="288"/>
      <c r="K8" s="288">
        <v>0</v>
      </c>
      <c r="L8" s="288"/>
      <c r="M8" s="288">
        <v>31018841.123199999</v>
      </c>
      <c r="N8" s="288"/>
      <c r="O8" s="288">
        <v>0</v>
      </c>
      <c r="P8" s="288"/>
      <c r="Q8" s="288">
        <v>0</v>
      </c>
      <c r="R8" s="307"/>
      <c r="S8" s="320">
        <v>31018841.123199999</v>
      </c>
    </row>
    <row r="9" spans="1:19" s="159" customFormat="1">
      <c r="A9" s="122">
        <v>2</v>
      </c>
      <c r="B9" s="177" t="s">
        <v>217</v>
      </c>
      <c r="C9" s="288">
        <v>0</v>
      </c>
      <c r="D9" s="288"/>
      <c r="E9" s="288">
        <v>0</v>
      </c>
      <c r="F9" s="288"/>
      <c r="G9" s="288">
        <v>0</v>
      </c>
      <c r="H9" s="288"/>
      <c r="I9" s="288">
        <v>0</v>
      </c>
      <c r="J9" s="288"/>
      <c r="K9" s="288">
        <v>0</v>
      </c>
      <c r="L9" s="288"/>
      <c r="M9" s="288">
        <v>0</v>
      </c>
      <c r="N9" s="288"/>
      <c r="O9" s="288">
        <v>0</v>
      </c>
      <c r="P9" s="288"/>
      <c r="Q9" s="288">
        <v>0</v>
      </c>
      <c r="R9" s="307"/>
      <c r="S9" s="320">
        <v>0</v>
      </c>
    </row>
    <row r="10" spans="1:19" s="159" customFormat="1">
      <c r="A10" s="122">
        <v>3</v>
      </c>
      <c r="B10" s="177" t="s">
        <v>218</v>
      </c>
      <c r="C10" s="288">
        <v>0</v>
      </c>
      <c r="D10" s="288"/>
      <c r="E10" s="288">
        <v>0</v>
      </c>
      <c r="F10" s="288"/>
      <c r="G10" s="288">
        <v>0</v>
      </c>
      <c r="H10" s="288"/>
      <c r="I10" s="288">
        <v>0</v>
      </c>
      <c r="J10" s="288"/>
      <c r="K10" s="288">
        <v>0</v>
      </c>
      <c r="L10" s="288"/>
      <c r="M10" s="288">
        <v>0</v>
      </c>
      <c r="N10" s="288"/>
      <c r="O10" s="288">
        <v>0</v>
      </c>
      <c r="P10" s="288"/>
      <c r="Q10" s="288">
        <v>0</v>
      </c>
      <c r="R10" s="307"/>
      <c r="S10" s="320">
        <v>0</v>
      </c>
    </row>
    <row r="11" spans="1:19" s="159" customFormat="1">
      <c r="A11" s="122">
        <v>4</v>
      </c>
      <c r="B11" s="177" t="s">
        <v>219</v>
      </c>
      <c r="C11" s="288">
        <v>0</v>
      </c>
      <c r="D11" s="288"/>
      <c r="E11" s="288">
        <v>0</v>
      </c>
      <c r="F11" s="288"/>
      <c r="G11" s="288">
        <v>0</v>
      </c>
      <c r="H11" s="288"/>
      <c r="I11" s="288">
        <v>0</v>
      </c>
      <c r="J11" s="288"/>
      <c r="K11" s="288">
        <v>0</v>
      </c>
      <c r="L11" s="288"/>
      <c r="M11" s="288">
        <v>0</v>
      </c>
      <c r="N11" s="288"/>
      <c r="O11" s="288">
        <v>0</v>
      </c>
      <c r="P11" s="288"/>
      <c r="Q11" s="288">
        <v>0</v>
      </c>
      <c r="R11" s="307"/>
      <c r="S11" s="320">
        <v>0</v>
      </c>
    </row>
    <row r="12" spans="1:19" s="159" customFormat="1">
      <c r="A12" s="122">
        <v>5</v>
      </c>
      <c r="B12" s="177" t="s">
        <v>220</v>
      </c>
      <c r="C12" s="288">
        <v>0</v>
      </c>
      <c r="D12" s="288"/>
      <c r="E12" s="288">
        <v>0</v>
      </c>
      <c r="F12" s="288"/>
      <c r="G12" s="288">
        <v>0</v>
      </c>
      <c r="H12" s="288"/>
      <c r="I12" s="288">
        <v>0</v>
      </c>
      <c r="J12" s="288"/>
      <c r="K12" s="288">
        <v>0</v>
      </c>
      <c r="L12" s="288"/>
      <c r="M12" s="288">
        <v>0</v>
      </c>
      <c r="N12" s="288"/>
      <c r="O12" s="288">
        <v>0</v>
      </c>
      <c r="P12" s="288"/>
      <c r="Q12" s="288">
        <v>0</v>
      </c>
      <c r="R12" s="307"/>
      <c r="S12" s="320">
        <v>0</v>
      </c>
    </row>
    <row r="13" spans="1:19" s="159" customFormat="1">
      <c r="A13" s="122">
        <v>6</v>
      </c>
      <c r="B13" s="177" t="s">
        <v>221</v>
      </c>
      <c r="C13" s="288">
        <v>0</v>
      </c>
      <c r="D13" s="288"/>
      <c r="E13" s="288">
        <v>2520738.2799999998</v>
      </c>
      <c r="F13" s="288"/>
      <c r="G13" s="288">
        <v>0</v>
      </c>
      <c r="H13" s="288"/>
      <c r="I13" s="288">
        <v>1167049.4084999999</v>
      </c>
      <c r="J13" s="288"/>
      <c r="K13" s="288">
        <v>0</v>
      </c>
      <c r="L13" s="288"/>
      <c r="M13" s="288">
        <v>0</v>
      </c>
      <c r="N13" s="288"/>
      <c r="O13" s="288">
        <v>0</v>
      </c>
      <c r="P13" s="288"/>
      <c r="Q13" s="288">
        <v>0</v>
      </c>
      <c r="R13" s="307"/>
      <c r="S13" s="320">
        <v>1087672.3602499999</v>
      </c>
    </row>
    <row r="14" spans="1:19" s="159" customFormat="1">
      <c r="A14" s="122">
        <v>7</v>
      </c>
      <c r="B14" s="177" t="s">
        <v>73</v>
      </c>
      <c r="C14" s="288">
        <v>0</v>
      </c>
      <c r="D14" s="288"/>
      <c r="E14" s="288">
        <v>0</v>
      </c>
      <c r="F14" s="288"/>
      <c r="G14" s="288">
        <v>0</v>
      </c>
      <c r="H14" s="288"/>
      <c r="I14" s="288">
        <v>0</v>
      </c>
      <c r="J14" s="288"/>
      <c r="K14" s="288">
        <v>0</v>
      </c>
      <c r="L14" s="288"/>
      <c r="M14" s="288">
        <v>52715071.787500001</v>
      </c>
      <c r="N14" s="288">
        <v>9722953.0131900012</v>
      </c>
      <c r="O14" s="288">
        <v>0</v>
      </c>
      <c r="P14" s="288"/>
      <c r="Q14" s="288">
        <v>0</v>
      </c>
      <c r="R14" s="307"/>
      <c r="S14" s="320">
        <v>62438024.800690003</v>
      </c>
    </row>
    <row r="15" spans="1:19" s="159" customFormat="1">
      <c r="A15" s="122">
        <v>8</v>
      </c>
      <c r="B15" s="177" t="s">
        <v>74</v>
      </c>
      <c r="C15" s="288">
        <v>0</v>
      </c>
      <c r="D15" s="288"/>
      <c r="E15" s="288">
        <v>0</v>
      </c>
      <c r="F15" s="288"/>
      <c r="G15" s="288">
        <v>0</v>
      </c>
      <c r="H15" s="288"/>
      <c r="I15" s="288">
        <v>0</v>
      </c>
      <c r="J15" s="288"/>
      <c r="K15" s="288">
        <v>0</v>
      </c>
      <c r="L15" s="288"/>
      <c r="M15" s="288">
        <v>41618135.222499996</v>
      </c>
      <c r="N15" s="288">
        <v>5043428.9585699998</v>
      </c>
      <c r="O15" s="288">
        <v>0</v>
      </c>
      <c r="P15" s="288"/>
      <c r="Q15" s="288">
        <v>0</v>
      </c>
      <c r="R15" s="307"/>
      <c r="S15" s="320">
        <v>46661564.18107</v>
      </c>
    </row>
    <row r="16" spans="1:19" s="159" customFormat="1">
      <c r="A16" s="122">
        <v>9</v>
      </c>
      <c r="B16" s="177" t="s">
        <v>75</v>
      </c>
      <c r="C16" s="288">
        <v>0</v>
      </c>
      <c r="D16" s="288"/>
      <c r="E16" s="288">
        <v>0</v>
      </c>
      <c r="F16" s="288"/>
      <c r="G16" s="288">
        <v>0</v>
      </c>
      <c r="H16" s="288"/>
      <c r="I16" s="288">
        <v>0</v>
      </c>
      <c r="J16" s="288"/>
      <c r="K16" s="288">
        <v>0</v>
      </c>
      <c r="L16" s="288"/>
      <c r="M16" s="288">
        <v>0</v>
      </c>
      <c r="N16" s="288"/>
      <c r="O16" s="288">
        <v>0</v>
      </c>
      <c r="P16" s="288"/>
      <c r="Q16" s="288">
        <v>0</v>
      </c>
      <c r="R16" s="307"/>
      <c r="S16" s="320">
        <v>0</v>
      </c>
    </row>
    <row r="17" spans="1:19" s="159" customFormat="1">
      <c r="A17" s="122">
        <v>10</v>
      </c>
      <c r="B17" s="177" t="s">
        <v>69</v>
      </c>
      <c r="C17" s="288">
        <v>0</v>
      </c>
      <c r="D17" s="288"/>
      <c r="E17" s="288">
        <v>0</v>
      </c>
      <c r="F17" s="288"/>
      <c r="G17" s="288">
        <v>0</v>
      </c>
      <c r="H17" s="288"/>
      <c r="I17" s="288">
        <v>0</v>
      </c>
      <c r="J17" s="288"/>
      <c r="K17" s="288">
        <v>0</v>
      </c>
      <c r="L17" s="288"/>
      <c r="M17" s="288">
        <v>0</v>
      </c>
      <c r="N17" s="288"/>
      <c r="O17" s="288">
        <v>0</v>
      </c>
      <c r="P17" s="288"/>
      <c r="Q17" s="288">
        <v>0</v>
      </c>
      <c r="R17" s="307"/>
      <c r="S17" s="320">
        <v>0</v>
      </c>
    </row>
    <row r="18" spans="1:19" s="159" customFormat="1">
      <c r="A18" s="122">
        <v>11</v>
      </c>
      <c r="B18" s="177" t="s">
        <v>70</v>
      </c>
      <c r="C18" s="288">
        <v>0</v>
      </c>
      <c r="D18" s="288"/>
      <c r="E18" s="288">
        <v>0</v>
      </c>
      <c r="F18" s="288"/>
      <c r="G18" s="288">
        <v>0</v>
      </c>
      <c r="H18" s="288"/>
      <c r="I18" s="288">
        <v>0</v>
      </c>
      <c r="J18" s="288"/>
      <c r="K18" s="288">
        <v>0</v>
      </c>
      <c r="L18" s="288"/>
      <c r="M18" s="288">
        <v>0</v>
      </c>
      <c r="N18" s="288"/>
      <c r="O18" s="288">
        <v>0</v>
      </c>
      <c r="P18" s="288"/>
      <c r="Q18" s="288">
        <v>0</v>
      </c>
      <c r="R18" s="307"/>
      <c r="S18" s="320">
        <v>0</v>
      </c>
    </row>
    <row r="19" spans="1:19" s="159" customFormat="1">
      <c r="A19" s="122">
        <v>12</v>
      </c>
      <c r="B19" s="177" t="s">
        <v>71</v>
      </c>
      <c r="C19" s="288">
        <v>0</v>
      </c>
      <c r="D19" s="288"/>
      <c r="E19" s="288">
        <v>0</v>
      </c>
      <c r="F19" s="288"/>
      <c r="G19" s="288">
        <v>0</v>
      </c>
      <c r="H19" s="288"/>
      <c r="I19" s="288">
        <v>0</v>
      </c>
      <c r="J19" s="288"/>
      <c r="K19" s="288">
        <v>0</v>
      </c>
      <c r="L19" s="288"/>
      <c r="M19" s="288">
        <v>0</v>
      </c>
      <c r="N19" s="288"/>
      <c r="O19" s="288">
        <v>0</v>
      </c>
      <c r="P19" s="288"/>
      <c r="Q19" s="288">
        <v>0</v>
      </c>
      <c r="R19" s="307"/>
      <c r="S19" s="320">
        <v>0</v>
      </c>
    </row>
    <row r="20" spans="1:19" s="159" customFormat="1">
      <c r="A20" s="122">
        <v>13</v>
      </c>
      <c r="B20" s="177" t="s">
        <v>72</v>
      </c>
      <c r="C20" s="288">
        <v>0</v>
      </c>
      <c r="D20" s="288"/>
      <c r="E20" s="288">
        <v>0</v>
      </c>
      <c r="F20" s="288"/>
      <c r="G20" s="288">
        <v>0</v>
      </c>
      <c r="H20" s="288"/>
      <c r="I20" s="288">
        <v>0</v>
      </c>
      <c r="J20" s="288"/>
      <c r="K20" s="288">
        <v>0</v>
      </c>
      <c r="L20" s="288"/>
      <c r="M20" s="288">
        <v>0</v>
      </c>
      <c r="N20" s="288"/>
      <c r="O20" s="288">
        <v>0</v>
      </c>
      <c r="P20" s="288"/>
      <c r="Q20" s="288">
        <v>0</v>
      </c>
      <c r="R20" s="307"/>
      <c r="S20" s="320">
        <v>0</v>
      </c>
    </row>
    <row r="21" spans="1:19" s="159" customFormat="1">
      <c r="A21" s="122">
        <v>14</v>
      </c>
      <c r="B21" s="177" t="s">
        <v>249</v>
      </c>
      <c r="C21" s="288">
        <v>7355330.7800000003</v>
      </c>
      <c r="D21" s="288"/>
      <c r="E21" s="288">
        <v>187588.4</v>
      </c>
      <c r="F21" s="288"/>
      <c r="G21" s="288">
        <v>0</v>
      </c>
      <c r="H21" s="288"/>
      <c r="I21" s="288">
        <v>0</v>
      </c>
      <c r="J21" s="288"/>
      <c r="K21" s="288">
        <v>0</v>
      </c>
      <c r="L21" s="288"/>
      <c r="M21" s="288">
        <v>5085557.8185999999</v>
      </c>
      <c r="N21" s="288"/>
      <c r="O21" s="288">
        <v>0</v>
      </c>
      <c r="P21" s="288"/>
      <c r="Q21" s="288">
        <v>0</v>
      </c>
      <c r="R21" s="307"/>
      <c r="S21" s="320">
        <v>5123075.4985999996</v>
      </c>
    </row>
    <row r="22" spans="1:19" ht="13.5" thickBot="1">
      <c r="A22" s="104"/>
      <c r="B22" s="161" t="s">
        <v>68</v>
      </c>
      <c r="C22" s="289">
        <f>SUM(C8:C21)</f>
        <v>15466240.07</v>
      </c>
      <c r="D22" s="289">
        <f t="shared" ref="D22:R22" si="0">SUM(D8:D21)</f>
        <v>0</v>
      </c>
      <c r="E22" s="289">
        <f t="shared" si="0"/>
        <v>2708326.6799999997</v>
      </c>
      <c r="F22" s="289">
        <f t="shared" si="0"/>
        <v>0</v>
      </c>
      <c r="G22" s="289">
        <f t="shared" si="0"/>
        <v>0</v>
      </c>
      <c r="H22" s="289">
        <f t="shared" si="0"/>
        <v>0</v>
      </c>
      <c r="I22" s="289">
        <f t="shared" si="0"/>
        <v>1167049.4084999999</v>
      </c>
      <c r="J22" s="289">
        <f t="shared" si="0"/>
        <v>0</v>
      </c>
      <c r="K22" s="289">
        <f t="shared" si="0"/>
        <v>0</v>
      </c>
      <c r="L22" s="289">
        <f t="shared" si="0"/>
        <v>0</v>
      </c>
      <c r="M22" s="289">
        <f t="shared" si="0"/>
        <v>130437605.95179999</v>
      </c>
      <c r="N22" s="289">
        <f t="shared" si="0"/>
        <v>14766381.971760001</v>
      </c>
      <c r="O22" s="289">
        <f t="shared" si="0"/>
        <v>0</v>
      </c>
      <c r="P22" s="289">
        <f t="shared" si="0"/>
        <v>0</v>
      </c>
      <c r="Q22" s="289">
        <f t="shared" si="0"/>
        <v>0</v>
      </c>
      <c r="R22" s="289">
        <f t="shared" si="0"/>
        <v>0</v>
      </c>
      <c r="S22" s="672">
        <f>SUM(S8:S21)</f>
        <v>146329177.96381003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188</v>
      </c>
      <c r="B1" s="345" t="str">
        <f>Info!C2</f>
        <v>სს "ზირაათ ბანკი საქართველო"</v>
      </c>
    </row>
    <row r="2" spans="1:22">
      <c r="A2" s="2" t="s">
        <v>189</v>
      </c>
      <c r="B2" s="469">
        <f>'1. key ratios'!B2</f>
        <v>44561</v>
      </c>
    </row>
    <row r="4" spans="1:22" ht="27.75" thickBot="1">
      <c r="A4" s="2" t="s">
        <v>416</v>
      </c>
      <c r="B4" s="316" t="s">
        <v>458</v>
      </c>
      <c r="V4" s="201" t="s">
        <v>93</v>
      </c>
    </row>
    <row r="5" spans="1:22">
      <c r="A5" s="102"/>
      <c r="B5" s="103"/>
      <c r="C5" s="761" t="s">
        <v>198</v>
      </c>
      <c r="D5" s="762"/>
      <c r="E5" s="762"/>
      <c r="F5" s="762"/>
      <c r="G5" s="762"/>
      <c r="H5" s="762"/>
      <c r="I5" s="762"/>
      <c r="J5" s="762"/>
      <c r="K5" s="762"/>
      <c r="L5" s="763"/>
      <c r="M5" s="761" t="s">
        <v>199</v>
      </c>
      <c r="N5" s="762"/>
      <c r="O5" s="762"/>
      <c r="P5" s="762"/>
      <c r="Q5" s="762"/>
      <c r="R5" s="762"/>
      <c r="S5" s="763"/>
      <c r="T5" s="766" t="s">
        <v>456</v>
      </c>
      <c r="U5" s="766" t="s">
        <v>455</v>
      </c>
      <c r="V5" s="764" t="s">
        <v>200</v>
      </c>
    </row>
    <row r="6" spans="1:22" s="69" customFormat="1" ht="127.5">
      <c r="A6" s="120"/>
      <c r="B6" s="179"/>
      <c r="C6" s="100" t="s">
        <v>201</v>
      </c>
      <c r="D6" s="99" t="s">
        <v>202</v>
      </c>
      <c r="E6" s="96" t="s">
        <v>203</v>
      </c>
      <c r="F6" s="317" t="s">
        <v>450</v>
      </c>
      <c r="G6" s="99" t="s">
        <v>204</v>
      </c>
      <c r="H6" s="99" t="s">
        <v>205</v>
      </c>
      <c r="I6" s="99" t="s">
        <v>206</v>
      </c>
      <c r="J6" s="99" t="s">
        <v>248</v>
      </c>
      <c r="K6" s="99" t="s">
        <v>207</v>
      </c>
      <c r="L6" s="101" t="s">
        <v>208</v>
      </c>
      <c r="M6" s="100" t="s">
        <v>209</v>
      </c>
      <c r="N6" s="99" t="s">
        <v>210</v>
      </c>
      <c r="O6" s="99" t="s">
        <v>211</v>
      </c>
      <c r="P6" s="99" t="s">
        <v>212</v>
      </c>
      <c r="Q6" s="99" t="s">
        <v>213</v>
      </c>
      <c r="R6" s="99" t="s">
        <v>214</v>
      </c>
      <c r="S6" s="101" t="s">
        <v>215</v>
      </c>
      <c r="T6" s="767"/>
      <c r="U6" s="767"/>
      <c r="V6" s="765"/>
    </row>
    <row r="7" spans="1:22" s="159" customFormat="1">
      <c r="A7" s="160">
        <v>1</v>
      </c>
      <c r="B7" s="158" t="s">
        <v>216</v>
      </c>
      <c r="C7" s="290"/>
      <c r="D7" s="288"/>
      <c r="E7" s="288"/>
      <c r="F7" s="288"/>
      <c r="G7" s="288"/>
      <c r="H7" s="288"/>
      <c r="I7" s="288"/>
      <c r="J7" s="288"/>
      <c r="K7" s="288"/>
      <c r="L7" s="291"/>
      <c r="M7" s="290"/>
      <c r="N7" s="288"/>
      <c r="O7" s="288"/>
      <c r="P7" s="288"/>
      <c r="Q7" s="288"/>
      <c r="R7" s="288"/>
      <c r="S7" s="291"/>
      <c r="T7" s="311"/>
      <c r="U7" s="310"/>
      <c r="V7" s="292">
        <f>SUM(C7:S7)</f>
        <v>0</v>
      </c>
    </row>
    <row r="8" spans="1:22" s="159" customFormat="1">
      <c r="A8" s="160">
        <v>2</v>
      </c>
      <c r="B8" s="158" t="s">
        <v>217</v>
      </c>
      <c r="C8" s="290"/>
      <c r="D8" s="288"/>
      <c r="E8" s="288"/>
      <c r="F8" s="288"/>
      <c r="G8" s="288"/>
      <c r="H8" s="288"/>
      <c r="I8" s="288"/>
      <c r="J8" s="288"/>
      <c r="K8" s="288"/>
      <c r="L8" s="291"/>
      <c r="M8" s="290"/>
      <c r="N8" s="288"/>
      <c r="O8" s="288"/>
      <c r="P8" s="288"/>
      <c r="Q8" s="288"/>
      <c r="R8" s="288"/>
      <c r="S8" s="291"/>
      <c r="T8" s="310"/>
      <c r="U8" s="310"/>
      <c r="V8" s="292">
        <f t="shared" ref="V8:V20" si="0">SUM(C8:S8)</f>
        <v>0</v>
      </c>
    </row>
    <row r="9" spans="1:22" s="159" customFormat="1">
      <c r="A9" s="160">
        <v>3</v>
      </c>
      <c r="B9" s="158" t="s">
        <v>218</v>
      </c>
      <c r="C9" s="290"/>
      <c r="D9" s="288"/>
      <c r="E9" s="288"/>
      <c r="F9" s="288"/>
      <c r="G9" s="288"/>
      <c r="H9" s="288"/>
      <c r="I9" s="288"/>
      <c r="J9" s="288"/>
      <c r="K9" s="288"/>
      <c r="L9" s="291"/>
      <c r="M9" s="290"/>
      <c r="N9" s="288"/>
      <c r="O9" s="288"/>
      <c r="P9" s="288"/>
      <c r="Q9" s="288"/>
      <c r="R9" s="288"/>
      <c r="S9" s="291"/>
      <c r="T9" s="310"/>
      <c r="U9" s="310"/>
      <c r="V9" s="292">
        <f>SUM(C9:S9)</f>
        <v>0</v>
      </c>
    </row>
    <row r="10" spans="1:22" s="159" customFormat="1">
      <c r="A10" s="160">
        <v>4</v>
      </c>
      <c r="B10" s="158" t="s">
        <v>219</v>
      </c>
      <c r="C10" s="290"/>
      <c r="D10" s="288"/>
      <c r="E10" s="288"/>
      <c r="F10" s="288"/>
      <c r="G10" s="288"/>
      <c r="H10" s="288"/>
      <c r="I10" s="288"/>
      <c r="J10" s="288"/>
      <c r="K10" s="288"/>
      <c r="L10" s="291"/>
      <c r="M10" s="290"/>
      <c r="N10" s="288"/>
      <c r="O10" s="288"/>
      <c r="P10" s="288"/>
      <c r="Q10" s="288"/>
      <c r="R10" s="288"/>
      <c r="S10" s="291"/>
      <c r="T10" s="310"/>
      <c r="U10" s="310"/>
      <c r="V10" s="292">
        <f t="shared" si="0"/>
        <v>0</v>
      </c>
    </row>
    <row r="11" spans="1:22" s="159" customFormat="1">
      <c r="A11" s="160">
        <v>5</v>
      </c>
      <c r="B11" s="158" t="s">
        <v>220</v>
      </c>
      <c r="C11" s="290"/>
      <c r="D11" s="288"/>
      <c r="E11" s="288"/>
      <c r="F11" s="288"/>
      <c r="G11" s="288"/>
      <c r="H11" s="288"/>
      <c r="I11" s="288"/>
      <c r="J11" s="288"/>
      <c r="K11" s="288"/>
      <c r="L11" s="291"/>
      <c r="M11" s="290"/>
      <c r="N11" s="288"/>
      <c r="O11" s="288"/>
      <c r="P11" s="288"/>
      <c r="Q11" s="288"/>
      <c r="R11" s="288"/>
      <c r="S11" s="291"/>
      <c r="T11" s="310"/>
      <c r="U11" s="310"/>
      <c r="V11" s="292">
        <f t="shared" si="0"/>
        <v>0</v>
      </c>
    </row>
    <row r="12" spans="1:22" s="159" customFormat="1">
      <c r="A12" s="160">
        <v>6</v>
      </c>
      <c r="B12" s="158" t="s">
        <v>221</v>
      </c>
      <c r="C12" s="290"/>
      <c r="D12" s="288"/>
      <c r="E12" s="288"/>
      <c r="F12" s="288"/>
      <c r="G12" s="288"/>
      <c r="H12" s="288"/>
      <c r="I12" s="288"/>
      <c r="J12" s="288"/>
      <c r="K12" s="288"/>
      <c r="L12" s="291"/>
      <c r="M12" s="290"/>
      <c r="N12" s="288"/>
      <c r="O12" s="288"/>
      <c r="P12" s="288"/>
      <c r="Q12" s="288"/>
      <c r="R12" s="288"/>
      <c r="S12" s="291"/>
      <c r="T12" s="310"/>
      <c r="U12" s="310"/>
      <c r="V12" s="292">
        <f t="shared" si="0"/>
        <v>0</v>
      </c>
    </row>
    <row r="13" spans="1:22" s="159" customFormat="1">
      <c r="A13" s="160">
        <v>7</v>
      </c>
      <c r="B13" s="158" t="s">
        <v>73</v>
      </c>
      <c r="C13" s="290"/>
      <c r="D13" s="288"/>
      <c r="E13" s="288"/>
      <c r="F13" s="288"/>
      <c r="G13" s="288"/>
      <c r="H13" s="288"/>
      <c r="I13" s="288"/>
      <c r="J13" s="288"/>
      <c r="K13" s="288"/>
      <c r="L13" s="291"/>
      <c r="M13" s="290"/>
      <c r="N13" s="288"/>
      <c r="O13" s="288"/>
      <c r="P13" s="288"/>
      <c r="Q13" s="288"/>
      <c r="R13" s="288"/>
      <c r="S13" s="291"/>
      <c r="T13" s="310"/>
      <c r="U13" s="310"/>
      <c r="V13" s="292">
        <f t="shared" si="0"/>
        <v>0</v>
      </c>
    </row>
    <row r="14" spans="1:22" s="159" customFormat="1">
      <c r="A14" s="160">
        <v>8</v>
      </c>
      <c r="B14" s="158" t="s">
        <v>74</v>
      </c>
      <c r="C14" s="290"/>
      <c r="D14" s="288"/>
      <c r="E14" s="288"/>
      <c r="F14" s="288"/>
      <c r="G14" s="288"/>
      <c r="H14" s="288"/>
      <c r="I14" s="288"/>
      <c r="J14" s="288"/>
      <c r="K14" s="288"/>
      <c r="L14" s="291"/>
      <c r="M14" s="290"/>
      <c r="N14" s="288"/>
      <c r="O14" s="288"/>
      <c r="P14" s="288"/>
      <c r="Q14" s="288"/>
      <c r="R14" s="288"/>
      <c r="S14" s="291"/>
      <c r="T14" s="310"/>
      <c r="U14" s="310"/>
      <c r="V14" s="292">
        <f t="shared" si="0"/>
        <v>0</v>
      </c>
    </row>
    <row r="15" spans="1:22" s="159" customFormat="1">
      <c r="A15" s="160">
        <v>9</v>
      </c>
      <c r="B15" s="158" t="s">
        <v>75</v>
      </c>
      <c r="C15" s="290"/>
      <c r="D15" s="288"/>
      <c r="E15" s="288"/>
      <c r="F15" s="288"/>
      <c r="G15" s="288"/>
      <c r="H15" s="288"/>
      <c r="I15" s="288"/>
      <c r="J15" s="288"/>
      <c r="K15" s="288"/>
      <c r="L15" s="291"/>
      <c r="M15" s="290"/>
      <c r="N15" s="288"/>
      <c r="O15" s="288"/>
      <c r="P15" s="288"/>
      <c r="Q15" s="288"/>
      <c r="R15" s="288"/>
      <c r="S15" s="291"/>
      <c r="T15" s="310"/>
      <c r="U15" s="310"/>
      <c r="V15" s="292">
        <f t="shared" si="0"/>
        <v>0</v>
      </c>
    </row>
    <row r="16" spans="1:22" s="159" customFormat="1">
      <c r="A16" s="160">
        <v>10</v>
      </c>
      <c r="B16" s="158" t="s">
        <v>69</v>
      </c>
      <c r="C16" s="290"/>
      <c r="D16" s="288"/>
      <c r="E16" s="288"/>
      <c r="F16" s="288"/>
      <c r="G16" s="288"/>
      <c r="H16" s="288"/>
      <c r="I16" s="288"/>
      <c r="J16" s="288"/>
      <c r="K16" s="288"/>
      <c r="L16" s="291"/>
      <c r="M16" s="290"/>
      <c r="N16" s="288"/>
      <c r="O16" s="288"/>
      <c r="P16" s="288"/>
      <c r="Q16" s="288"/>
      <c r="R16" s="288"/>
      <c r="S16" s="291"/>
      <c r="T16" s="310"/>
      <c r="U16" s="310"/>
      <c r="V16" s="292">
        <f t="shared" si="0"/>
        <v>0</v>
      </c>
    </row>
    <row r="17" spans="1:22" s="159" customFormat="1">
      <c r="A17" s="160">
        <v>11</v>
      </c>
      <c r="B17" s="158" t="s">
        <v>70</v>
      </c>
      <c r="C17" s="290"/>
      <c r="D17" s="288"/>
      <c r="E17" s="288"/>
      <c r="F17" s="288"/>
      <c r="G17" s="288"/>
      <c r="H17" s="288"/>
      <c r="I17" s="288"/>
      <c r="J17" s="288"/>
      <c r="K17" s="288"/>
      <c r="L17" s="291"/>
      <c r="M17" s="290"/>
      <c r="N17" s="288"/>
      <c r="O17" s="288"/>
      <c r="P17" s="288"/>
      <c r="Q17" s="288"/>
      <c r="R17" s="288"/>
      <c r="S17" s="291"/>
      <c r="T17" s="310"/>
      <c r="U17" s="310"/>
      <c r="V17" s="292">
        <f t="shared" si="0"/>
        <v>0</v>
      </c>
    </row>
    <row r="18" spans="1:22" s="159" customFormat="1">
      <c r="A18" s="160">
        <v>12</v>
      </c>
      <c r="B18" s="158" t="s">
        <v>71</v>
      </c>
      <c r="C18" s="290"/>
      <c r="D18" s="288"/>
      <c r="E18" s="288"/>
      <c r="F18" s="288"/>
      <c r="G18" s="288"/>
      <c r="H18" s="288"/>
      <c r="I18" s="288"/>
      <c r="J18" s="288"/>
      <c r="K18" s="288"/>
      <c r="L18" s="291"/>
      <c r="M18" s="290"/>
      <c r="N18" s="288"/>
      <c r="O18" s="288"/>
      <c r="P18" s="288"/>
      <c r="Q18" s="288"/>
      <c r="R18" s="288"/>
      <c r="S18" s="291"/>
      <c r="T18" s="310"/>
      <c r="U18" s="310"/>
      <c r="V18" s="292">
        <f t="shared" si="0"/>
        <v>0</v>
      </c>
    </row>
    <row r="19" spans="1:22" s="159" customFormat="1">
      <c r="A19" s="160">
        <v>13</v>
      </c>
      <c r="B19" s="158" t="s">
        <v>72</v>
      </c>
      <c r="C19" s="290"/>
      <c r="D19" s="288"/>
      <c r="E19" s="288"/>
      <c r="F19" s="288"/>
      <c r="G19" s="288"/>
      <c r="H19" s="288"/>
      <c r="I19" s="288"/>
      <c r="J19" s="288"/>
      <c r="K19" s="288"/>
      <c r="L19" s="291"/>
      <c r="M19" s="290"/>
      <c r="N19" s="288"/>
      <c r="O19" s="288"/>
      <c r="P19" s="288"/>
      <c r="Q19" s="288"/>
      <c r="R19" s="288"/>
      <c r="S19" s="291"/>
      <c r="T19" s="310"/>
      <c r="U19" s="310"/>
      <c r="V19" s="292">
        <f t="shared" si="0"/>
        <v>0</v>
      </c>
    </row>
    <row r="20" spans="1:22" s="159" customFormat="1">
      <c r="A20" s="160">
        <v>14</v>
      </c>
      <c r="B20" s="158" t="s">
        <v>249</v>
      </c>
      <c r="C20" s="290"/>
      <c r="D20" s="288"/>
      <c r="E20" s="288"/>
      <c r="F20" s="288"/>
      <c r="G20" s="288"/>
      <c r="H20" s="288"/>
      <c r="I20" s="288"/>
      <c r="J20" s="288"/>
      <c r="K20" s="288"/>
      <c r="L20" s="291"/>
      <c r="M20" s="290"/>
      <c r="N20" s="288"/>
      <c r="O20" s="288"/>
      <c r="P20" s="288"/>
      <c r="Q20" s="288"/>
      <c r="R20" s="288"/>
      <c r="S20" s="291"/>
      <c r="T20" s="310"/>
      <c r="U20" s="310"/>
      <c r="V20" s="292">
        <f t="shared" si="0"/>
        <v>0</v>
      </c>
    </row>
    <row r="21" spans="1:22" ht="13.5" thickBot="1">
      <c r="A21" s="104"/>
      <c r="B21" s="105" t="s">
        <v>68</v>
      </c>
      <c r="C21" s="293">
        <f>SUM(C7:C20)</f>
        <v>0</v>
      </c>
      <c r="D21" s="289">
        <f t="shared" ref="D21:V21" si="1">SUM(D7:D20)</f>
        <v>0</v>
      </c>
      <c r="E21" s="289">
        <f t="shared" si="1"/>
        <v>0</v>
      </c>
      <c r="F21" s="289">
        <f t="shared" si="1"/>
        <v>0</v>
      </c>
      <c r="G21" s="289">
        <f t="shared" si="1"/>
        <v>0</v>
      </c>
      <c r="H21" s="289">
        <f t="shared" si="1"/>
        <v>0</v>
      </c>
      <c r="I21" s="289">
        <f t="shared" si="1"/>
        <v>0</v>
      </c>
      <c r="J21" s="289">
        <f t="shared" si="1"/>
        <v>0</v>
      </c>
      <c r="K21" s="289">
        <f t="shared" si="1"/>
        <v>0</v>
      </c>
      <c r="L21" s="294">
        <f t="shared" si="1"/>
        <v>0</v>
      </c>
      <c r="M21" s="293">
        <f t="shared" si="1"/>
        <v>0</v>
      </c>
      <c r="N21" s="289">
        <f t="shared" si="1"/>
        <v>0</v>
      </c>
      <c r="O21" s="289">
        <f t="shared" si="1"/>
        <v>0</v>
      </c>
      <c r="P21" s="289">
        <f t="shared" si="1"/>
        <v>0</v>
      </c>
      <c r="Q21" s="289">
        <f t="shared" si="1"/>
        <v>0</v>
      </c>
      <c r="R21" s="289">
        <f t="shared" si="1"/>
        <v>0</v>
      </c>
      <c r="S21" s="294">
        <f t="shared" si="1"/>
        <v>0</v>
      </c>
      <c r="T21" s="294">
        <f>SUM(T7:T20)</f>
        <v>0</v>
      </c>
      <c r="U21" s="294">
        <f t="shared" si="1"/>
        <v>0</v>
      </c>
      <c r="V21" s="295">
        <f t="shared" si="1"/>
        <v>0</v>
      </c>
    </row>
    <row r="24" spans="1:22">
      <c r="A24" s="19"/>
      <c r="B24" s="19"/>
      <c r="C24" s="73"/>
      <c r="D24" s="73"/>
      <c r="E24" s="73"/>
    </row>
    <row r="25" spans="1:22">
      <c r="A25" s="97"/>
      <c r="B25" s="97"/>
      <c r="C25" s="19"/>
      <c r="D25" s="73"/>
      <c r="E25" s="73"/>
    </row>
    <row r="26" spans="1:22">
      <c r="A26" s="97"/>
      <c r="B26" s="98"/>
      <c r="C26" s="19"/>
      <c r="D26" s="73"/>
      <c r="E26" s="73"/>
    </row>
    <row r="27" spans="1:22">
      <c r="A27" s="97"/>
      <c r="B27" s="97"/>
      <c r="C27" s="19"/>
      <c r="D27" s="73"/>
      <c r="E27" s="73"/>
    </row>
    <row r="28" spans="1:22">
      <c r="A28" s="97"/>
      <c r="B28" s="98"/>
      <c r="C28" s="19"/>
      <c r="D28" s="73"/>
      <c r="E28" s="7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C17"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188</v>
      </c>
      <c r="B1" s="345" t="str">
        <f>Info!C2</f>
        <v>სს "ზირაათ ბანკი საქართველო"</v>
      </c>
    </row>
    <row r="2" spans="1:9">
      <c r="A2" s="2" t="s">
        <v>189</v>
      </c>
      <c r="B2" s="469">
        <f>'1. key ratios'!B2</f>
        <v>44561</v>
      </c>
    </row>
    <row r="4" spans="1:9" ht="13.5" thickBot="1">
      <c r="A4" s="2" t="s">
        <v>417</v>
      </c>
      <c r="B4" s="313" t="s">
        <v>459</v>
      </c>
    </row>
    <row r="5" spans="1:9">
      <c r="A5" s="102"/>
      <c r="B5" s="156"/>
      <c r="C5" s="162" t="s">
        <v>0</v>
      </c>
      <c r="D5" s="162" t="s">
        <v>1</v>
      </c>
      <c r="E5" s="162" t="s">
        <v>2</v>
      </c>
      <c r="F5" s="162" t="s">
        <v>3</v>
      </c>
      <c r="G5" s="308" t="s">
        <v>4</v>
      </c>
      <c r="H5" s="163" t="s">
        <v>5</v>
      </c>
      <c r="I5" s="25"/>
    </row>
    <row r="6" spans="1:9" ht="15" customHeight="1">
      <c r="A6" s="155"/>
      <c r="B6" s="23"/>
      <c r="C6" s="768" t="s">
        <v>451</v>
      </c>
      <c r="D6" s="772" t="s">
        <v>472</v>
      </c>
      <c r="E6" s="773"/>
      <c r="F6" s="768" t="s">
        <v>478</v>
      </c>
      <c r="G6" s="768" t="s">
        <v>479</v>
      </c>
      <c r="H6" s="770" t="s">
        <v>453</v>
      </c>
      <c r="I6" s="25"/>
    </row>
    <row r="7" spans="1:9" ht="63.75">
      <c r="A7" s="155"/>
      <c r="B7" s="23"/>
      <c r="C7" s="769"/>
      <c r="D7" s="312" t="s">
        <v>454</v>
      </c>
      <c r="E7" s="312" t="s">
        <v>452</v>
      </c>
      <c r="F7" s="769"/>
      <c r="G7" s="769"/>
      <c r="H7" s="771"/>
      <c r="I7" s="25"/>
    </row>
    <row r="8" spans="1:9">
      <c r="A8" s="93">
        <v>1</v>
      </c>
      <c r="B8" s="75" t="s">
        <v>216</v>
      </c>
      <c r="C8" s="296">
        <v>39129750.413199998</v>
      </c>
      <c r="D8" s="297">
        <v>0</v>
      </c>
      <c r="E8" s="296">
        <v>0</v>
      </c>
      <c r="F8" s="296">
        <v>31018841.123199999</v>
      </c>
      <c r="G8" s="309">
        <v>31018841.123199999</v>
      </c>
      <c r="H8" s="318">
        <f>G8/(C8+E8)</f>
        <v>0.79271758177982465</v>
      </c>
    </row>
    <row r="9" spans="1:9" ht="15" customHeight="1">
      <c r="A9" s="93">
        <v>2</v>
      </c>
      <c r="B9" s="75" t="s">
        <v>217</v>
      </c>
      <c r="C9" s="296">
        <v>0</v>
      </c>
      <c r="D9" s="297">
        <v>0</v>
      </c>
      <c r="E9" s="296">
        <v>0</v>
      </c>
      <c r="F9" s="296">
        <v>0</v>
      </c>
      <c r="G9" s="309">
        <v>0</v>
      </c>
      <c r="H9" s="318" t="e">
        <f t="shared" ref="H9:H21" si="0">G9/(C9+E9)</f>
        <v>#DIV/0!</v>
      </c>
    </row>
    <row r="10" spans="1:9">
      <c r="A10" s="93">
        <v>3</v>
      </c>
      <c r="B10" s="75" t="s">
        <v>218</v>
      </c>
      <c r="C10" s="296">
        <v>0</v>
      </c>
      <c r="D10" s="297">
        <v>0</v>
      </c>
      <c r="E10" s="296">
        <v>0</v>
      </c>
      <c r="F10" s="296">
        <v>0</v>
      </c>
      <c r="G10" s="309">
        <v>0</v>
      </c>
      <c r="H10" s="318" t="e">
        <f t="shared" si="0"/>
        <v>#DIV/0!</v>
      </c>
    </row>
    <row r="11" spans="1:9">
      <c r="A11" s="93">
        <v>4</v>
      </c>
      <c r="B11" s="75" t="s">
        <v>219</v>
      </c>
      <c r="C11" s="296">
        <v>0</v>
      </c>
      <c r="D11" s="297">
        <v>0</v>
      </c>
      <c r="E11" s="296">
        <v>0</v>
      </c>
      <c r="F11" s="296">
        <v>0</v>
      </c>
      <c r="G11" s="309">
        <v>0</v>
      </c>
      <c r="H11" s="318" t="e">
        <f t="shared" si="0"/>
        <v>#DIV/0!</v>
      </c>
    </row>
    <row r="12" spans="1:9">
      <c r="A12" s="93">
        <v>5</v>
      </c>
      <c r="B12" s="75" t="s">
        <v>220</v>
      </c>
      <c r="C12" s="296">
        <v>0</v>
      </c>
      <c r="D12" s="297">
        <v>0</v>
      </c>
      <c r="E12" s="296">
        <v>0</v>
      </c>
      <c r="F12" s="296">
        <v>0</v>
      </c>
      <c r="G12" s="309">
        <v>0</v>
      </c>
      <c r="H12" s="318" t="e">
        <f t="shared" si="0"/>
        <v>#DIV/0!</v>
      </c>
    </row>
    <row r="13" spans="1:9">
      <c r="A13" s="93">
        <v>6</v>
      </c>
      <c r="B13" s="75" t="s">
        <v>221</v>
      </c>
      <c r="C13" s="296">
        <v>3687787.6884999997</v>
      </c>
      <c r="D13" s="297">
        <v>0</v>
      </c>
      <c r="E13" s="296">
        <v>0</v>
      </c>
      <c r="F13" s="296">
        <v>1087672.3602499999</v>
      </c>
      <c r="G13" s="309">
        <v>1087672.3602499999</v>
      </c>
      <c r="H13" s="318">
        <f t="shared" si="0"/>
        <v>0.29493898568016763</v>
      </c>
    </row>
    <row r="14" spans="1:9">
      <c r="A14" s="93">
        <v>7</v>
      </c>
      <c r="B14" s="75" t="s">
        <v>73</v>
      </c>
      <c r="C14" s="296">
        <v>52715071.787500001</v>
      </c>
      <c r="D14" s="297">
        <v>21949234.889700003</v>
      </c>
      <c r="E14" s="296">
        <v>9722953.0131900012</v>
      </c>
      <c r="F14" s="297">
        <v>62438024.800690003</v>
      </c>
      <c r="G14" s="357">
        <v>62438024.800690003</v>
      </c>
      <c r="H14" s="318">
        <f>G14/(C14+E14)</f>
        <v>1</v>
      </c>
    </row>
    <row r="15" spans="1:9">
      <c r="A15" s="93">
        <v>8</v>
      </c>
      <c r="B15" s="75" t="s">
        <v>74</v>
      </c>
      <c r="C15" s="296">
        <v>41618135.222499996</v>
      </c>
      <c r="D15" s="297">
        <v>11710722.1932</v>
      </c>
      <c r="E15" s="296">
        <v>5043428.9585699998</v>
      </c>
      <c r="F15" s="297">
        <v>46661564.18107</v>
      </c>
      <c r="G15" s="357">
        <v>46661564.18107</v>
      </c>
      <c r="H15" s="318">
        <f t="shared" si="0"/>
        <v>1</v>
      </c>
    </row>
    <row r="16" spans="1:9">
      <c r="A16" s="93">
        <v>9</v>
      </c>
      <c r="B16" s="75" t="s">
        <v>75</v>
      </c>
      <c r="C16" s="296">
        <v>0</v>
      </c>
      <c r="D16" s="297">
        <v>0</v>
      </c>
      <c r="E16" s="296">
        <v>0</v>
      </c>
      <c r="F16" s="297">
        <v>0</v>
      </c>
      <c r="G16" s="357">
        <v>0</v>
      </c>
      <c r="H16" s="318" t="e">
        <f t="shared" si="0"/>
        <v>#DIV/0!</v>
      </c>
    </row>
    <row r="17" spans="1:8">
      <c r="A17" s="93">
        <v>10</v>
      </c>
      <c r="B17" s="75" t="s">
        <v>69</v>
      </c>
      <c r="C17" s="296">
        <v>0</v>
      </c>
      <c r="D17" s="297">
        <v>0</v>
      </c>
      <c r="E17" s="296">
        <v>0</v>
      </c>
      <c r="F17" s="297">
        <v>0</v>
      </c>
      <c r="G17" s="357">
        <v>0</v>
      </c>
      <c r="H17" s="318" t="e">
        <f t="shared" si="0"/>
        <v>#DIV/0!</v>
      </c>
    </row>
    <row r="18" spans="1:8">
      <c r="A18" s="93">
        <v>11</v>
      </c>
      <c r="B18" s="75" t="s">
        <v>70</v>
      </c>
      <c r="C18" s="296">
        <v>0</v>
      </c>
      <c r="D18" s="297">
        <v>0</v>
      </c>
      <c r="E18" s="296">
        <v>0</v>
      </c>
      <c r="F18" s="297">
        <v>0</v>
      </c>
      <c r="G18" s="357">
        <v>0</v>
      </c>
      <c r="H18" s="318" t="e">
        <f t="shared" si="0"/>
        <v>#DIV/0!</v>
      </c>
    </row>
    <row r="19" spans="1:8">
      <c r="A19" s="93">
        <v>12</v>
      </c>
      <c r="B19" s="75" t="s">
        <v>71</v>
      </c>
      <c r="C19" s="296">
        <v>0</v>
      </c>
      <c r="D19" s="297">
        <v>0</v>
      </c>
      <c r="E19" s="296">
        <v>0</v>
      </c>
      <c r="F19" s="297">
        <v>0</v>
      </c>
      <c r="G19" s="357">
        <v>0</v>
      </c>
      <c r="H19" s="318" t="e">
        <f t="shared" si="0"/>
        <v>#DIV/0!</v>
      </c>
    </row>
    <row r="20" spans="1:8">
      <c r="A20" s="93">
        <v>13</v>
      </c>
      <c r="B20" s="75" t="s">
        <v>72</v>
      </c>
      <c r="C20" s="296">
        <v>0</v>
      </c>
      <c r="D20" s="297">
        <v>0</v>
      </c>
      <c r="E20" s="296">
        <v>0</v>
      </c>
      <c r="F20" s="297">
        <v>0</v>
      </c>
      <c r="G20" s="357">
        <v>0</v>
      </c>
      <c r="H20" s="318" t="e">
        <f t="shared" si="0"/>
        <v>#DIV/0!</v>
      </c>
    </row>
    <row r="21" spans="1:8">
      <c r="A21" s="93">
        <v>14</v>
      </c>
      <c r="B21" s="75" t="s">
        <v>249</v>
      </c>
      <c r="C21" s="296">
        <v>12628476.998600001</v>
      </c>
      <c r="D21" s="297">
        <v>0</v>
      </c>
      <c r="E21" s="296">
        <v>0</v>
      </c>
      <c r="F21" s="297">
        <v>5123075.4985999996</v>
      </c>
      <c r="G21" s="357">
        <v>5123075.4985999996</v>
      </c>
      <c r="H21" s="318">
        <f t="shared" si="0"/>
        <v>0.40567643265042541</v>
      </c>
    </row>
    <row r="22" spans="1:8" ht="13.5" thickBot="1">
      <c r="A22" s="157"/>
      <c r="B22" s="164" t="s">
        <v>68</v>
      </c>
      <c r="C22" s="289">
        <f>SUM(C8:C21)</f>
        <v>149779222.1103</v>
      </c>
      <c r="D22" s="289">
        <f>SUM(D8:D21)</f>
        <v>33659957.082900003</v>
      </c>
      <c r="E22" s="289">
        <f>SUM(E8:E21)</f>
        <v>14766381.971760001</v>
      </c>
      <c r="F22" s="289">
        <f>SUM(F8:F21)</f>
        <v>146329177.96381003</v>
      </c>
      <c r="G22" s="289">
        <f>SUM(G8:G21)</f>
        <v>146329177.96381003</v>
      </c>
      <c r="H22" s="319">
        <f>G22/(C22+E22)</f>
        <v>0.88929253856477786</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E7"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345" bestFit="1" customWidth="1"/>
    <col min="2" max="2" width="104.140625" style="345" customWidth="1"/>
    <col min="3" max="11" width="12.7109375" style="345" customWidth="1"/>
    <col min="12" max="16384" width="9.140625" style="345"/>
  </cols>
  <sheetData>
    <row r="1" spans="1:11">
      <c r="A1" s="345" t="s">
        <v>188</v>
      </c>
      <c r="B1" s="345" t="str">
        <f>Info!C2</f>
        <v>სს "ზირაათ ბანკი საქართველო"</v>
      </c>
    </row>
    <row r="2" spans="1:11">
      <c r="A2" s="345" t="s">
        <v>189</v>
      </c>
      <c r="B2" s="469">
        <f>'1. key ratios'!B2</f>
        <v>44561</v>
      </c>
      <c r="C2" s="346"/>
      <c r="D2" s="346"/>
    </row>
    <row r="3" spans="1:11">
      <c r="B3" s="346"/>
      <c r="C3" s="346"/>
      <c r="D3" s="346"/>
    </row>
    <row r="4" spans="1:11" ht="13.5" thickBot="1">
      <c r="A4" s="345" t="s">
        <v>520</v>
      </c>
      <c r="B4" s="313" t="s">
        <v>519</v>
      </c>
      <c r="C4" s="346"/>
      <c r="D4" s="346"/>
    </row>
    <row r="5" spans="1:11" ht="30" customHeight="1">
      <c r="A5" s="777"/>
      <c r="B5" s="778"/>
      <c r="C5" s="775" t="s">
        <v>552</v>
      </c>
      <c r="D5" s="775"/>
      <c r="E5" s="775"/>
      <c r="F5" s="775" t="s">
        <v>553</v>
      </c>
      <c r="G5" s="775"/>
      <c r="H5" s="775"/>
      <c r="I5" s="775" t="s">
        <v>554</v>
      </c>
      <c r="J5" s="775"/>
      <c r="K5" s="776"/>
    </row>
    <row r="6" spans="1:11">
      <c r="A6" s="343"/>
      <c r="B6" s="344"/>
      <c r="C6" s="347" t="s">
        <v>27</v>
      </c>
      <c r="D6" s="347" t="s">
        <v>96</v>
      </c>
      <c r="E6" s="347" t="s">
        <v>68</v>
      </c>
      <c r="F6" s="347" t="s">
        <v>27</v>
      </c>
      <c r="G6" s="347" t="s">
        <v>96</v>
      </c>
      <c r="H6" s="347" t="s">
        <v>68</v>
      </c>
      <c r="I6" s="347" t="s">
        <v>27</v>
      </c>
      <c r="J6" s="347" t="s">
        <v>96</v>
      </c>
      <c r="K6" s="349" t="s">
        <v>68</v>
      </c>
    </row>
    <row r="7" spans="1:11">
      <c r="A7" s="350" t="s">
        <v>490</v>
      </c>
      <c r="B7" s="342"/>
      <c r="C7" s="342"/>
      <c r="D7" s="342"/>
      <c r="E7" s="342"/>
      <c r="F7" s="342"/>
      <c r="G7" s="342"/>
      <c r="H7" s="342"/>
      <c r="I7" s="342"/>
      <c r="J7" s="342"/>
      <c r="K7" s="351"/>
    </row>
    <row r="8" spans="1:11">
      <c r="A8" s="341">
        <v>1</v>
      </c>
      <c r="B8" s="326" t="s">
        <v>490</v>
      </c>
      <c r="C8" s="673"/>
      <c r="D8" s="673"/>
      <c r="E8" s="673"/>
      <c r="F8" s="674">
        <v>17578064.600378003</v>
      </c>
      <c r="G8" s="674">
        <v>34348812.280693494</v>
      </c>
      <c r="H8" s="674">
        <v>51926876.881071493</v>
      </c>
      <c r="I8" s="674">
        <v>9875413.0230956003</v>
      </c>
      <c r="J8" s="674">
        <v>33842876.608152196</v>
      </c>
      <c r="K8" s="675">
        <v>43718289.631247796</v>
      </c>
    </row>
    <row r="9" spans="1:11">
      <c r="A9" s="350" t="s">
        <v>491</v>
      </c>
      <c r="B9" s="342"/>
      <c r="C9" s="676"/>
      <c r="D9" s="676"/>
      <c r="E9" s="676"/>
      <c r="F9" s="677"/>
      <c r="G9" s="677"/>
      <c r="H9" s="677"/>
      <c r="I9" s="677"/>
      <c r="J9" s="677"/>
      <c r="K9" s="678"/>
    </row>
    <row r="10" spans="1:11">
      <c r="A10" s="352">
        <v>2</v>
      </c>
      <c r="B10" s="327" t="s">
        <v>492</v>
      </c>
      <c r="C10" s="679">
        <v>1103706.7349985</v>
      </c>
      <c r="D10" s="680">
        <v>18397777.782677803</v>
      </c>
      <c r="E10" s="680">
        <v>19501484.517676301</v>
      </c>
      <c r="F10" s="680">
        <v>358789.01831909548</v>
      </c>
      <c r="G10" s="680">
        <v>7000193.0915444624</v>
      </c>
      <c r="H10" s="680">
        <v>7358982.1098635579</v>
      </c>
      <c r="I10" s="680">
        <v>86014.932097719997</v>
      </c>
      <c r="J10" s="680">
        <v>1514233.23915198</v>
      </c>
      <c r="K10" s="681">
        <v>1600248.1712497</v>
      </c>
    </row>
    <row r="11" spans="1:11">
      <c r="A11" s="352">
        <v>3</v>
      </c>
      <c r="B11" s="327" t="s">
        <v>493</v>
      </c>
      <c r="C11" s="679">
        <v>10545162.506628502</v>
      </c>
      <c r="D11" s="680">
        <v>49719846.251001388</v>
      </c>
      <c r="E11" s="680">
        <v>60265008.757629886</v>
      </c>
      <c r="F11" s="680">
        <v>3875723.361564612</v>
      </c>
      <c r="G11" s="680">
        <v>19095854.622422323</v>
      </c>
      <c r="H11" s="680">
        <v>22971577.983986937</v>
      </c>
      <c r="I11" s="680">
        <v>2812657.3108908297</v>
      </c>
      <c r="J11" s="680">
        <v>15332622.286190037</v>
      </c>
      <c r="K11" s="681">
        <v>18145279.597080868</v>
      </c>
    </row>
    <row r="12" spans="1:11">
      <c r="A12" s="352">
        <v>4</v>
      </c>
      <c r="B12" s="327" t="s">
        <v>494</v>
      </c>
      <c r="C12" s="679">
        <v>0</v>
      </c>
      <c r="D12" s="680">
        <v>0</v>
      </c>
      <c r="E12" s="680">
        <v>0</v>
      </c>
      <c r="F12" s="680">
        <v>0</v>
      </c>
      <c r="G12" s="680">
        <v>0</v>
      </c>
      <c r="H12" s="680">
        <v>0</v>
      </c>
      <c r="I12" s="680">
        <v>0</v>
      </c>
      <c r="J12" s="680">
        <v>0</v>
      </c>
      <c r="K12" s="681">
        <v>0</v>
      </c>
    </row>
    <row r="13" spans="1:11">
      <c r="A13" s="352">
        <v>5</v>
      </c>
      <c r="B13" s="327" t="s">
        <v>495</v>
      </c>
      <c r="C13" s="679">
        <v>17434304.619020998</v>
      </c>
      <c r="D13" s="680">
        <v>18210912.777227599</v>
      </c>
      <c r="E13" s="680">
        <v>35645217.396248594</v>
      </c>
      <c r="F13" s="680">
        <v>3033889.9354427592</v>
      </c>
      <c r="G13" s="680">
        <v>2873295.4313363843</v>
      </c>
      <c r="H13" s="680">
        <v>5907185.366779143</v>
      </c>
      <c r="I13" s="680">
        <v>1114421.4878912452</v>
      </c>
      <c r="J13" s="680">
        <v>1090034.0906333802</v>
      </c>
      <c r="K13" s="681">
        <v>2204455.5785246254</v>
      </c>
    </row>
    <row r="14" spans="1:11">
      <c r="A14" s="352">
        <v>6</v>
      </c>
      <c r="B14" s="327" t="s">
        <v>510</v>
      </c>
      <c r="C14" s="679"/>
      <c r="D14" s="680"/>
      <c r="E14" s="680"/>
      <c r="F14" s="680">
        <v>0</v>
      </c>
      <c r="G14" s="680">
        <v>0</v>
      </c>
      <c r="H14" s="680">
        <v>0</v>
      </c>
      <c r="I14" s="680"/>
      <c r="J14" s="680"/>
      <c r="K14" s="681"/>
    </row>
    <row r="15" spans="1:11">
      <c r="A15" s="352">
        <v>7</v>
      </c>
      <c r="B15" s="327" t="s">
        <v>497</v>
      </c>
      <c r="C15" s="679">
        <v>703683.28903510002</v>
      </c>
      <c r="D15" s="680">
        <v>177957.27325999999</v>
      </c>
      <c r="E15" s="680">
        <v>881640.56229509995</v>
      </c>
      <c r="F15" s="680">
        <v>40836.106412900001</v>
      </c>
      <c r="G15" s="680">
        <v>0</v>
      </c>
      <c r="H15" s="680">
        <v>40836.106412900001</v>
      </c>
      <c r="I15" s="680">
        <v>40836.106412900001</v>
      </c>
      <c r="J15" s="680">
        <v>0</v>
      </c>
      <c r="K15" s="681">
        <v>40836.106412900001</v>
      </c>
    </row>
    <row r="16" spans="1:11">
      <c r="A16" s="352">
        <v>8</v>
      </c>
      <c r="B16" s="328" t="s">
        <v>498</v>
      </c>
      <c r="C16" s="679">
        <v>29786857.149683099</v>
      </c>
      <c r="D16" s="680">
        <v>86506494.08416678</v>
      </c>
      <c r="E16" s="680">
        <v>116293351.23384988</v>
      </c>
      <c r="F16" s="680">
        <v>7309238.4217393668</v>
      </c>
      <c r="G16" s="680">
        <v>28969343.145303171</v>
      </c>
      <c r="H16" s="680">
        <v>36278581.567042537</v>
      </c>
      <c r="I16" s="680">
        <v>4053929.837292695</v>
      </c>
      <c r="J16" s="680">
        <v>17936889.615975399</v>
      </c>
      <c r="K16" s="681">
        <v>21990819.453268092</v>
      </c>
    </row>
    <row r="17" spans="1:11">
      <c r="A17" s="350" t="s">
        <v>499</v>
      </c>
      <c r="B17" s="342"/>
      <c r="C17" s="677"/>
      <c r="D17" s="677"/>
      <c r="E17" s="677"/>
      <c r="F17" s="677"/>
      <c r="G17" s="677"/>
      <c r="H17" s="677"/>
      <c r="I17" s="677"/>
      <c r="J17" s="677"/>
      <c r="K17" s="678"/>
    </row>
    <row r="18" spans="1:11">
      <c r="A18" s="352">
        <v>9</v>
      </c>
      <c r="B18" s="327" t="s">
        <v>500</v>
      </c>
      <c r="C18" s="679">
        <v>0</v>
      </c>
      <c r="D18" s="680">
        <v>0</v>
      </c>
      <c r="E18" s="680">
        <v>0</v>
      </c>
      <c r="F18" s="680"/>
      <c r="G18" s="680"/>
      <c r="H18" s="680">
        <v>0</v>
      </c>
      <c r="I18" s="680">
        <v>0</v>
      </c>
      <c r="J18" s="680">
        <v>0</v>
      </c>
      <c r="K18" s="681">
        <v>0</v>
      </c>
    </row>
    <row r="19" spans="1:11">
      <c r="A19" s="352">
        <v>10</v>
      </c>
      <c r="B19" s="327" t="s">
        <v>501</v>
      </c>
      <c r="C19" s="679">
        <v>44429526.8802104</v>
      </c>
      <c r="D19" s="680">
        <v>31287417.1904913</v>
      </c>
      <c r="E19" s="680">
        <v>75716944.070701703</v>
      </c>
      <c r="F19" s="680">
        <v>493422.8812613</v>
      </c>
      <c r="G19" s="680">
        <v>223129.91902505001</v>
      </c>
      <c r="H19" s="680">
        <v>716552.80028635007</v>
      </c>
      <c r="I19" s="680">
        <v>8196074.4585437011</v>
      </c>
      <c r="J19" s="680">
        <v>2565628.7358358498</v>
      </c>
      <c r="K19" s="681">
        <v>10761703.194379551</v>
      </c>
    </row>
    <row r="20" spans="1:11">
      <c r="A20" s="352">
        <v>11</v>
      </c>
      <c r="B20" s="327" t="s">
        <v>502</v>
      </c>
      <c r="C20" s="679">
        <v>216644.50912999999</v>
      </c>
      <c r="D20" s="680">
        <v>10134.758949699999</v>
      </c>
      <c r="E20" s="680">
        <v>226779.26807969998</v>
      </c>
      <c r="F20" s="680">
        <v>40630.434782600001</v>
      </c>
      <c r="G20" s="680">
        <v>0</v>
      </c>
      <c r="H20" s="680">
        <v>40630.434782600001</v>
      </c>
      <c r="I20" s="680">
        <v>40630.434782600001</v>
      </c>
      <c r="J20" s="680">
        <v>0</v>
      </c>
      <c r="K20" s="681">
        <v>40630.434782600001</v>
      </c>
    </row>
    <row r="21" spans="1:11" ht="13.5" thickBot="1">
      <c r="A21" s="220">
        <v>12</v>
      </c>
      <c r="B21" s="353" t="s">
        <v>503</v>
      </c>
      <c r="C21" s="682">
        <v>44646171.389340401</v>
      </c>
      <c r="D21" s="683">
        <v>31297551.949441001</v>
      </c>
      <c r="E21" s="682">
        <v>75943723.338781402</v>
      </c>
      <c r="F21" s="683">
        <v>534053.31604389998</v>
      </c>
      <c r="G21" s="683">
        <v>223129.91902505001</v>
      </c>
      <c r="H21" s="683">
        <v>757183.2350689501</v>
      </c>
      <c r="I21" s="683">
        <v>8236704.8933263011</v>
      </c>
      <c r="J21" s="683">
        <v>2565628.7358358498</v>
      </c>
      <c r="K21" s="684">
        <v>10802333.629162151</v>
      </c>
    </row>
    <row r="22" spans="1:11" ht="38.25" customHeight="1" thickBot="1">
      <c r="A22" s="339"/>
      <c r="B22" s="340"/>
      <c r="C22" s="340"/>
      <c r="D22" s="340"/>
      <c r="E22" s="340"/>
      <c r="F22" s="774" t="s">
        <v>504</v>
      </c>
      <c r="G22" s="775"/>
      <c r="H22" s="775"/>
      <c r="I22" s="774" t="s">
        <v>505</v>
      </c>
      <c r="J22" s="775"/>
      <c r="K22" s="776"/>
    </row>
    <row r="23" spans="1:11">
      <c r="A23" s="332">
        <v>13</v>
      </c>
      <c r="B23" s="329" t="s">
        <v>490</v>
      </c>
      <c r="C23" s="338"/>
      <c r="D23" s="338"/>
      <c r="E23" s="338"/>
      <c r="F23" s="685">
        <v>17578064.600378003</v>
      </c>
      <c r="G23" s="685">
        <v>34348812.280693494</v>
      </c>
      <c r="H23" s="685">
        <v>51926876.8810715</v>
      </c>
      <c r="I23" s="685">
        <v>9875413.0230956003</v>
      </c>
      <c r="J23" s="685">
        <v>33842876.608152196</v>
      </c>
      <c r="K23" s="686">
        <v>43718289.631247804</v>
      </c>
    </row>
    <row r="24" spans="1:11" ht="13.5" thickBot="1">
      <c r="A24" s="333">
        <v>14</v>
      </c>
      <c r="B24" s="330" t="s">
        <v>506</v>
      </c>
      <c r="C24" s="354"/>
      <c r="D24" s="336"/>
      <c r="E24" s="337"/>
      <c r="F24" s="687">
        <v>6775185.1056954665</v>
      </c>
      <c r="G24" s="687">
        <v>28746213.226278119</v>
      </c>
      <c r="H24" s="687">
        <v>35521398.33197359</v>
      </c>
      <c r="I24" s="687">
        <v>1013482.4593231736</v>
      </c>
      <c r="J24" s="687">
        <v>15371260.880139545</v>
      </c>
      <c r="K24" s="688">
        <v>11188485.824105937</v>
      </c>
    </row>
    <row r="25" spans="1:11" ht="13.5" thickBot="1">
      <c r="A25" s="334">
        <v>15</v>
      </c>
      <c r="B25" s="331" t="s">
        <v>507</v>
      </c>
      <c r="C25" s="335"/>
      <c r="D25" s="335"/>
      <c r="E25" s="335"/>
      <c r="F25" s="689">
        <v>2.5944773945144677</v>
      </c>
      <c r="G25" s="689">
        <v>1.194898681447677</v>
      </c>
      <c r="H25" s="689">
        <v>1.4618477683726483</v>
      </c>
      <c r="I25" s="689">
        <v>9.7440394081320587</v>
      </c>
      <c r="J25" s="689">
        <v>2.2016981477348372</v>
      </c>
      <c r="K25" s="690">
        <v>3.9074357619558673</v>
      </c>
    </row>
    <row r="28" spans="1:11" ht="38.25">
      <c r="B28" s="24" t="s">
        <v>551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C18" activePane="bottomRight" state="frozen"/>
      <selection pane="topRight" activeCell="B1" sqref="B1"/>
      <selection pane="bottomLeft" activeCell="A5" sqref="A5"/>
      <selection pane="bottomRight" activeCell="F14" sqref="F14"/>
    </sheetView>
  </sheetViews>
  <sheetFormatPr defaultColWidth="9.140625" defaultRowHeight="15"/>
  <cols>
    <col min="1" max="1" width="10.5703125" style="70" bestFit="1" customWidth="1"/>
    <col min="2" max="2" width="95" style="70" customWidth="1"/>
    <col min="3" max="3" width="12.5703125" style="70" bestFit="1" customWidth="1"/>
    <col min="4" max="4" width="10" style="70" bestFit="1" customWidth="1"/>
    <col min="5" max="5" width="18.28515625" style="70" bestFit="1" customWidth="1"/>
    <col min="6" max="13" width="10.7109375" style="70" customWidth="1"/>
    <col min="14" max="14" width="31" style="70" bestFit="1" customWidth="1"/>
    <col min="15" max="16384" width="9.140625" style="13"/>
  </cols>
  <sheetData>
    <row r="1" spans="1:14">
      <c r="A1" s="5" t="s">
        <v>188</v>
      </c>
      <c r="B1" s="70" t="str">
        <f>Info!C2</f>
        <v>სს "ზირაათ ბანკი საქართველო"</v>
      </c>
    </row>
    <row r="2" spans="1:14" ht="14.25" customHeight="1">
      <c r="A2" s="70" t="s">
        <v>189</v>
      </c>
      <c r="B2" s="469">
        <f>'1. key ratios'!B2</f>
        <v>44561</v>
      </c>
    </row>
    <row r="3" spans="1:14" ht="14.25" customHeight="1"/>
    <row r="4" spans="1:14" ht="15.75" thickBot="1">
      <c r="A4" s="2" t="s">
        <v>418</v>
      </c>
      <c r="B4" s="95" t="s">
        <v>77</v>
      </c>
    </row>
    <row r="5" spans="1:14" s="26" customFormat="1" ht="12.75">
      <c r="A5" s="173"/>
      <c r="B5" s="174"/>
      <c r="C5" s="175" t="s">
        <v>0</v>
      </c>
      <c r="D5" s="175" t="s">
        <v>1</v>
      </c>
      <c r="E5" s="175" t="s">
        <v>2</v>
      </c>
      <c r="F5" s="175" t="s">
        <v>3</v>
      </c>
      <c r="G5" s="175" t="s">
        <v>4</v>
      </c>
      <c r="H5" s="175" t="s">
        <v>5</v>
      </c>
      <c r="I5" s="175" t="s">
        <v>237</v>
      </c>
      <c r="J5" s="175" t="s">
        <v>238</v>
      </c>
      <c r="K5" s="175" t="s">
        <v>239</v>
      </c>
      <c r="L5" s="175" t="s">
        <v>240</v>
      </c>
      <c r="M5" s="175" t="s">
        <v>241</v>
      </c>
      <c r="N5" s="176" t="s">
        <v>242</v>
      </c>
    </row>
    <row r="6" spans="1:14" ht="45">
      <c r="A6" s="165"/>
      <c r="B6" s="107"/>
      <c r="C6" s="108" t="s">
        <v>87</v>
      </c>
      <c r="D6" s="109" t="s">
        <v>76</v>
      </c>
      <c r="E6" s="110" t="s">
        <v>86</v>
      </c>
      <c r="F6" s="111">
        <v>0</v>
      </c>
      <c r="G6" s="111">
        <v>0.2</v>
      </c>
      <c r="H6" s="111">
        <v>0.35</v>
      </c>
      <c r="I6" s="111">
        <v>0.5</v>
      </c>
      <c r="J6" s="111">
        <v>0.75</v>
      </c>
      <c r="K6" s="111">
        <v>1</v>
      </c>
      <c r="L6" s="111">
        <v>1.5</v>
      </c>
      <c r="M6" s="111">
        <v>2.5</v>
      </c>
      <c r="N6" s="166" t="s">
        <v>77</v>
      </c>
    </row>
    <row r="7" spans="1:14">
      <c r="A7" s="167">
        <v>1</v>
      </c>
      <c r="B7" s="112" t="s">
        <v>78</v>
      </c>
      <c r="C7" s="298">
        <f>SUM(C8:C13)</f>
        <v>0</v>
      </c>
      <c r="D7" s="107"/>
      <c r="E7" s="301">
        <f t="shared" ref="E7:M7" si="0">SUM(E8:E13)</f>
        <v>0</v>
      </c>
      <c r="F7" s="298">
        <f>SUM(F8:F13)</f>
        <v>0</v>
      </c>
      <c r="G7" s="298">
        <f t="shared" si="0"/>
        <v>0</v>
      </c>
      <c r="H7" s="298">
        <f t="shared" si="0"/>
        <v>0</v>
      </c>
      <c r="I7" s="298">
        <f t="shared" si="0"/>
        <v>0</v>
      </c>
      <c r="J7" s="298">
        <f t="shared" si="0"/>
        <v>0</v>
      </c>
      <c r="K7" s="298">
        <f t="shared" si="0"/>
        <v>0</v>
      </c>
      <c r="L7" s="298">
        <f t="shared" si="0"/>
        <v>0</v>
      </c>
      <c r="M7" s="298">
        <f t="shared" si="0"/>
        <v>0</v>
      </c>
      <c r="N7" s="168">
        <f>SUM(N8:N13)</f>
        <v>0</v>
      </c>
    </row>
    <row r="8" spans="1:14">
      <c r="A8" s="167">
        <v>1.1000000000000001</v>
      </c>
      <c r="B8" s="113" t="s">
        <v>79</v>
      </c>
      <c r="C8" s="299">
        <v>0</v>
      </c>
      <c r="D8" s="114">
        <v>0.02</v>
      </c>
      <c r="E8" s="301">
        <f>C8*D8</f>
        <v>0</v>
      </c>
      <c r="F8" s="299"/>
      <c r="G8" s="299"/>
      <c r="H8" s="299"/>
      <c r="I8" s="299"/>
      <c r="J8" s="299"/>
      <c r="K8" s="299"/>
      <c r="L8" s="299"/>
      <c r="M8" s="299"/>
      <c r="N8" s="168">
        <f>SUMPRODUCT($F$6:$M$6,F8:M8)</f>
        <v>0</v>
      </c>
    </row>
    <row r="9" spans="1:14">
      <c r="A9" s="167">
        <v>1.2</v>
      </c>
      <c r="B9" s="113" t="s">
        <v>80</v>
      </c>
      <c r="C9" s="299">
        <v>0</v>
      </c>
      <c r="D9" s="114">
        <v>0.05</v>
      </c>
      <c r="E9" s="301">
        <f>C9*D9</f>
        <v>0</v>
      </c>
      <c r="F9" s="299"/>
      <c r="G9" s="299"/>
      <c r="H9" s="299"/>
      <c r="I9" s="299"/>
      <c r="J9" s="299"/>
      <c r="K9" s="299"/>
      <c r="L9" s="299"/>
      <c r="M9" s="299"/>
      <c r="N9" s="168">
        <f t="shared" ref="N9:N12" si="1">SUMPRODUCT($F$6:$M$6,F9:M9)</f>
        <v>0</v>
      </c>
    </row>
    <row r="10" spans="1:14">
      <c r="A10" s="167">
        <v>1.3</v>
      </c>
      <c r="B10" s="113" t="s">
        <v>81</v>
      </c>
      <c r="C10" s="299">
        <v>0</v>
      </c>
      <c r="D10" s="114">
        <v>0.08</v>
      </c>
      <c r="E10" s="301">
        <f>C10*D10</f>
        <v>0</v>
      </c>
      <c r="F10" s="299"/>
      <c r="G10" s="299"/>
      <c r="H10" s="299"/>
      <c r="I10" s="299"/>
      <c r="J10" s="299"/>
      <c r="K10" s="299"/>
      <c r="L10" s="299"/>
      <c r="M10" s="299"/>
      <c r="N10" s="168">
        <f>SUMPRODUCT($F$6:$M$6,F10:M10)</f>
        <v>0</v>
      </c>
    </row>
    <row r="11" spans="1:14">
      <c r="A11" s="167">
        <v>1.4</v>
      </c>
      <c r="B11" s="113" t="s">
        <v>82</v>
      </c>
      <c r="C11" s="299">
        <v>0</v>
      </c>
      <c r="D11" s="114">
        <v>0.11</v>
      </c>
      <c r="E11" s="301">
        <f>C11*D11</f>
        <v>0</v>
      </c>
      <c r="F11" s="299"/>
      <c r="G11" s="299"/>
      <c r="H11" s="299"/>
      <c r="I11" s="299"/>
      <c r="J11" s="299"/>
      <c r="K11" s="299"/>
      <c r="L11" s="299"/>
      <c r="M11" s="299"/>
      <c r="N11" s="168">
        <f t="shared" si="1"/>
        <v>0</v>
      </c>
    </row>
    <row r="12" spans="1:14">
      <c r="A12" s="167">
        <v>1.5</v>
      </c>
      <c r="B12" s="113" t="s">
        <v>83</v>
      </c>
      <c r="C12" s="299">
        <v>0</v>
      </c>
      <c r="D12" s="114">
        <v>0.14000000000000001</v>
      </c>
      <c r="E12" s="301">
        <f>C12*D12</f>
        <v>0</v>
      </c>
      <c r="F12" s="299"/>
      <c r="G12" s="299"/>
      <c r="H12" s="299"/>
      <c r="I12" s="299"/>
      <c r="J12" s="299"/>
      <c r="K12" s="299"/>
      <c r="L12" s="299"/>
      <c r="M12" s="299"/>
      <c r="N12" s="168">
        <f t="shared" si="1"/>
        <v>0</v>
      </c>
    </row>
    <row r="13" spans="1:14">
      <c r="A13" s="167">
        <v>1.6</v>
      </c>
      <c r="B13" s="115" t="s">
        <v>84</v>
      </c>
      <c r="C13" s="299">
        <v>0</v>
      </c>
      <c r="D13" s="116"/>
      <c r="E13" s="299"/>
      <c r="F13" s="299"/>
      <c r="G13" s="299"/>
      <c r="H13" s="299"/>
      <c r="I13" s="299"/>
      <c r="J13" s="299"/>
      <c r="K13" s="299"/>
      <c r="L13" s="299"/>
      <c r="M13" s="299"/>
      <c r="N13" s="168">
        <f>SUMPRODUCT($F$6:$M$6,F13:M13)</f>
        <v>0</v>
      </c>
    </row>
    <row r="14" spans="1:14">
      <c r="A14" s="167">
        <v>2</v>
      </c>
      <c r="B14" s="117" t="s">
        <v>85</v>
      </c>
      <c r="C14" s="298">
        <f>SUM(C15:C20)</f>
        <v>0</v>
      </c>
      <c r="D14" s="107"/>
      <c r="E14" s="301">
        <f t="shared" ref="E14:M14" si="2">SUM(E15:E20)</f>
        <v>0</v>
      </c>
      <c r="F14" s="299">
        <f t="shared" si="2"/>
        <v>0</v>
      </c>
      <c r="G14" s="299">
        <f t="shared" si="2"/>
        <v>0</v>
      </c>
      <c r="H14" s="299">
        <f t="shared" si="2"/>
        <v>0</v>
      </c>
      <c r="I14" s="299">
        <f t="shared" si="2"/>
        <v>0</v>
      </c>
      <c r="J14" s="299">
        <f t="shared" si="2"/>
        <v>0</v>
      </c>
      <c r="K14" s="299">
        <f t="shared" si="2"/>
        <v>0</v>
      </c>
      <c r="L14" s="299">
        <f t="shared" si="2"/>
        <v>0</v>
      </c>
      <c r="M14" s="299">
        <f t="shared" si="2"/>
        <v>0</v>
      </c>
      <c r="N14" s="168">
        <f>SUM(N15:N20)</f>
        <v>0</v>
      </c>
    </row>
    <row r="15" spans="1:14">
      <c r="A15" s="167">
        <v>2.1</v>
      </c>
      <c r="B15" s="115" t="s">
        <v>79</v>
      </c>
      <c r="C15" s="299"/>
      <c r="D15" s="114">
        <v>5.0000000000000001E-3</v>
      </c>
      <c r="E15" s="301">
        <f>C15*D15</f>
        <v>0</v>
      </c>
      <c r="F15" s="299"/>
      <c r="G15" s="299"/>
      <c r="H15" s="299"/>
      <c r="I15" s="299"/>
      <c r="J15" s="299"/>
      <c r="K15" s="299"/>
      <c r="L15" s="299"/>
      <c r="M15" s="299"/>
      <c r="N15" s="168">
        <f>SUMPRODUCT($F$6:$M$6,F15:M15)</f>
        <v>0</v>
      </c>
    </row>
    <row r="16" spans="1:14">
      <c r="A16" s="167">
        <v>2.2000000000000002</v>
      </c>
      <c r="B16" s="115" t="s">
        <v>80</v>
      </c>
      <c r="C16" s="299"/>
      <c r="D16" s="114">
        <v>0.01</v>
      </c>
      <c r="E16" s="301">
        <f>C16*D16</f>
        <v>0</v>
      </c>
      <c r="F16" s="299"/>
      <c r="G16" s="299"/>
      <c r="H16" s="299"/>
      <c r="I16" s="299"/>
      <c r="J16" s="299"/>
      <c r="K16" s="299"/>
      <c r="L16" s="299"/>
      <c r="M16" s="299"/>
      <c r="N16" s="168">
        <f t="shared" ref="N16:N20" si="3">SUMPRODUCT($F$6:$M$6,F16:M16)</f>
        <v>0</v>
      </c>
    </row>
    <row r="17" spans="1:14">
      <c r="A17" s="167">
        <v>2.2999999999999998</v>
      </c>
      <c r="B17" s="115" t="s">
        <v>81</v>
      </c>
      <c r="C17" s="299"/>
      <c r="D17" s="114">
        <v>0.02</v>
      </c>
      <c r="E17" s="301">
        <f>C17*D17</f>
        <v>0</v>
      </c>
      <c r="F17" s="299"/>
      <c r="G17" s="299"/>
      <c r="H17" s="299"/>
      <c r="I17" s="299"/>
      <c r="J17" s="299"/>
      <c r="K17" s="299"/>
      <c r="L17" s="299"/>
      <c r="M17" s="299"/>
      <c r="N17" s="168">
        <f t="shared" si="3"/>
        <v>0</v>
      </c>
    </row>
    <row r="18" spans="1:14">
      <c r="A18" s="167">
        <v>2.4</v>
      </c>
      <c r="B18" s="115" t="s">
        <v>82</v>
      </c>
      <c r="C18" s="299"/>
      <c r="D18" s="114">
        <v>0.03</v>
      </c>
      <c r="E18" s="301">
        <f>C18*D18</f>
        <v>0</v>
      </c>
      <c r="F18" s="299"/>
      <c r="G18" s="299"/>
      <c r="H18" s="299"/>
      <c r="I18" s="299"/>
      <c r="J18" s="299"/>
      <c r="K18" s="299"/>
      <c r="L18" s="299"/>
      <c r="M18" s="299"/>
      <c r="N18" s="168">
        <f t="shared" si="3"/>
        <v>0</v>
      </c>
    </row>
    <row r="19" spans="1:14">
      <c r="A19" s="167">
        <v>2.5</v>
      </c>
      <c r="B19" s="115" t="s">
        <v>83</v>
      </c>
      <c r="C19" s="299"/>
      <c r="D19" s="114">
        <v>0.04</v>
      </c>
      <c r="E19" s="301">
        <f>C19*D19</f>
        <v>0</v>
      </c>
      <c r="F19" s="299"/>
      <c r="G19" s="299"/>
      <c r="H19" s="299"/>
      <c r="I19" s="299"/>
      <c r="J19" s="299"/>
      <c r="K19" s="299"/>
      <c r="L19" s="299"/>
      <c r="M19" s="299"/>
      <c r="N19" s="168">
        <f t="shared" si="3"/>
        <v>0</v>
      </c>
    </row>
    <row r="20" spans="1:14">
      <c r="A20" s="167">
        <v>2.6</v>
      </c>
      <c r="B20" s="115" t="s">
        <v>84</v>
      </c>
      <c r="C20" s="299"/>
      <c r="D20" s="116"/>
      <c r="E20" s="302"/>
      <c r="F20" s="299"/>
      <c r="G20" s="299"/>
      <c r="H20" s="299"/>
      <c r="I20" s="299"/>
      <c r="J20" s="299"/>
      <c r="K20" s="299"/>
      <c r="L20" s="299"/>
      <c r="M20" s="299"/>
      <c r="N20" s="168">
        <f t="shared" si="3"/>
        <v>0</v>
      </c>
    </row>
    <row r="21" spans="1:14" ht="15.75" thickBot="1">
      <c r="A21" s="169">
        <v>3</v>
      </c>
      <c r="B21" s="170" t="s">
        <v>68</v>
      </c>
      <c r="C21" s="300">
        <f>C14+C7</f>
        <v>0</v>
      </c>
      <c r="D21" s="171"/>
      <c r="E21" s="303">
        <f>E14+E7</f>
        <v>0</v>
      </c>
      <c r="F21" s="304">
        <f>F7+F14</f>
        <v>0</v>
      </c>
      <c r="G21" s="304">
        <f t="shared" ref="G21:L21" si="4">G7+G14</f>
        <v>0</v>
      </c>
      <c r="H21" s="304">
        <f t="shared" si="4"/>
        <v>0</v>
      </c>
      <c r="I21" s="304">
        <f t="shared" si="4"/>
        <v>0</v>
      </c>
      <c r="J21" s="304">
        <f t="shared" si="4"/>
        <v>0</v>
      </c>
      <c r="K21" s="304">
        <f t="shared" si="4"/>
        <v>0</v>
      </c>
      <c r="L21" s="304">
        <f t="shared" si="4"/>
        <v>0</v>
      </c>
      <c r="M21" s="304">
        <f>M7+M14</f>
        <v>0</v>
      </c>
      <c r="N21" s="172">
        <f>N14+N7</f>
        <v>0</v>
      </c>
    </row>
    <row r="22" spans="1:14">
      <c r="E22" s="305"/>
      <c r="F22" s="305"/>
      <c r="G22" s="305"/>
      <c r="H22" s="305"/>
      <c r="I22" s="305"/>
      <c r="J22" s="305"/>
      <c r="K22" s="305"/>
      <c r="L22" s="305"/>
      <c r="M22" s="305"/>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23" workbookViewId="0">
      <selection activeCell="C6" sqref="C6:C41"/>
    </sheetView>
  </sheetViews>
  <sheetFormatPr defaultRowHeight="15"/>
  <cols>
    <col min="1" max="1" width="11.42578125" customWidth="1"/>
    <col min="2" max="2" width="76.85546875" style="4" customWidth="1"/>
    <col min="3" max="3" width="22.85546875" customWidth="1"/>
  </cols>
  <sheetData>
    <row r="1" spans="1:3">
      <c r="A1" s="345" t="s">
        <v>188</v>
      </c>
      <c r="B1" t="str">
        <f>Info!C2</f>
        <v>სს "ზირაათ ბანკი საქართველო"</v>
      </c>
    </row>
    <row r="2" spans="1:3">
      <c r="A2" s="345" t="s">
        <v>189</v>
      </c>
      <c r="B2" s="469">
        <f>'1. key ratios'!B2</f>
        <v>44561</v>
      </c>
    </row>
    <row r="3" spans="1:3">
      <c r="A3" s="345"/>
      <c r="B3"/>
    </row>
    <row r="4" spans="1:3">
      <c r="A4" s="345" t="s">
        <v>596</v>
      </c>
      <c r="B4" t="s">
        <v>555</v>
      </c>
    </row>
    <row r="5" spans="1:3">
      <c r="A5" s="403"/>
      <c r="B5" s="403" t="s">
        <v>556</v>
      </c>
      <c r="C5" s="415"/>
    </row>
    <row r="6" spans="1:3">
      <c r="A6" s="404">
        <v>1</v>
      </c>
      <c r="B6" s="416" t="s">
        <v>608</v>
      </c>
      <c r="C6" s="417">
        <v>150572704.60030004</v>
      </c>
    </row>
    <row r="7" spans="1:3">
      <c r="A7" s="404">
        <v>2</v>
      </c>
      <c r="B7" s="416" t="s">
        <v>557</v>
      </c>
      <c r="C7" s="417">
        <v>-793482.49</v>
      </c>
    </row>
    <row r="8" spans="1:3">
      <c r="A8" s="405">
        <v>3</v>
      </c>
      <c r="B8" s="418" t="s">
        <v>558</v>
      </c>
      <c r="C8" s="419">
        <v>149779222.11030003</v>
      </c>
    </row>
    <row r="9" spans="1:3">
      <c r="A9" s="406"/>
      <c r="B9" s="406" t="s">
        <v>559</v>
      </c>
      <c r="C9" s="420"/>
    </row>
    <row r="10" spans="1:3">
      <c r="A10" s="407">
        <v>4</v>
      </c>
      <c r="B10" s="421" t="s">
        <v>560</v>
      </c>
      <c r="C10" s="417"/>
    </row>
    <row r="11" spans="1:3">
      <c r="A11" s="407">
        <v>5</v>
      </c>
      <c r="B11" s="422" t="s">
        <v>561</v>
      </c>
      <c r="C11" s="417"/>
    </row>
    <row r="12" spans="1:3">
      <c r="A12" s="407" t="s">
        <v>562</v>
      </c>
      <c r="B12" s="416" t="s">
        <v>563</v>
      </c>
      <c r="C12" s="419">
        <v>0</v>
      </c>
    </row>
    <row r="13" spans="1:3">
      <c r="A13" s="408">
        <v>6</v>
      </c>
      <c r="B13" s="423" t="s">
        <v>564</v>
      </c>
      <c r="C13" s="417"/>
    </row>
    <row r="14" spans="1:3">
      <c r="A14" s="408">
        <v>7</v>
      </c>
      <c r="B14" s="424" t="s">
        <v>565</v>
      </c>
      <c r="C14" s="417"/>
    </row>
    <row r="15" spans="1:3">
      <c r="A15" s="409">
        <v>8</v>
      </c>
      <c r="B15" s="416" t="s">
        <v>566</v>
      </c>
      <c r="C15" s="417"/>
    </row>
    <row r="16" spans="1:3" ht="24">
      <c r="A16" s="408">
        <v>9</v>
      </c>
      <c r="B16" s="424" t="s">
        <v>567</v>
      </c>
      <c r="C16" s="417"/>
    </row>
    <row r="17" spans="1:3">
      <c r="A17" s="408">
        <v>10</v>
      </c>
      <c r="B17" s="424" t="s">
        <v>568</v>
      </c>
      <c r="C17" s="417"/>
    </row>
    <row r="18" spans="1:3">
      <c r="A18" s="410">
        <v>11</v>
      </c>
      <c r="B18" s="425" t="s">
        <v>569</v>
      </c>
      <c r="C18" s="419">
        <v>0</v>
      </c>
    </row>
    <row r="19" spans="1:3">
      <c r="A19" s="406"/>
      <c r="B19" s="406" t="s">
        <v>570</v>
      </c>
      <c r="C19" s="426"/>
    </row>
    <row r="20" spans="1:3">
      <c r="A20" s="408">
        <v>12</v>
      </c>
      <c r="B20" s="421" t="s">
        <v>571</v>
      </c>
      <c r="C20" s="417"/>
    </row>
    <row r="21" spans="1:3">
      <c r="A21" s="408">
        <v>13</v>
      </c>
      <c r="B21" s="421" t="s">
        <v>572</v>
      </c>
      <c r="C21" s="417"/>
    </row>
    <row r="22" spans="1:3">
      <c r="A22" s="408">
        <v>14</v>
      </c>
      <c r="B22" s="421" t="s">
        <v>573</v>
      </c>
      <c r="C22" s="417"/>
    </row>
    <row r="23" spans="1:3" ht="24">
      <c r="A23" s="408" t="s">
        <v>574</v>
      </c>
      <c r="B23" s="421" t="s">
        <v>575</v>
      </c>
      <c r="C23" s="417"/>
    </row>
    <row r="24" spans="1:3">
      <c r="A24" s="408">
        <v>15</v>
      </c>
      <c r="B24" s="421" t="s">
        <v>576</v>
      </c>
      <c r="C24" s="417"/>
    </row>
    <row r="25" spans="1:3">
      <c r="A25" s="408" t="s">
        <v>577</v>
      </c>
      <c r="B25" s="416" t="s">
        <v>578</v>
      </c>
      <c r="C25" s="417"/>
    </row>
    <row r="26" spans="1:3">
      <c r="A26" s="410">
        <v>16</v>
      </c>
      <c r="B26" s="425" t="s">
        <v>579</v>
      </c>
      <c r="C26" s="419">
        <v>0</v>
      </c>
    </row>
    <row r="27" spans="1:3">
      <c r="A27" s="406"/>
      <c r="B27" s="406" t="s">
        <v>580</v>
      </c>
      <c r="C27" s="420"/>
    </row>
    <row r="28" spans="1:3">
      <c r="A28" s="407">
        <v>17</v>
      </c>
      <c r="B28" s="416" t="s">
        <v>581</v>
      </c>
      <c r="C28" s="417">
        <v>33659957.082900003</v>
      </c>
    </row>
    <row r="29" spans="1:3">
      <c r="A29" s="407">
        <v>18</v>
      </c>
      <c r="B29" s="416" t="s">
        <v>582</v>
      </c>
      <c r="C29" s="417">
        <v>-18893575.111139998</v>
      </c>
    </row>
    <row r="30" spans="1:3">
      <c r="A30" s="410">
        <v>19</v>
      </c>
      <c r="B30" s="425" t="s">
        <v>583</v>
      </c>
      <c r="C30" s="419">
        <v>14766381.971760005</v>
      </c>
    </row>
    <row r="31" spans="1:3">
      <c r="A31" s="411"/>
      <c r="B31" s="406" t="s">
        <v>584</v>
      </c>
      <c r="C31" s="420"/>
    </row>
    <row r="32" spans="1:3">
      <c r="A32" s="407" t="s">
        <v>585</v>
      </c>
      <c r="B32" s="421" t="s">
        <v>586</v>
      </c>
      <c r="C32" s="427"/>
    </row>
    <row r="33" spans="1:3">
      <c r="A33" s="407" t="s">
        <v>587</v>
      </c>
      <c r="B33" s="422" t="s">
        <v>588</v>
      </c>
      <c r="C33" s="427"/>
    </row>
    <row r="34" spans="1:3">
      <c r="A34" s="406"/>
      <c r="B34" s="406" t="s">
        <v>589</v>
      </c>
      <c r="C34" s="420"/>
    </row>
    <row r="35" spans="1:3">
      <c r="A35" s="410">
        <v>20</v>
      </c>
      <c r="B35" s="425" t="s">
        <v>89</v>
      </c>
      <c r="C35" s="419">
        <v>59020420.612399995</v>
      </c>
    </row>
    <row r="36" spans="1:3">
      <c r="A36" s="410">
        <v>21</v>
      </c>
      <c r="B36" s="425" t="s">
        <v>590</v>
      </c>
      <c r="C36" s="419">
        <v>164545604.08206004</v>
      </c>
    </row>
    <row r="37" spans="1:3">
      <c r="A37" s="412"/>
      <c r="B37" s="412" t="s">
        <v>555</v>
      </c>
      <c r="C37" s="420"/>
    </row>
    <row r="38" spans="1:3">
      <c r="A38" s="410">
        <v>22</v>
      </c>
      <c r="B38" s="425" t="s">
        <v>555</v>
      </c>
      <c r="C38" s="691">
        <v>0.35868731311087532</v>
      </c>
    </row>
    <row r="39" spans="1:3">
      <c r="A39" s="412"/>
      <c r="B39" s="412" t="s">
        <v>591</v>
      </c>
      <c r="C39" s="420"/>
    </row>
    <row r="40" spans="1:3">
      <c r="A40" s="413" t="s">
        <v>592</v>
      </c>
      <c r="B40" s="421" t="s">
        <v>593</v>
      </c>
      <c r="C40" s="427"/>
    </row>
    <row r="41" spans="1:3">
      <c r="A41" s="414" t="s">
        <v>594</v>
      </c>
      <c r="B41" s="422" t="s">
        <v>595</v>
      </c>
      <c r="C41" s="427"/>
    </row>
    <row r="43" spans="1:3">
      <c r="B43" s="439"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2"/>
  <sheetViews>
    <sheetView zoomScale="90" zoomScaleNormal="90" workbookViewId="0">
      <pane xSplit="2" ySplit="6" topLeftCell="C29" activePane="bottomRight" state="frozen"/>
      <selection pane="topRight" activeCell="C1" sqref="C1"/>
      <selection pane="bottomLeft" activeCell="A7" sqref="A7"/>
      <selection pane="bottomRight" activeCell="C8" sqref="C8:G39"/>
    </sheetView>
  </sheetViews>
  <sheetFormatPr defaultRowHeight="15"/>
  <cols>
    <col min="1" max="1" width="9.85546875" style="345" bestFit="1" customWidth="1"/>
    <col min="2" max="2" width="82.5703125" style="24" customWidth="1"/>
    <col min="3" max="3" width="15.85546875" style="345" customWidth="1"/>
    <col min="4" max="4" width="17.5703125" style="345" customWidth="1"/>
    <col min="5" max="5" width="18.7109375" style="345" bestFit="1" customWidth="1"/>
    <col min="6" max="6" width="24.28515625" style="345" customWidth="1"/>
    <col min="7" max="7" width="17.5703125" style="345" customWidth="1"/>
  </cols>
  <sheetData>
    <row r="1" spans="1:7">
      <c r="A1" s="345" t="s">
        <v>188</v>
      </c>
      <c r="B1" s="345" t="str">
        <f>Info!C2</f>
        <v>სს "ზირაათ ბანკი საქართველო"</v>
      </c>
    </row>
    <row r="2" spans="1:7">
      <c r="A2" s="345" t="s">
        <v>189</v>
      </c>
      <c r="B2" s="728">
        <f>'1. key ratios'!B2</f>
        <v>44561</v>
      </c>
    </row>
    <row r="3" spans="1:7">
      <c r="B3" s="469"/>
    </row>
    <row r="4" spans="1:7" ht="15.75" thickBot="1">
      <c r="A4" s="345" t="s">
        <v>658</v>
      </c>
      <c r="B4" s="472" t="s">
        <v>623</v>
      </c>
    </row>
    <row r="5" spans="1:7">
      <c r="A5" s="473"/>
      <c r="B5" s="474"/>
      <c r="C5" s="779" t="s">
        <v>624</v>
      </c>
      <c r="D5" s="779"/>
      <c r="E5" s="779"/>
      <c r="F5" s="779"/>
      <c r="G5" s="780" t="s">
        <v>625</v>
      </c>
    </row>
    <row r="6" spans="1:7">
      <c r="A6" s="475"/>
      <c r="B6" s="476"/>
      <c r="C6" s="477" t="s">
        <v>626</v>
      </c>
      <c r="D6" s="478" t="s">
        <v>627</v>
      </c>
      <c r="E6" s="478" t="s">
        <v>628</v>
      </c>
      <c r="F6" s="478" t="s">
        <v>629</v>
      </c>
      <c r="G6" s="781"/>
    </row>
    <row r="7" spans="1:7">
      <c r="A7" s="479"/>
      <c r="B7" s="480" t="s">
        <v>630</v>
      </c>
      <c r="C7" s="481"/>
      <c r="D7" s="481"/>
      <c r="E7" s="481"/>
      <c r="F7" s="481"/>
      <c r="G7" s="482"/>
    </row>
    <row r="8" spans="1:7">
      <c r="A8" s="490">
        <v>1</v>
      </c>
      <c r="B8" s="491" t="s">
        <v>631</v>
      </c>
      <c r="C8" s="659">
        <f>SUM(C9:C10)</f>
        <v>59020420.612399995</v>
      </c>
      <c r="D8" s="659">
        <f>SUM(D9:D10)</f>
        <v>0</v>
      </c>
      <c r="E8" s="659">
        <f>SUM(E9:E10)</f>
        <v>0</v>
      </c>
      <c r="F8" s="659">
        <f>SUM(F9:F10)</f>
        <v>1540332.7936</v>
      </c>
      <c r="G8" s="492">
        <f>SUM(G9:G10)</f>
        <v>60560753.405999996</v>
      </c>
    </row>
    <row r="9" spans="1:7">
      <c r="A9" s="483">
        <v>2</v>
      </c>
      <c r="B9" s="487" t="s">
        <v>88</v>
      </c>
      <c r="C9" s="485">
        <v>59020420.612399995</v>
      </c>
      <c r="D9" s="485">
        <v>0</v>
      </c>
      <c r="E9" s="485">
        <v>0</v>
      </c>
      <c r="F9" s="485">
        <v>0</v>
      </c>
      <c r="G9" s="486">
        <v>59020420.612399995</v>
      </c>
    </row>
    <row r="10" spans="1:7">
      <c r="A10" s="483">
        <v>3</v>
      </c>
      <c r="B10" s="487" t="s">
        <v>632</v>
      </c>
      <c r="C10" s="488"/>
      <c r="D10" s="488"/>
      <c r="E10" s="488"/>
      <c r="F10" s="485">
        <v>1540332.7936</v>
      </c>
      <c r="G10" s="486">
        <f>F10</f>
        <v>1540332.7936</v>
      </c>
    </row>
    <row r="11" spans="1:7" s="713" customFormat="1" ht="26.25">
      <c r="A11" s="490">
        <v>4</v>
      </c>
      <c r="B11" s="491" t="s">
        <v>633</v>
      </c>
      <c r="C11" s="659">
        <f>SUM(C12:C13)</f>
        <v>8310043.2422000002</v>
      </c>
      <c r="D11" s="659">
        <f t="shared" ref="D11:F11" si="0">SUM(D12:D13)</f>
        <v>5660442.9803999998</v>
      </c>
      <c r="E11" s="659">
        <f t="shared" si="0"/>
        <v>4625891.41</v>
      </c>
      <c r="F11" s="659">
        <f t="shared" si="0"/>
        <v>488492.21070000005</v>
      </c>
      <c r="G11" s="492">
        <f>SUM(G12:G13)</f>
        <v>12628183.190129999</v>
      </c>
    </row>
    <row r="12" spans="1:7">
      <c r="A12" s="483">
        <v>5</v>
      </c>
      <c r="B12" s="487" t="s">
        <v>634</v>
      </c>
      <c r="C12" s="485">
        <v>1556656.9279999998</v>
      </c>
      <c r="D12" s="489">
        <v>766360.41210000031</v>
      </c>
      <c r="E12" s="485">
        <v>4346176.0236</v>
      </c>
      <c r="F12" s="485">
        <v>188025.01070000001</v>
      </c>
      <c r="G12" s="486">
        <v>6514357.4556800006</v>
      </c>
    </row>
    <row r="13" spans="1:7">
      <c r="A13" s="483">
        <v>6</v>
      </c>
      <c r="B13" s="487" t="s">
        <v>635</v>
      </c>
      <c r="C13" s="485">
        <v>6753386.3142000008</v>
      </c>
      <c r="D13" s="489">
        <v>4894082.5682999995</v>
      </c>
      <c r="E13" s="485">
        <v>279715.38640000019</v>
      </c>
      <c r="F13" s="485">
        <v>300467.20000000001</v>
      </c>
      <c r="G13" s="486">
        <v>6113825.7344499994</v>
      </c>
    </row>
    <row r="14" spans="1:7" s="713" customFormat="1">
      <c r="A14" s="490">
        <v>7</v>
      </c>
      <c r="B14" s="491" t="s">
        <v>636</v>
      </c>
      <c r="C14" s="659">
        <f>SUM(C15:C16)</f>
        <v>46338663.8596</v>
      </c>
      <c r="D14" s="659">
        <f t="shared" ref="D14:F14" si="1">SUM(D15:D16)</f>
        <v>9868006.8505999967</v>
      </c>
      <c r="E14" s="659">
        <f t="shared" si="1"/>
        <v>2395813.7653999999</v>
      </c>
      <c r="F14" s="659">
        <f t="shared" si="1"/>
        <v>88302.566399999429</v>
      </c>
      <c r="G14" s="492">
        <f>SUM(G15:G16)</f>
        <v>27796593.520999998</v>
      </c>
    </row>
    <row r="15" spans="1:7" ht="51.75">
      <c r="A15" s="483">
        <v>8</v>
      </c>
      <c r="B15" s="487" t="s">
        <v>637</v>
      </c>
      <c r="C15" s="485">
        <v>46338663.8596</v>
      </c>
      <c r="D15" s="489">
        <v>6770406.8505999967</v>
      </c>
      <c r="E15" s="485">
        <v>72613.765400000004</v>
      </c>
      <c r="F15" s="485">
        <v>88302.566399999429</v>
      </c>
      <c r="G15" s="486">
        <v>26634993.520999998</v>
      </c>
    </row>
    <row r="16" spans="1:7" ht="26.25">
      <c r="A16" s="483">
        <v>9</v>
      </c>
      <c r="B16" s="487" t="s">
        <v>638</v>
      </c>
      <c r="C16" s="485">
        <v>0</v>
      </c>
      <c r="D16" s="489">
        <v>3097600</v>
      </c>
      <c r="E16" s="485">
        <v>2323200</v>
      </c>
      <c r="F16" s="485">
        <v>0</v>
      </c>
      <c r="G16" s="486">
        <v>1161600</v>
      </c>
    </row>
    <row r="17" spans="1:7">
      <c r="A17" s="483">
        <v>10</v>
      </c>
      <c r="B17" s="484" t="s">
        <v>639</v>
      </c>
      <c r="C17" s="485"/>
      <c r="D17" s="489"/>
      <c r="E17" s="485"/>
      <c r="F17" s="485"/>
      <c r="G17" s="486">
        <v>0</v>
      </c>
    </row>
    <row r="18" spans="1:7" s="713" customFormat="1">
      <c r="A18" s="490">
        <v>11</v>
      </c>
      <c r="B18" s="491" t="s">
        <v>95</v>
      </c>
      <c r="C18" s="659">
        <f>SUM(C19:C20)</f>
        <v>1035632.2345476251</v>
      </c>
      <c r="D18" s="714">
        <f>SUM(D19:D20)</f>
        <v>2266520.9989999998</v>
      </c>
      <c r="E18" s="659">
        <f>SUM(E19:E20)</f>
        <v>317117.96899999998</v>
      </c>
      <c r="F18" s="659">
        <f t="shared" ref="F18" si="2">SUM(F19:F20)</f>
        <v>8053580.5756999804</v>
      </c>
      <c r="G18" s="492">
        <f>SUM(G19:G20)</f>
        <v>0</v>
      </c>
    </row>
    <row r="19" spans="1:7">
      <c r="A19" s="483">
        <v>12</v>
      </c>
      <c r="B19" s="487" t="s">
        <v>640</v>
      </c>
      <c r="C19" s="488"/>
      <c r="D19" s="489"/>
      <c r="E19" s="485"/>
      <c r="F19" s="485"/>
      <c r="G19" s="486"/>
    </row>
    <row r="20" spans="1:7" ht="26.25">
      <c r="A20" s="483">
        <v>13</v>
      </c>
      <c r="B20" s="487" t="s">
        <v>641</v>
      </c>
      <c r="C20" s="485">
        <v>1035632.2345476251</v>
      </c>
      <c r="D20" s="485">
        <v>2266520.9989999998</v>
      </c>
      <c r="E20" s="485">
        <v>317117.96899999998</v>
      </c>
      <c r="F20" s="485">
        <v>8053580.5756999804</v>
      </c>
      <c r="G20" s="486">
        <v>0</v>
      </c>
    </row>
    <row r="21" spans="1:7">
      <c r="A21" s="490">
        <v>14</v>
      </c>
      <c r="B21" s="491" t="s">
        <v>642</v>
      </c>
      <c r="C21" s="488"/>
      <c r="D21" s="488"/>
      <c r="E21" s="488"/>
      <c r="F21" s="488"/>
      <c r="G21" s="492">
        <f>SUM(G8,G11,G14,G17,G18)</f>
        <v>100985530.11713</v>
      </c>
    </row>
    <row r="22" spans="1:7">
      <c r="A22" s="493"/>
      <c r="B22" s="512" t="s">
        <v>643</v>
      </c>
      <c r="C22" s="494"/>
      <c r="D22" s="495"/>
      <c r="E22" s="494"/>
      <c r="F22" s="494"/>
      <c r="G22" s="496"/>
    </row>
    <row r="23" spans="1:7">
      <c r="A23" s="483">
        <v>15</v>
      </c>
      <c r="B23" s="484" t="s">
        <v>490</v>
      </c>
      <c r="C23" s="497">
        <v>48432838.685800001</v>
      </c>
      <c r="D23" s="498">
        <v>0</v>
      </c>
      <c r="E23" s="497">
        <v>0</v>
      </c>
      <c r="F23" s="497">
        <v>0</v>
      </c>
      <c r="G23" s="486">
        <v>224732.33278500001</v>
      </c>
    </row>
    <row r="24" spans="1:7" s="713" customFormat="1">
      <c r="A24" s="490">
        <v>16</v>
      </c>
      <c r="B24" s="491" t="s">
        <v>644</v>
      </c>
      <c r="C24" s="659">
        <f>SUM(C25:C27,C29,C31)</f>
        <v>1093141.0328000002</v>
      </c>
      <c r="D24" s="714">
        <f>SUM(D25:D27,D29,D31)</f>
        <v>13609414.420000004</v>
      </c>
      <c r="E24" s="659">
        <f t="shared" ref="E24:G24" si="3">SUM(E25:E27,E29,E31)</f>
        <v>10735514.919999994</v>
      </c>
      <c r="F24" s="659">
        <f t="shared" si="3"/>
        <v>49162228.05999998</v>
      </c>
      <c r="G24" s="492">
        <f t="shared" si="3"/>
        <v>54124329.675919972</v>
      </c>
    </row>
    <row r="25" spans="1:7" ht="26.25">
      <c r="A25" s="483">
        <v>17</v>
      </c>
      <c r="B25" s="487" t="s">
        <v>645</v>
      </c>
      <c r="C25" s="485">
        <v>0</v>
      </c>
      <c r="D25" s="489">
        <v>0</v>
      </c>
      <c r="E25" s="485">
        <v>0</v>
      </c>
      <c r="F25" s="485">
        <v>0</v>
      </c>
      <c r="G25" s="486">
        <v>0</v>
      </c>
    </row>
    <row r="26" spans="1:7" ht="26.25">
      <c r="A26" s="483">
        <v>18</v>
      </c>
      <c r="B26" s="487" t="s">
        <v>646</v>
      </c>
      <c r="C26" s="485">
        <v>1093141.0328000002</v>
      </c>
      <c r="D26" s="489">
        <v>0</v>
      </c>
      <c r="E26" s="485">
        <v>0</v>
      </c>
      <c r="F26" s="485">
        <v>0</v>
      </c>
      <c r="G26" s="486">
        <v>163971.15492000003</v>
      </c>
    </row>
    <row r="27" spans="1:7">
      <c r="A27" s="483">
        <v>19</v>
      </c>
      <c r="B27" s="487" t="s">
        <v>647</v>
      </c>
      <c r="C27" s="485">
        <v>0</v>
      </c>
      <c r="D27" s="489">
        <v>13556983.020000003</v>
      </c>
      <c r="E27" s="485">
        <v>10735514.919999994</v>
      </c>
      <c r="F27" s="485">
        <v>49162228.05999998</v>
      </c>
      <c r="G27" s="486">
        <v>53934142.820999973</v>
      </c>
    </row>
    <row r="28" spans="1:7">
      <c r="A28" s="483">
        <v>20</v>
      </c>
      <c r="B28" s="499" t="s">
        <v>648</v>
      </c>
      <c r="C28" s="485">
        <v>0</v>
      </c>
      <c r="D28" s="489">
        <v>0</v>
      </c>
      <c r="E28" s="485">
        <v>0</v>
      </c>
      <c r="F28" s="485">
        <v>0</v>
      </c>
      <c r="G28" s="486">
        <v>0</v>
      </c>
    </row>
    <row r="29" spans="1:7">
      <c r="A29" s="483">
        <v>21</v>
      </c>
      <c r="B29" s="487" t="s">
        <v>649</v>
      </c>
      <c r="C29" s="485">
        <v>0</v>
      </c>
      <c r="D29" s="489">
        <v>0</v>
      </c>
      <c r="E29" s="485">
        <v>0</v>
      </c>
      <c r="F29" s="485">
        <v>0</v>
      </c>
      <c r="G29" s="486">
        <v>0</v>
      </c>
    </row>
    <row r="30" spans="1:7">
      <c r="A30" s="483">
        <v>22</v>
      </c>
      <c r="B30" s="499" t="s">
        <v>648</v>
      </c>
      <c r="C30" s="485">
        <v>0</v>
      </c>
      <c r="D30" s="489">
        <v>0</v>
      </c>
      <c r="E30" s="485">
        <v>0</v>
      </c>
      <c r="F30" s="485">
        <v>0</v>
      </c>
      <c r="G30" s="486">
        <v>0</v>
      </c>
    </row>
    <row r="31" spans="1:7" ht="26.25">
      <c r="A31" s="483">
        <v>23</v>
      </c>
      <c r="B31" s="487" t="s">
        <v>650</v>
      </c>
      <c r="C31" s="485">
        <v>0</v>
      </c>
      <c r="D31" s="489">
        <v>52431.399999999907</v>
      </c>
      <c r="E31" s="485">
        <v>0</v>
      </c>
      <c r="F31" s="485">
        <v>0</v>
      </c>
      <c r="G31" s="486">
        <v>26215.699999999953</v>
      </c>
    </row>
    <row r="32" spans="1:7">
      <c r="A32" s="483">
        <v>24</v>
      </c>
      <c r="B32" s="484" t="s">
        <v>651</v>
      </c>
      <c r="C32" s="485">
        <v>0</v>
      </c>
      <c r="D32" s="489">
        <v>0</v>
      </c>
      <c r="E32" s="485">
        <v>0</v>
      </c>
      <c r="F32" s="485">
        <v>0</v>
      </c>
      <c r="G32" s="486">
        <v>0</v>
      </c>
    </row>
    <row r="33" spans="1:8">
      <c r="A33" s="483">
        <v>25</v>
      </c>
      <c r="B33" s="484" t="s">
        <v>165</v>
      </c>
      <c r="C33" s="659">
        <f>SUM(C34:C35)</f>
        <v>6640941.7047999995</v>
      </c>
      <c r="D33" s="659">
        <f>SUM(D34:D35)</f>
        <v>2798770.5778999999</v>
      </c>
      <c r="E33" s="659">
        <f>SUM(E34:E35)</f>
        <v>342336.4302</v>
      </c>
      <c r="F33" s="659">
        <f t="shared" ref="F33:G33" si="4">SUM(F34:F35)</f>
        <v>15364960.726300001</v>
      </c>
      <c r="G33" s="486">
        <f t="shared" si="4"/>
        <v>23885008.024550002</v>
      </c>
    </row>
    <row r="34" spans="1:8">
      <c r="A34" s="483">
        <v>26</v>
      </c>
      <c r="B34" s="487" t="s">
        <v>652</v>
      </c>
      <c r="C34" s="488"/>
      <c r="D34" s="489">
        <v>0</v>
      </c>
      <c r="E34" s="485">
        <v>0</v>
      </c>
      <c r="F34" s="485">
        <v>0</v>
      </c>
      <c r="G34" s="486">
        <v>0</v>
      </c>
    </row>
    <row r="35" spans="1:8">
      <c r="A35" s="483">
        <v>27</v>
      </c>
      <c r="B35" s="487" t="s">
        <v>653</v>
      </c>
      <c r="C35" s="485">
        <v>6640941.7047999995</v>
      </c>
      <c r="D35" s="489">
        <v>2798770.5778999999</v>
      </c>
      <c r="E35" s="485">
        <v>342336.4302</v>
      </c>
      <c r="F35" s="485">
        <v>15364960.726300001</v>
      </c>
      <c r="G35" s="486">
        <v>23885008.024550002</v>
      </c>
    </row>
    <row r="36" spans="1:8">
      <c r="A36" s="483">
        <v>28</v>
      </c>
      <c r="B36" s="484" t="s">
        <v>654</v>
      </c>
      <c r="C36" s="485">
        <v>0</v>
      </c>
      <c r="D36" s="489">
        <v>13308336.920900002</v>
      </c>
      <c r="E36" s="485">
        <v>15971881.599199997</v>
      </c>
      <c r="F36" s="485">
        <v>3904668.8318999996</v>
      </c>
      <c r="G36" s="486">
        <v>3019401.4024049998</v>
      </c>
    </row>
    <row r="37" spans="1:8" s="713" customFormat="1">
      <c r="A37" s="490">
        <v>29</v>
      </c>
      <c r="B37" s="491" t="s">
        <v>655</v>
      </c>
      <c r="C37" s="660">
        <f>SUM(C23:C24,C32:C33,C36)</f>
        <v>56166921.423400007</v>
      </c>
      <c r="D37" s="660">
        <f>SUM(D23:D24,D32:D33,D36)</f>
        <v>29716521.918800004</v>
      </c>
      <c r="E37" s="660">
        <f>SUM(E23:E24,E32:E33,E36)</f>
        <v>27049732.949399993</v>
      </c>
      <c r="F37" s="660">
        <f>SUM(F23:F24,F32:F33,F36)</f>
        <v>68431857.618199974</v>
      </c>
      <c r="G37" s="660">
        <f>SUM(G23:G24,G32:G33,G36)</f>
        <v>81253471.435659975</v>
      </c>
      <c r="H37"/>
    </row>
    <row r="38" spans="1:8">
      <c r="A38" s="479"/>
      <c r="B38" s="500"/>
      <c r="C38" s="501"/>
      <c r="D38" s="501"/>
      <c r="E38" s="501"/>
      <c r="F38" s="501"/>
      <c r="G38" s="502"/>
    </row>
    <row r="39" spans="1:8" ht="15.75" thickBot="1">
      <c r="A39" s="503">
        <v>30</v>
      </c>
      <c r="B39" s="504" t="s">
        <v>623</v>
      </c>
      <c r="C39" s="354"/>
      <c r="D39" s="336"/>
      <c r="E39" s="336"/>
      <c r="F39" s="505"/>
      <c r="G39" s="506">
        <f>IFERROR(G21/G37,0)</f>
        <v>1.2428457311770946</v>
      </c>
    </row>
    <row r="42" spans="1:8" ht="39">
      <c r="B42" s="24" t="s">
        <v>656</v>
      </c>
    </row>
  </sheetData>
  <mergeCells count="2">
    <mergeCell ref="C5:F5"/>
    <mergeCell ref="G5:G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zoomScaleNormal="100" workbookViewId="0">
      <pane xSplit="1" ySplit="5" topLeftCell="B36" activePane="bottomRight" state="frozen"/>
      <selection pane="topRight" activeCell="B1" sqref="B1"/>
      <selection pane="bottomLeft" activeCell="A6" sqref="A6"/>
      <selection pane="bottomRight" activeCell="F2" sqref="F2"/>
    </sheetView>
  </sheetViews>
  <sheetFormatPr defaultRowHeight="15.75"/>
  <cols>
    <col min="1" max="1" width="9.5703125" style="20" bestFit="1" customWidth="1"/>
    <col min="2" max="2" width="81" style="17" customWidth="1"/>
    <col min="3" max="3" width="12.7109375" style="17" customWidth="1"/>
    <col min="4" max="7" width="12.7109375" style="2" customWidth="1"/>
    <col min="8" max="13" width="6.7109375" customWidth="1"/>
  </cols>
  <sheetData>
    <row r="1" spans="1:8">
      <c r="A1" s="18" t="s">
        <v>188</v>
      </c>
      <c r="B1" s="438" t="str">
        <f>Info!C2</f>
        <v>სს "ზირაათ ბანკი საქართველო"</v>
      </c>
    </row>
    <row r="2" spans="1:8">
      <c r="A2" s="18" t="s">
        <v>189</v>
      </c>
      <c r="B2" s="727">
        <v>44561</v>
      </c>
      <c r="C2" s="30"/>
      <c r="D2" s="19"/>
      <c r="E2" s="19"/>
      <c r="F2" s="19"/>
      <c r="G2" s="19"/>
      <c r="H2" s="1"/>
    </row>
    <row r="3" spans="1:8">
      <c r="A3" s="18"/>
      <c r="C3" s="30"/>
      <c r="D3" s="19"/>
      <c r="E3" s="19"/>
      <c r="F3" s="19"/>
      <c r="G3" s="19"/>
      <c r="H3" s="1"/>
    </row>
    <row r="4" spans="1:8" ht="16.5" thickBot="1">
      <c r="A4" s="71" t="s">
        <v>405</v>
      </c>
      <c r="B4" s="204" t="s">
        <v>223</v>
      </c>
      <c r="C4" s="205"/>
      <c r="D4" s="206"/>
      <c r="E4" s="206"/>
      <c r="F4" s="206"/>
      <c r="G4" s="206"/>
      <c r="H4" s="1"/>
    </row>
    <row r="5" spans="1:8" ht="15">
      <c r="A5" s="322" t="s">
        <v>26</v>
      </c>
      <c r="B5" s="323"/>
      <c r="C5" s="455" t="str">
        <f>INT((MONTH($B$2))/3)&amp;"Q"&amp;"-"&amp;YEAR($B$2)</f>
        <v>4Q-2021</v>
      </c>
      <c r="D5" s="455" t="str">
        <f>IF(INT(MONTH($B$2))=3, "4"&amp;"Q"&amp;"-"&amp;YEAR($B$2)-1, IF(INT(MONTH($B$2))=6, "1"&amp;"Q"&amp;"-"&amp;YEAR($B$2), IF(INT(MONTH($B$2))=9, "2"&amp;"Q"&amp;"-"&amp;YEAR($B$2),IF(INT(MONTH($B$2))=12, "3"&amp;"Q"&amp;"-"&amp;YEAR($B$2), 0))))</f>
        <v>3Q-2021</v>
      </c>
      <c r="E5" s="455" t="str">
        <f>IF(INT(MONTH($B$2))=3, "3"&amp;"Q"&amp;"-"&amp;YEAR($B$2)-1, IF(INT(MONTH($B$2))=6, "4"&amp;"Q"&amp;"-"&amp;YEAR($B$2)-1, IF(INT(MONTH($B$2))=9, "1"&amp;"Q"&amp;"-"&amp;YEAR($B$2),IF(INT(MONTH($B$2))=12, "2"&amp;"Q"&amp;"-"&amp;YEAR($B$2), 0))))</f>
        <v>2Q-2021</v>
      </c>
      <c r="F5" s="455" t="str">
        <f>IF(INT(MONTH($B$2))=3, "2"&amp;"Q"&amp;"-"&amp;YEAR($B$2)-1, IF(INT(MONTH($B$2))=6, "3"&amp;"Q"&amp;"-"&amp;YEAR($B$2)-1, IF(INT(MONTH($B$2))=9, "4"&amp;"Q"&amp;"-"&amp;YEAR($B$2)-1,IF(INT(MONTH($B$2))=12, "1"&amp;"Q"&amp;"-"&amp;YEAR($B$2), 0))))</f>
        <v>1Q-2021</v>
      </c>
      <c r="G5" s="456" t="str">
        <f>IF(INT(MONTH($B$2))=3, "1"&amp;"Q"&amp;"-"&amp;YEAR($B$2)-1, IF(INT(MONTH($B$2))=6, "2"&amp;"Q"&amp;"-"&amp;YEAR($B$2)-1, IF(INT(MONTH($B$2))=9, "3"&amp;"Q"&amp;"-"&amp;YEAR($B$2)-1,IF(INT(MONTH($B$2))=12, "4"&amp;"Q"&amp;"-"&amp;YEAR($B$2)-1, 0))))</f>
        <v>4Q-2020</v>
      </c>
    </row>
    <row r="6" spans="1:8" ht="15">
      <c r="A6" s="457"/>
      <c r="B6" s="458" t="s">
        <v>186</v>
      </c>
      <c r="C6" s="324"/>
      <c r="D6" s="324"/>
      <c r="E6" s="324"/>
      <c r="F6" s="324"/>
      <c r="G6" s="325"/>
    </row>
    <row r="7" spans="1:8" ht="15">
      <c r="A7" s="457"/>
      <c r="B7" s="459" t="s">
        <v>190</v>
      </c>
      <c r="C7" s="324"/>
      <c r="D7" s="324"/>
      <c r="E7" s="324"/>
      <c r="F7" s="324"/>
      <c r="G7" s="325"/>
    </row>
    <row r="8" spans="1:8" ht="15">
      <c r="A8" s="443">
        <v>1</v>
      </c>
      <c r="B8" s="444" t="s">
        <v>23</v>
      </c>
      <c r="C8" s="460">
        <v>59020420.612399995</v>
      </c>
      <c r="D8" s="460">
        <v>58356097.483499996</v>
      </c>
      <c r="E8" s="461">
        <v>57071248.2236</v>
      </c>
      <c r="F8" s="461">
        <v>56427701.109999999</v>
      </c>
      <c r="G8" s="461">
        <v>56448456.539999999</v>
      </c>
    </row>
    <row r="9" spans="1:8" ht="15">
      <c r="A9" s="443">
        <v>2</v>
      </c>
      <c r="B9" s="444" t="s">
        <v>89</v>
      </c>
      <c r="C9" s="460">
        <v>59020420.612399995</v>
      </c>
      <c r="D9" s="460">
        <v>58356097.483499996</v>
      </c>
      <c r="E9" s="461">
        <v>57071248.2236</v>
      </c>
      <c r="F9" s="461">
        <v>56427701.109999999</v>
      </c>
      <c r="G9" s="461">
        <v>56448456.539999999</v>
      </c>
    </row>
    <row r="10" spans="1:8" ht="15">
      <c r="A10" s="443">
        <v>3</v>
      </c>
      <c r="B10" s="444" t="s">
        <v>88</v>
      </c>
      <c r="C10" s="460">
        <v>60849535.33694762</v>
      </c>
      <c r="D10" s="460">
        <v>60025950.887804747</v>
      </c>
      <c r="E10" s="461">
        <v>58749402.9388</v>
      </c>
      <c r="F10" s="461">
        <v>57578852.776100002</v>
      </c>
      <c r="G10" s="461">
        <v>57671941.317499995</v>
      </c>
    </row>
    <row r="11" spans="1:8" ht="15">
      <c r="A11" s="443">
        <v>4</v>
      </c>
      <c r="B11" s="444" t="s">
        <v>614</v>
      </c>
      <c r="C11" s="460">
        <v>10531117.395251229</v>
      </c>
      <c r="D11" s="460">
        <v>9314042.3817443419</v>
      </c>
      <c r="E11" s="461">
        <v>9314042.3817443419</v>
      </c>
      <c r="F11" s="461">
        <v>7265955.3354414487</v>
      </c>
      <c r="G11" s="461">
        <v>6469022.4855752531</v>
      </c>
    </row>
    <row r="12" spans="1:8" ht="15">
      <c r="A12" s="443">
        <v>5</v>
      </c>
      <c r="B12" s="444" t="s">
        <v>615</v>
      </c>
      <c r="C12" s="460">
        <v>14043605.506411072</v>
      </c>
      <c r="D12" s="460">
        <v>12420135.757673964</v>
      </c>
      <c r="E12" s="461">
        <v>12420135.757673964</v>
      </c>
      <c r="F12" s="461">
        <v>9688993.3888130244</v>
      </c>
      <c r="G12" s="461">
        <v>8626428.5460980646</v>
      </c>
    </row>
    <row r="13" spans="1:8" ht="15">
      <c r="A13" s="443">
        <v>6</v>
      </c>
      <c r="B13" s="444" t="s">
        <v>616</v>
      </c>
      <c r="C13" s="460">
        <v>23105551.218791731</v>
      </c>
      <c r="D13" s="460">
        <v>20287906.094134308</v>
      </c>
      <c r="E13" s="461">
        <v>20287906.094134308</v>
      </c>
      <c r="F13" s="461">
        <v>15424131.268677164</v>
      </c>
      <c r="G13" s="461">
        <v>15419434.832774829</v>
      </c>
    </row>
    <row r="14" spans="1:8" ht="15">
      <c r="A14" s="457"/>
      <c r="B14" s="458" t="s">
        <v>618</v>
      </c>
      <c r="C14" s="324"/>
      <c r="D14" s="324"/>
      <c r="E14" s="324"/>
      <c r="F14" s="324"/>
      <c r="G14" s="706"/>
    </row>
    <row r="15" spans="1:8" ht="27.75" customHeight="1">
      <c r="A15" s="443">
        <v>7</v>
      </c>
      <c r="B15" s="444" t="s">
        <v>617</v>
      </c>
      <c r="C15" s="462">
        <v>163544363.60371</v>
      </c>
      <c r="D15" s="462">
        <v>148451865.10853601</v>
      </c>
      <c r="E15" s="461">
        <v>153735856.58560002</v>
      </c>
      <c r="F15" s="461">
        <v>121742214.92061999</v>
      </c>
      <c r="G15" s="461">
        <v>121972234.08904998</v>
      </c>
    </row>
    <row r="16" spans="1:8" ht="15">
      <c r="A16" s="457"/>
      <c r="B16" s="458" t="s">
        <v>622</v>
      </c>
      <c r="C16" s="324"/>
      <c r="D16" s="324"/>
      <c r="E16" s="324"/>
      <c r="F16" s="324"/>
      <c r="G16" s="706"/>
    </row>
    <row r="17" spans="1:7" s="3" customFormat="1" ht="15">
      <c r="A17" s="443"/>
      <c r="B17" s="459" t="s">
        <v>603</v>
      </c>
      <c r="C17" s="324"/>
      <c r="D17" s="324"/>
      <c r="E17" s="324"/>
      <c r="F17" s="324"/>
      <c r="G17" s="706"/>
    </row>
    <row r="18" spans="1:7" ht="15">
      <c r="A18" s="442">
        <v>8</v>
      </c>
      <c r="B18" s="463" t="s">
        <v>612</v>
      </c>
      <c r="C18" s="470">
        <v>0.36088324483877915</v>
      </c>
      <c r="D18" s="470">
        <v>0.39309777240477739</v>
      </c>
      <c r="E18" s="471">
        <v>0.37122925966085712</v>
      </c>
      <c r="F18" s="471">
        <v>0.46350151545043561</v>
      </c>
      <c r="G18" s="471">
        <v>0.4627975945639225</v>
      </c>
    </row>
    <row r="19" spans="1:7" ht="15" customHeight="1">
      <c r="A19" s="442">
        <v>9</v>
      </c>
      <c r="B19" s="463" t="s">
        <v>611</v>
      </c>
      <c r="C19" s="470">
        <v>0.36088324483877915</v>
      </c>
      <c r="D19" s="470">
        <v>0.39309777240477739</v>
      </c>
      <c r="E19" s="471">
        <v>0.37122925966085712</v>
      </c>
      <c r="F19" s="471">
        <v>0.46350151545043561</v>
      </c>
      <c r="G19" s="471">
        <v>0.4627975945639225</v>
      </c>
    </row>
    <row r="20" spans="1:7" ht="15">
      <c r="A20" s="442">
        <v>10</v>
      </c>
      <c r="B20" s="463" t="s">
        <v>613</v>
      </c>
      <c r="C20" s="470">
        <v>0.37206745616983922</v>
      </c>
      <c r="D20" s="470">
        <v>0.40434622255448677</v>
      </c>
      <c r="E20" s="471">
        <v>0.38214509122072232</v>
      </c>
      <c r="F20" s="471">
        <v>0.47295716455991327</v>
      </c>
      <c r="G20" s="471">
        <v>0.4728284412286376</v>
      </c>
    </row>
    <row r="21" spans="1:7" ht="15">
      <c r="A21" s="442">
        <v>11</v>
      </c>
      <c r="B21" s="444" t="s">
        <v>614</v>
      </c>
      <c r="C21" s="470">
        <v>6.4393031732781353E-2</v>
      </c>
      <c r="D21" s="470">
        <v>6.2741161302339268E-2</v>
      </c>
      <c r="E21" s="471">
        <v>6.2741161302339268E-2</v>
      </c>
      <c r="F21" s="471">
        <v>5.9683120930394566E-2</v>
      </c>
      <c r="G21" s="471">
        <v>5.3036845097486067E-2</v>
      </c>
    </row>
    <row r="22" spans="1:7" ht="15">
      <c r="A22" s="442">
        <v>12</v>
      </c>
      <c r="B22" s="444" t="s">
        <v>615</v>
      </c>
      <c r="C22" s="470">
        <v>8.587031186498495E-2</v>
      </c>
      <c r="D22" s="470">
        <v>8.3664397157621112E-2</v>
      </c>
      <c r="E22" s="471">
        <v>8.3664397157621112E-2</v>
      </c>
      <c r="F22" s="471">
        <v>7.9586143517518332E-2</v>
      </c>
      <c r="G22" s="471">
        <v>7.0724526860761167E-2</v>
      </c>
    </row>
    <row r="23" spans="1:7" ht="15">
      <c r="A23" s="442">
        <v>13</v>
      </c>
      <c r="B23" s="444" t="s">
        <v>616</v>
      </c>
      <c r="C23" s="470">
        <v>0.14128002157738428</v>
      </c>
      <c r="D23" s="470">
        <v>0.13666319483725659</v>
      </c>
      <c r="E23" s="471">
        <v>0.13666319483725659</v>
      </c>
      <c r="F23" s="471">
        <v>0.12669501108333059</v>
      </c>
      <c r="G23" s="471">
        <v>0.12641758141051468</v>
      </c>
    </row>
    <row r="24" spans="1:7" ht="15">
      <c r="A24" s="457"/>
      <c r="B24" s="458" t="s">
        <v>6</v>
      </c>
      <c r="C24" s="324"/>
      <c r="D24" s="324"/>
      <c r="E24" s="324"/>
      <c r="F24" s="324"/>
      <c r="G24" s="706"/>
    </row>
    <row r="25" spans="1:7" ht="15" customHeight="1">
      <c r="A25" s="464">
        <v>14</v>
      </c>
      <c r="B25" s="465" t="s">
        <v>7</v>
      </c>
      <c r="C25" s="662">
        <v>6.7539416236114078E-2</v>
      </c>
      <c r="D25" s="662">
        <v>6.7104700697233469E-2</v>
      </c>
      <c r="E25" s="663">
        <v>6.4091596212936544E-2</v>
      </c>
      <c r="F25" s="663">
        <v>6.1290472407412804E-2</v>
      </c>
      <c r="G25" s="663">
        <v>6.2736361564335152E-2</v>
      </c>
    </row>
    <row r="26" spans="1:7" ht="15">
      <c r="A26" s="464">
        <v>15</v>
      </c>
      <c r="B26" s="465" t="s">
        <v>8</v>
      </c>
      <c r="C26" s="662">
        <v>2.8322950815116961E-3</v>
      </c>
      <c r="D26" s="662">
        <v>2.5061330191759042E-3</v>
      </c>
      <c r="E26" s="663">
        <v>2.1601673563779161E-3</v>
      </c>
      <c r="F26" s="663">
        <v>2.1652534706165503E-3</v>
      </c>
      <c r="G26" s="663">
        <v>3.7285730713852907E-3</v>
      </c>
    </row>
    <row r="27" spans="1:7" ht="15">
      <c r="A27" s="464">
        <v>16</v>
      </c>
      <c r="B27" s="465" t="s">
        <v>9</v>
      </c>
      <c r="C27" s="662">
        <v>3.1569011220115344E-2</v>
      </c>
      <c r="D27" s="662">
        <v>2.9379246255195498E-2</v>
      </c>
      <c r="E27" s="663">
        <v>2.4999344273483964E-2</v>
      </c>
      <c r="F27" s="663">
        <v>2.2414726497189365E-2</v>
      </c>
      <c r="G27" s="663">
        <v>2.7894549735021888E-2</v>
      </c>
    </row>
    <row r="28" spans="1:7" ht="15">
      <c r="A28" s="464">
        <v>17</v>
      </c>
      <c r="B28" s="465" t="s">
        <v>224</v>
      </c>
      <c r="C28" s="662">
        <v>6.4707121154602379E-2</v>
      </c>
      <c r="D28" s="662">
        <v>6.4598559787803919E-2</v>
      </c>
      <c r="E28" s="663">
        <v>6.1931428856558626E-2</v>
      </c>
      <c r="F28" s="663">
        <v>5.9125218936796259E-2</v>
      </c>
      <c r="G28" s="663">
        <v>5.900778849294986E-2</v>
      </c>
    </row>
    <row r="29" spans="1:7" ht="15">
      <c r="A29" s="464">
        <v>18</v>
      </c>
      <c r="B29" s="465" t="s">
        <v>10</v>
      </c>
      <c r="C29" s="662">
        <v>1.9673060190404035E-2</v>
      </c>
      <c r="D29" s="662">
        <v>2.0269564003804943E-2</v>
      </c>
      <c r="E29" s="663">
        <v>1.394476043611402E-2</v>
      </c>
      <c r="F29" s="663">
        <v>5.6527665772547276E-3</v>
      </c>
      <c r="G29" s="663">
        <v>1.1377407511853919E-2</v>
      </c>
    </row>
    <row r="30" spans="1:7" ht="15">
      <c r="A30" s="464">
        <v>19</v>
      </c>
      <c r="B30" s="465" t="s">
        <v>11</v>
      </c>
      <c r="C30" s="662">
        <v>4.5727157932859211E-2</v>
      </c>
      <c r="D30" s="662">
        <v>4.6255925290226776E-2</v>
      </c>
      <c r="E30" s="663">
        <v>3.1831011791286577E-2</v>
      </c>
      <c r="F30" s="663">
        <v>1.2680804411362375E-2</v>
      </c>
      <c r="G30" s="663">
        <v>2.5198878706643477E-2</v>
      </c>
    </row>
    <row r="31" spans="1:7" ht="15">
      <c r="A31" s="457"/>
      <c r="B31" s="458" t="s">
        <v>12</v>
      </c>
      <c r="C31" s="664"/>
      <c r="D31" s="664"/>
      <c r="E31" s="664"/>
      <c r="F31" s="664"/>
      <c r="G31" s="707"/>
    </row>
    <row r="32" spans="1:7" ht="15">
      <c r="A32" s="464">
        <v>20</v>
      </c>
      <c r="B32" s="465" t="s">
        <v>13</v>
      </c>
      <c r="C32" s="662">
        <v>9.0447643615539058E-2</v>
      </c>
      <c r="D32" s="662">
        <v>7.071464176822688E-2</v>
      </c>
      <c r="E32" s="663">
        <v>7.1807498414079657E-2</v>
      </c>
      <c r="F32" s="663">
        <v>0.11312336513378102</v>
      </c>
      <c r="G32" s="663">
        <v>8.3632897806058093E-2</v>
      </c>
    </row>
    <row r="33" spans="1:7" ht="15" customHeight="1">
      <c r="A33" s="464">
        <v>21</v>
      </c>
      <c r="B33" s="465" t="s">
        <v>14</v>
      </c>
      <c r="C33" s="662">
        <v>5.4139138400187463E-2</v>
      </c>
      <c r="D33" s="662">
        <v>6.0077669004524541E-2</v>
      </c>
      <c r="E33" s="663">
        <v>6.1104453487538853E-2</v>
      </c>
      <c r="F33" s="663">
        <v>8.4052371646712448E-2</v>
      </c>
      <c r="G33" s="663">
        <v>7.0846776316208004E-2</v>
      </c>
    </row>
    <row r="34" spans="1:7" ht="15">
      <c r="A34" s="464">
        <v>22</v>
      </c>
      <c r="B34" s="465" t="s">
        <v>15</v>
      </c>
      <c r="C34" s="662">
        <v>0.409697077570297</v>
      </c>
      <c r="D34" s="662">
        <v>0.35652267362066303</v>
      </c>
      <c r="E34" s="663">
        <v>0.30487518624522131</v>
      </c>
      <c r="F34" s="663">
        <v>0.36982990775865487</v>
      </c>
      <c r="G34" s="663">
        <v>0.34672623075364545</v>
      </c>
    </row>
    <row r="35" spans="1:7" ht="15" customHeight="1">
      <c r="A35" s="464">
        <v>23</v>
      </c>
      <c r="B35" s="465" t="s">
        <v>16</v>
      </c>
      <c r="C35" s="662">
        <v>0.50778787903163902</v>
      </c>
      <c r="D35" s="662">
        <v>0.44331759417989841</v>
      </c>
      <c r="E35" s="663">
        <v>0.47135766423111181</v>
      </c>
      <c r="F35" s="663">
        <v>0.42770681092952545</v>
      </c>
      <c r="G35" s="663">
        <v>0.38022322063853553</v>
      </c>
    </row>
    <row r="36" spans="1:7" ht="15">
      <c r="A36" s="464">
        <v>24</v>
      </c>
      <c r="B36" s="465" t="s">
        <v>17</v>
      </c>
      <c r="C36" s="662">
        <v>0.71675870641505401</v>
      </c>
      <c r="D36" s="662">
        <v>0.42737498887728531</v>
      </c>
      <c r="E36" s="663">
        <v>0.35357842935678496</v>
      </c>
      <c r="F36" s="663">
        <v>-4.6349656514264294E-2</v>
      </c>
      <c r="G36" s="663">
        <v>0.16117457607324229</v>
      </c>
    </row>
    <row r="37" spans="1:7" ht="15" customHeight="1">
      <c r="A37" s="457"/>
      <c r="B37" s="458" t="s">
        <v>18</v>
      </c>
      <c r="C37" s="665"/>
      <c r="D37" s="665"/>
      <c r="E37" s="665"/>
      <c r="F37" s="665"/>
      <c r="G37" s="708"/>
    </row>
    <row r="38" spans="1:7" ht="15" customHeight="1">
      <c r="A38" s="464">
        <v>25</v>
      </c>
      <c r="B38" s="465" t="s">
        <v>19</v>
      </c>
      <c r="C38" s="662">
        <v>0.33244251796898905</v>
      </c>
      <c r="D38" s="662">
        <v>0.50171198570832864</v>
      </c>
      <c r="E38" s="662">
        <v>0.41507772262422249</v>
      </c>
      <c r="F38" s="662">
        <v>0.53397555497544835</v>
      </c>
      <c r="G38" s="662">
        <v>0.51934837069352535</v>
      </c>
    </row>
    <row r="39" spans="1:7" ht="15" customHeight="1">
      <c r="A39" s="464">
        <v>26</v>
      </c>
      <c r="B39" s="465" t="s">
        <v>20</v>
      </c>
      <c r="C39" s="662">
        <v>0.86428299602439951</v>
      </c>
      <c r="D39" s="662">
        <v>0.80671404014992731</v>
      </c>
      <c r="E39" s="662">
        <v>0.82849235730723214</v>
      </c>
      <c r="F39" s="662">
        <v>0.80515640200946148</v>
      </c>
      <c r="G39" s="662">
        <v>0.71390224039171424</v>
      </c>
    </row>
    <row r="40" spans="1:7" ht="15" customHeight="1">
      <c r="A40" s="464">
        <v>27</v>
      </c>
      <c r="B40" s="466" t="s">
        <v>21</v>
      </c>
      <c r="C40" s="662">
        <v>0.36683477224416194</v>
      </c>
      <c r="D40" s="662">
        <v>0.41314843558615222</v>
      </c>
      <c r="E40" s="662">
        <v>0.4404588109662792</v>
      </c>
      <c r="F40" s="662">
        <v>0.46988665597411661</v>
      </c>
      <c r="G40" s="662">
        <v>0.48709024582852101</v>
      </c>
    </row>
    <row r="41" spans="1:7" ht="15" customHeight="1">
      <c r="A41" s="468"/>
      <c r="B41" s="458" t="s">
        <v>524</v>
      </c>
      <c r="C41" s="324"/>
      <c r="D41" s="324"/>
      <c r="E41" s="324"/>
      <c r="F41" s="324"/>
      <c r="G41" s="706"/>
    </row>
    <row r="42" spans="1:7" ht="15" customHeight="1">
      <c r="A42" s="464">
        <v>28</v>
      </c>
      <c r="B42" s="511" t="s">
        <v>508</v>
      </c>
      <c r="C42" s="466">
        <v>51926876.8810715</v>
      </c>
      <c r="D42" s="466">
        <v>50339320.005856499</v>
      </c>
      <c r="E42" s="466">
        <v>58523564.664183199</v>
      </c>
      <c r="F42" s="466">
        <v>66070853.618216597</v>
      </c>
      <c r="G42" s="466">
        <v>58912200.113830395</v>
      </c>
    </row>
    <row r="43" spans="1:7" ht="15">
      <c r="A43" s="464">
        <v>29</v>
      </c>
      <c r="B43" s="465" t="s">
        <v>509</v>
      </c>
      <c r="C43" s="466">
        <v>35521398.33197359</v>
      </c>
      <c r="D43" s="466">
        <v>33804284.903217711</v>
      </c>
      <c r="E43" s="467">
        <v>33277867.502305098</v>
      </c>
      <c r="F43" s="467">
        <v>31213299.14956639</v>
      </c>
      <c r="G43" s="467">
        <v>29242106.293685731</v>
      </c>
    </row>
    <row r="44" spans="1:7" ht="15">
      <c r="A44" s="507">
        <v>30</v>
      </c>
      <c r="B44" s="508" t="s">
        <v>507</v>
      </c>
      <c r="C44" s="666">
        <v>1.4618477683726483</v>
      </c>
      <c r="D44" s="666">
        <v>1.4891402125493527</v>
      </c>
      <c r="E44" s="667">
        <v>1.7586332615853277</v>
      </c>
      <c r="F44" s="667">
        <v>2.1167532884499471</v>
      </c>
      <c r="G44" s="667">
        <v>2.0146360020089027</v>
      </c>
    </row>
    <row r="45" spans="1:7" ht="15">
      <c r="A45" s="507"/>
      <c r="B45" s="458" t="s">
        <v>623</v>
      </c>
      <c r="C45" s="324"/>
      <c r="D45" s="324"/>
      <c r="E45" s="324"/>
      <c r="F45" s="324"/>
      <c r="G45" s="706"/>
    </row>
    <row r="46" spans="1:7" ht="15">
      <c r="A46" s="507">
        <v>31</v>
      </c>
      <c r="B46" s="508" t="s">
        <v>630</v>
      </c>
      <c r="C46" s="509">
        <v>100985530.11713</v>
      </c>
      <c r="D46" s="509">
        <v>99193082.387309998</v>
      </c>
      <c r="E46" s="510">
        <v>96755329.114600003</v>
      </c>
      <c r="F46" s="510">
        <v>91608179.058809996</v>
      </c>
      <c r="G46" s="510">
        <v>92564614.013439983</v>
      </c>
    </row>
    <row r="47" spans="1:7" ht="15">
      <c r="A47" s="507">
        <v>32</v>
      </c>
      <c r="B47" s="508" t="s">
        <v>643</v>
      </c>
      <c r="C47" s="509">
        <v>81253471.435659975</v>
      </c>
      <c r="D47" s="509">
        <v>70527347.033659935</v>
      </c>
      <c r="E47" s="510">
        <v>68534549.825465053</v>
      </c>
      <c r="F47" s="510">
        <v>54540329.069260001</v>
      </c>
      <c r="G47" s="510">
        <v>52945563.01958999</v>
      </c>
    </row>
    <row r="48" spans="1:7" thickBot="1">
      <c r="A48" s="123">
        <v>33</v>
      </c>
      <c r="B48" s="238" t="s">
        <v>657</v>
      </c>
      <c r="C48" s="666">
        <v>1.2428457311770946</v>
      </c>
      <c r="D48" s="666">
        <v>1.4064485133684248</v>
      </c>
      <c r="E48" s="667">
        <v>1.4117744898157789</v>
      </c>
      <c r="F48" s="667">
        <v>1.6796411136881491</v>
      </c>
      <c r="G48" s="667">
        <v>1.7482978503636055</v>
      </c>
    </row>
    <row r="49" spans="1:7">
      <c r="A49" s="21"/>
    </row>
    <row r="50" spans="1:7" ht="39.75">
      <c r="B50" s="24" t="s">
        <v>602</v>
      </c>
    </row>
    <row r="51" spans="1:7" ht="65.25">
      <c r="B51" s="372" t="s">
        <v>523</v>
      </c>
      <c r="C51" s="345"/>
      <c r="D51" s="345"/>
      <c r="E51" s="345"/>
      <c r="F51" s="345"/>
      <c r="G51" s="345"/>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C1" zoomScale="90" zoomScaleNormal="90" workbookViewId="0">
      <selection activeCell="C8" sqref="C8:H22"/>
    </sheetView>
  </sheetViews>
  <sheetFormatPr defaultColWidth="9.140625" defaultRowHeight="12.75"/>
  <cols>
    <col min="1" max="1" width="11.85546875" style="517" bestFit="1" customWidth="1"/>
    <col min="2" max="2" width="105.140625" style="517" bestFit="1" customWidth="1"/>
    <col min="3" max="8" width="17" style="517" customWidth="1"/>
    <col min="9" max="16384" width="9.140625" style="517"/>
  </cols>
  <sheetData>
    <row r="1" spans="1:8" ht="13.5">
      <c r="A1" s="516" t="s">
        <v>188</v>
      </c>
      <c r="B1" s="438" t="str">
        <f>Info!C2</f>
        <v>სს "ზირაათ ბანკი საქართველო"</v>
      </c>
    </row>
    <row r="2" spans="1:8">
      <c r="A2" s="518" t="s">
        <v>189</v>
      </c>
      <c r="B2" s="520">
        <f>'1. key ratios'!B2</f>
        <v>44561</v>
      </c>
    </row>
    <row r="3" spans="1:8">
      <c r="A3" s="519" t="s">
        <v>663</v>
      </c>
    </row>
    <row r="5" spans="1:8">
      <c r="A5" s="782" t="s">
        <v>664</v>
      </c>
      <c r="B5" s="783"/>
      <c r="C5" s="788" t="s">
        <v>665</v>
      </c>
      <c r="D5" s="789"/>
      <c r="E5" s="789"/>
      <c r="F5" s="789"/>
      <c r="G5" s="789"/>
      <c r="H5" s="790"/>
    </row>
    <row r="6" spans="1:8">
      <c r="A6" s="784"/>
      <c r="B6" s="785"/>
      <c r="C6" s="791"/>
      <c r="D6" s="792"/>
      <c r="E6" s="792"/>
      <c r="F6" s="792"/>
      <c r="G6" s="792"/>
      <c r="H6" s="793"/>
    </row>
    <row r="7" spans="1:8" ht="38.25">
      <c r="A7" s="786"/>
      <c r="B7" s="787"/>
      <c r="C7" s="521" t="s">
        <v>666</v>
      </c>
      <c r="D7" s="521" t="s">
        <v>667</v>
      </c>
      <c r="E7" s="521" t="s">
        <v>668</v>
      </c>
      <c r="F7" s="521" t="s">
        <v>669</v>
      </c>
      <c r="G7" s="630" t="s">
        <v>940</v>
      </c>
      <c r="H7" s="521" t="s">
        <v>68</v>
      </c>
    </row>
    <row r="8" spans="1:8">
      <c r="A8" s="522">
        <v>1</v>
      </c>
      <c r="B8" s="523" t="s">
        <v>216</v>
      </c>
      <c r="C8" s="693">
        <v>37177319.0132</v>
      </c>
      <c r="D8" s="693">
        <v>1952431</v>
      </c>
      <c r="E8" s="693"/>
      <c r="F8" s="693"/>
      <c r="G8" s="693"/>
      <c r="H8" s="692">
        <f>SUM(C8:G8)</f>
        <v>39129750.0132</v>
      </c>
    </row>
    <row r="9" spans="1:8">
      <c r="A9" s="522">
        <v>2</v>
      </c>
      <c r="B9" s="523" t="s">
        <v>217</v>
      </c>
      <c r="C9" s="693"/>
      <c r="D9" s="693"/>
      <c r="E9" s="693"/>
      <c r="F9" s="693"/>
      <c r="G9" s="693"/>
      <c r="H9" s="692">
        <f t="shared" ref="H9:H21" si="0">SUM(C9:G9)</f>
        <v>0</v>
      </c>
    </row>
    <row r="10" spans="1:8">
      <c r="A10" s="522">
        <v>3</v>
      </c>
      <c r="B10" s="523" t="s">
        <v>218</v>
      </c>
      <c r="C10" s="693"/>
      <c r="D10" s="693"/>
      <c r="E10" s="693"/>
      <c r="F10" s="693"/>
      <c r="G10" s="693"/>
      <c r="H10" s="692">
        <f t="shared" si="0"/>
        <v>0</v>
      </c>
    </row>
    <row r="11" spans="1:8">
      <c r="A11" s="522">
        <v>4</v>
      </c>
      <c r="B11" s="523" t="s">
        <v>219</v>
      </c>
      <c r="C11" s="693"/>
      <c r="D11" s="693"/>
      <c r="E11" s="693"/>
      <c r="F11" s="693"/>
      <c r="G11" s="693"/>
      <c r="H11" s="692">
        <f t="shared" si="0"/>
        <v>0</v>
      </c>
    </row>
    <row r="12" spans="1:8">
      <c r="A12" s="522">
        <v>5</v>
      </c>
      <c r="B12" s="523" t="s">
        <v>220</v>
      </c>
      <c r="C12" s="693"/>
      <c r="D12" s="693"/>
      <c r="E12" s="693"/>
      <c r="F12" s="693"/>
      <c r="G12" s="693"/>
      <c r="H12" s="692">
        <f t="shared" si="0"/>
        <v>0</v>
      </c>
    </row>
    <row r="13" spans="1:8">
      <c r="A13" s="522">
        <v>6</v>
      </c>
      <c r="B13" s="523" t="s">
        <v>221</v>
      </c>
      <c r="C13" s="693">
        <v>3687787.6885000002</v>
      </c>
      <c r="D13" s="693">
        <v>0</v>
      </c>
      <c r="E13" s="693">
        <v>0</v>
      </c>
      <c r="F13" s="693">
        <v>0</v>
      </c>
      <c r="G13" s="693">
        <v>0</v>
      </c>
      <c r="H13" s="692">
        <f t="shared" si="0"/>
        <v>3687787.6885000002</v>
      </c>
    </row>
    <row r="14" spans="1:8">
      <c r="A14" s="522">
        <v>7</v>
      </c>
      <c r="B14" s="523" t="s">
        <v>73</v>
      </c>
      <c r="C14" s="693">
        <v>0</v>
      </c>
      <c r="D14" s="693">
        <v>14650835.171599999</v>
      </c>
      <c r="E14" s="693">
        <v>25804695.565900002</v>
      </c>
      <c r="F14" s="693">
        <v>12259541.050000001</v>
      </c>
      <c r="G14" s="693">
        <v>0</v>
      </c>
      <c r="H14" s="692">
        <f t="shared" si="0"/>
        <v>52715071.787499994</v>
      </c>
    </row>
    <row r="15" spans="1:8">
      <c r="A15" s="522">
        <v>8</v>
      </c>
      <c r="B15" s="525" t="s">
        <v>74</v>
      </c>
      <c r="C15" s="693">
        <v>0</v>
      </c>
      <c r="D15" s="693">
        <v>12330859.7598</v>
      </c>
      <c r="E15" s="693">
        <v>21438396.296999998</v>
      </c>
      <c r="F15" s="693">
        <v>7793108.3335999995</v>
      </c>
      <c r="G15" s="693">
        <v>55770.8321</v>
      </c>
      <c r="H15" s="692">
        <f t="shared" si="0"/>
        <v>41618135.222499996</v>
      </c>
    </row>
    <row r="16" spans="1:8">
      <c r="A16" s="522">
        <v>9</v>
      </c>
      <c r="B16" s="523" t="s">
        <v>75</v>
      </c>
      <c r="C16" s="693"/>
      <c r="D16" s="693"/>
      <c r="E16" s="693"/>
      <c r="F16" s="693"/>
      <c r="G16" s="693"/>
      <c r="H16" s="692">
        <f t="shared" si="0"/>
        <v>0</v>
      </c>
    </row>
    <row r="17" spans="1:8">
      <c r="A17" s="522">
        <v>10</v>
      </c>
      <c r="B17" s="634" t="s">
        <v>691</v>
      </c>
      <c r="C17" s="693"/>
      <c r="D17" s="693"/>
      <c r="E17" s="693"/>
      <c r="F17" s="693"/>
      <c r="G17" s="693"/>
      <c r="H17" s="692">
        <f t="shared" si="0"/>
        <v>0</v>
      </c>
    </row>
    <row r="18" spans="1:8">
      <c r="A18" s="522">
        <v>11</v>
      </c>
      <c r="B18" s="523" t="s">
        <v>70</v>
      </c>
      <c r="C18" s="693"/>
      <c r="D18" s="693"/>
      <c r="E18" s="693"/>
      <c r="F18" s="693"/>
      <c r="G18" s="693"/>
      <c r="H18" s="692">
        <f t="shared" si="0"/>
        <v>0</v>
      </c>
    </row>
    <row r="19" spans="1:8">
      <c r="A19" s="522">
        <v>12</v>
      </c>
      <c r="B19" s="523" t="s">
        <v>71</v>
      </c>
      <c r="C19" s="693"/>
      <c r="D19" s="693"/>
      <c r="E19" s="693"/>
      <c r="F19" s="693"/>
      <c r="G19" s="693"/>
      <c r="H19" s="692">
        <f t="shared" si="0"/>
        <v>0</v>
      </c>
    </row>
    <row r="20" spans="1:8">
      <c r="A20" s="526">
        <v>13</v>
      </c>
      <c r="B20" s="525" t="s">
        <v>72</v>
      </c>
      <c r="C20" s="693"/>
      <c r="D20" s="693"/>
      <c r="E20" s="693"/>
      <c r="F20" s="693"/>
      <c r="G20" s="693"/>
      <c r="H20" s="692">
        <f t="shared" si="0"/>
        <v>0</v>
      </c>
    </row>
    <row r="21" spans="1:8">
      <c r="A21" s="522">
        <v>14</v>
      </c>
      <c r="B21" s="523" t="s">
        <v>670</v>
      </c>
      <c r="C21" s="693">
        <v>6755014.3399999999</v>
      </c>
      <c r="D21" s="693">
        <v>366101.99160000001</v>
      </c>
      <c r="E21" s="693">
        <v>706165.53</v>
      </c>
      <c r="F21" s="693">
        <v>275849.45429999998</v>
      </c>
      <c r="G21" s="693">
        <v>4525345.47</v>
      </c>
      <c r="H21" s="692">
        <f t="shared" si="0"/>
        <v>12628476.7859</v>
      </c>
    </row>
    <row r="22" spans="1:8">
      <c r="A22" s="527">
        <v>15</v>
      </c>
      <c r="B22" s="524" t="s">
        <v>68</v>
      </c>
      <c r="C22" s="692">
        <f>SUM(C18:C21)+SUM(C8:C16)</f>
        <v>47620121.041700006</v>
      </c>
      <c r="D22" s="692">
        <f t="shared" ref="D22:G22" si="1">SUM(D18:D21)+SUM(D8:D16)</f>
        <v>29300227.923</v>
      </c>
      <c r="E22" s="692">
        <f t="shared" si="1"/>
        <v>47949257.392900005</v>
      </c>
      <c r="F22" s="692">
        <f t="shared" si="1"/>
        <v>20328498.837900002</v>
      </c>
      <c r="G22" s="692">
        <f t="shared" si="1"/>
        <v>4581116.3021</v>
      </c>
      <c r="H22" s="692">
        <f>SUM(H18:H21)+SUM(H8:H16)</f>
        <v>149779221.49759999</v>
      </c>
    </row>
    <row r="26" spans="1:8" ht="38.25">
      <c r="B26" s="633" t="s">
        <v>939</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C1" zoomScale="80" zoomScaleNormal="80" workbookViewId="0">
      <selection activeCell="C7" sqref="C7:I23"/>
    </sheetView>
  </sheetViews>
  <sheetFormatPr defaultColWidth="9.140625" defaultRowHeight="12.75"/>
  <cols>
    <col min="1" max="1" width="11.85546875" style="528" bestFit="1" customWidth="1"/>
    <col min="2" max="2" width="114.7109375" style="517" customWidth="1"/>
    <col min="3" max="3" width="22.42578125" style="517" customWidth="1"/>
    <col min="4" max="4" width="23.5703125" style="517" customWidth="1"/>
    <col min="5" max="7" width="22.140625" style="539" customWidth="1"/>
    <col min="8" max="8" width="22.140625" style="517" customWidth="1"/>
    <col min="9" max="9" width="41.42578125" style="517" customWidth="1"/>
    <col min="10" max="16384" width="9.140625" style="517"/>
  </cols>
  <sheetData>
    <row r="1" spans="1:9" ht="13.5">
      <c r="A1" s="516" t="s">
        <v>188</v>
      </c>
      <c r="B1" s="438" t="str">
        <f>Info!C2</f>
        <v>სს "ზირაათ ბანკი საქართველო"</v>
      </c>
      <c r="E1" s="517"/>
      <c r="F1" s="517"/>
      <c r="G1" s="517"/>
    </row>
    <row r="2" spans="1:9">
      <c r="A2" s="518" t="s">
        <v>189</v>
      </c>
      <c r="B2" s="520">
        <f>'1. key ratios'!B2</f>
        <v>44561</v>
      </c>
      <c r="E2" s="517"/>
      <c r="F2" s="517"/>
      <c r="G2" s="517"/>
    </row>
    <row r="3" spans="1:9">
      <c r="A3" s="519" t="s">
        <v>671</v>
      </c>
      <c r="E3" s="517"/>
      <c r="F3" s="517"/>
      <c r="G3" s="517"/>
    </row>
    <row r="4" spans="1:9">
      <c r="C4" s="529" t="s">
        <v>672</v>
      </c>
      <c r="D4" s="529" t="s">
        <v>673</v>
      </c>
      <c r="E4" s="529" t="s">
        <v>674</v>
      </c>
      <c r="F4" s="529" t="s">
        <v>675</v>
      </c>
      <c r="G4" s="529" t="s">
        <v>676</v>
      </c>
      <c r="H4" s="529" t="s">
        <v>677</v>
      </c>
      <c r="I4" s="529" t="s">
        <v>678</v>
      </c>
    </row>
    <row r="5" spans="1:9" ht="33.950000000000003" customHeight="1">
      <c r="A5" s="782" t="s">
        <v>681</v>
      </c>
      <c r="B5" s="783"/>
      <c r="C5" s="796" t="s">
        <v>682</v>
      </c>
      <c r="D5" s="796"/>
      <c r="E5" s="796" t="s">
        <v>683</v>
      </c>
      <c r="F5" s="796" t="s">
        <v>684</v>
      </c>
      <c r="G5" s="794" t="s">
        <v>685</v>
      </c>
      <c r="H5" s="794" t="s">
        <v>686</v>
      </c>
      <c r="I5" s="530" t="s">
        <v>687</v>
      </c>
    </row>
    <row r="6" spans="1:9" ht="38.25">
      <c r="A6" s="786"/>
      <c r="B6" s="787"/>
      <c r="C6" s="579" t="s">
        <v>688</v>
      </c>
      <c r="D6" s="579" t="s">
        <v>689</v>
      </c>
      <c r="E6" s="796"/>
      <c r="F6" s="796"/>
      <c r="G6" s="795"/>
      <c r="H6" s="795"/>
      <c r="I6" s="530" t="s">
        <v>690</v>
      </c>
    </row>
    <row r="7" spans="1:9">
      <c r="A7" s="531">
        <v>1</v>
      </c>
      <c r="B7" s="523" t="s">
        <v>216</v>
      </c>
      <c r="C7" s="694"/>
      <c r="D7" s="694">
        <v>39129750.413199998</v>
      </c>
      <c r="E7" s="696"/>
      <c r="F7" s="696"/>
      <c r="G7" s="696"/>
      <c r="H7" s="694"/>
      <c r="I7" s="715">
        <f>C7+D7-E7-F7-G7</f>
        <v>39129750.413199998</v>
      </c>
    </row>
    <row r="8" spans="1:9">
      <c r="A8" s="531">
        <v>2</v>
      </c>
      <c r="B8" s="523" t="s">
        <v>217</v>
      </c>
      <c r="C8" s="694"/>
      <c r="D8" s="694"/>
      <c r="E8" s="696"/>
      <c r="F8" s="696"/>
      <c r="G8" s="696"/>
      <c r="H8" s="694"/>
      <c r="I8" s="715">
        <f t="shared" ref="I8:I23" si="0">C8+D8-E8-F8-G8</f>
        <v>0</v>
      </c>
    </row>
    <row r="9" spans="1:9">
      <c r="A9" s="531">
        <v>3</v>
      </c>
      <c r="B9" s="523" t="s">
        <v>218</v>
      </c>
      <c r="C9" s="694"/>
      <c r="D9" s="694"/>
      <c r="E9" s="696"/>
      <c r="F9" s="696"/>
      <c r="G9" s="696"/>
      <c r="H9" s="694"/>
      <c r="I9" s="715">
        <f t="shared" si="0"/>
        <v>0</v>
      </c>
    </row>
    <row r="10" spans="1:9">
      <c r="A10" s="531">
        <v>4</v>
      </c>
      <c r="B10" s="523" t="s">
        <v>219</v>
      </c>
      <c r="C10" s="694"/>
      <c r="D10" s="694"/>
      <c r="E10" s="696"/>
      <c r="F10" s="696"/>
      <c r="G10" s="696"/>
      <c r="H10" s="694"/>
      <c r="I10" s="715">
        <f t="shared" si="0"/>
        <v>0</v>
      </c>
    </row>
    <row r="11" spans="1:9">
      <c r="A11" s="531">
        <v>5</v>
      </c>
      <c r="B11" s="523" t="s">
        <v>220</v>
      </c>
      <c r="C11" s="694"/>
      <c r="D11" s="694"/>
      <c r="E11" s="696"/>
      <c r="F11" s="696"/>
      <c r="G11" s="696"/>
      <c r="H11" s="694"/>
      <c r="I11" s="715">
        <f t="shared" si="0"/>
        <v>0</v>
      </c>
    </row>
    <row r="12" spans="1:9">
      <c r="A12" s="531">
        <v>6</v>
      </c>
      <c r="B12" s="523" t="s">
        <v>221</v>
      </c>
      <c r="C12" s="694"/>
      <c r="D12" s="694">
        <v>3687787.6885000002</v>
      </c>
      <c r="E12" s="696"/>
      <c r="F12" s="696"/>
      <c r="G12" s="696"/>
      <c r="H12" s="694"/>
      <c r="I12" s="715">
        <f t="shared" si="0"/>
        <v>3687787.6885000002</v>
      </c>
    </row>
    <row r="13" spans="1:9">
      <c r="A13" s="531">
        <v>7</v>
      </c>
      <c r="B13" s="523" t="s">
        <v>73</v>
      </c>
      <c r="C13" s="694">
        <v>6853406.9568999996</v>
      </c>
      <c r="D13" s="694">
        <v>48743341.835100003</v>
      </c>
      <c r="E13" s="696">
        <v>2881677.0044999998</v>
      </c>
      <c r="F13" s="696">
        <v>808588.32</v>
      </c>
      <c r="G13" s="696"/>
      <c r="H13" s="694"/>
      <c r="I13" s="715">
        <f>C13+D13-E13-F13-G13</f>
        <v>51906483.467500001</v>
      </c>
    </row>
    <row r="14" spans="1:9">
      <c r="A14" s="531">
        <v>8</v>
      </c>
      <c r="B14" s="525" t="s">
        <v>74</v>
      </c>
      <c r="C14" s="694">
        <v>1954343.3130999999</v>
      </c>
      <c r="D14" s="694">
        <v>40455083.448100001</v>
      </c>
      <c r="E14" s="696">
        <v>791291.53870000003</v>
      </c>
      <c r="F14" s="696">
        <v>790487.7341</v>
      </c>
      <c r="G14" s="696"/>
      <c r="H14" s="694">
        <v>27586.8845</v>
      </c>
      <c r="I14" s="715">
        <f>C14+D14-E14-F14-G14</f>
        <v>40827647.488400005</v>
      </c>
    </row>
    <row r="15" spans="1:9">
      <c r="A15" s="531">
        <v>9</v>
      </c>
      <c r="B15" s="523" t="s">
        <v>75</v>
      </c>
      <c r="C15" s="694"/>
      <c r="D15" s="694"/>
      <c r="E15" s="696"/>
      <c r="F15" s="696"/>
      <c r="G15" s="696"/>
      <c r="H15" s="694"/>
      <c r="I15" s="715">
        <f t="shared" si="0"/>
        <v>0</v>
      </c>
    </row>
    <row r="16" spans="1:9">
      <c r="A16" s="531">
        <v>10</v>
      </c>
      <c r="B16" s="634" t="s">
        <v>691</v>
      </c>
      <c r="C16" s="694"/>
      <c r="D16" s="694"/>
      <c r="E16" s="696"/>
      <c r="F16" s="696"/>
      <c r="G16" s="696"/>
      <c r="H16" s="694"/>
      <c r="I16" s="715">
        <f t="shared" si="0"/>
        <v>0</v>
      </c>
    </row>
    <row r="17" spans="1:9">
      <c r="A17" s="531">
        <v>11</v>
      </c>
      <c r="B17" s="523" t="s">
        <v>70</v>
      </c>
      <c r="C17" s="694"/>
      <c r="D17" s="694"/>
      <c r="E17" s="696"/>
      <c r="F17" s="696"/>
      <c r="G17" s="696"/>
      <c r="H17" s="694"/>
      <c r="I17" s="715">
        <f t="shared" si="0"/>
        <v>0</v>
      </c>
    </row>
    <row r="18" spans="1:9">
      <c r="A18" s="531">
        <v>12</v>
      </c>
      <c r="B18" s="523" t="s">
        <v>71</v>
      </c>
      <c r="C18" s="694"/>
      <c r="D18" s="694"/>
      <c r="E18" s="696"/>
      <c r="F18" s="696"/>
      <c r="G18" s="696"/>
      <c r="H18" s="694"/>
      <c r="I18" s="715">
        <f t="shared" si="0"/>
        <v>0</v>
      </c>
    </row>
    <row r="19" spans="1:9">
      <c r="A19" s="534">
        <v>13</v>
      </c>
      <c r="B19" s="525" t="s">
        <v>72</v>
      </c>
      <c r="C19" s="694"/>
      <c r="D19" s="694"/>
      <c r="E19" s="696"/>
      <c r="F19" s="696"/>
      <c r="G19" s="696"/>
      <c r="H19" s="694"/>
      <c r="I19" s="715">
        <f t="shared" si="0"/>
        <v>0</v>
      </c>
    </row>
    <row r="20" spans="1:9">
      <c r="A20" s="531">
        <v>14</v>
      </c>
      <c r="B20" s="523" t="s">
        <v>670</v>
      </c>
      <c r="C20" s="694">
        <v>57000</v>
      </c>
      <c r="D20" s="694">
        <v>13393459.488600001</v>
      </c>
      <c r="E20" s="696">
        <v>28500</v>
      </c>
      <c r="F20" s="696"/>
      <c r="G20" s="696"/>
      <c r="H20" s="694"/>
      <c r="I20" s="715">
        <f t="shared" si="0"/>
        <v>13421959.488600001</v>
      </c>
    </row>
    <row r="21" spans="1:9" s="536" customFormat="1">
      <c r="A21" s="535">
        <v>15</v>
      </c>
      <c r="B21" s="524" t="s">
        <v>68</v>
      </c>
      <c r="C21" s="695">
        <f>SUM(C7:C15)+SUM(C17:C20)</f>
        <v>8864750.2699999996</v>
      </c>
      <c r="D21" s="695">
        <f t="shared" ref="D21:H21" si="1">SUM(D7:D15)+SUM(D17:D20)</f>
        <v>145409422.87349999</v>
      </c>
      <c r="E21" s="695">
        <f t="shared" si="1"/>
        <v>3701468.5431999997</v>
      </c>
      <c r="F21" s="695">
        <f t="shared" si="1"/>
        <v>1599076.0540999998</v>
      </c>
      <c r="G21" s="695">
        <f t="shared" si="1"/>
        <v>0</v>
      </c>
      <c r="H21" s="695">
        <f t="shared" si="1"/>
        <v>27586.8845</v>
      </c>
      <c r="I21" s="716">
        <f t="shared" si="0"/>
        <v>148973628.54620001</v>
      </c>
    </row>
    <row r="22" spans="1:9">
      <c r="A22" s="537">
        <v>16</v>
      </c>
      <c r="B22" s="538" t="s">
        <v>692</v>
      </c>
      <c r="C22" s="694">
        <v>8807750.2699999996</v>
      </c>
      <c r="D22" s="694">
        <v>88571793.496099994</v>
      </c>
      <c r="E22" s="696">
        <v>3672968.5432000002</v>
      </c>
      <c r="F22" s="696">
        <v>1599076.0541000001</v>
      </c>
      <c r="G22" s="696"/>
      <c r="H22" s="694">
        <v>27586.8845</v>
      </c>
      <c r="I22" s="715">
        <f>C22+D22-E22-F22-G22</f>
        <v>92107499.168799981</v>
      </c>
    </row>
    <row r="23" spans="1:9">
      <c r="A23" s="537">
        <v>17</v>
      </c>
      <c r="B23" s="538" t="s">
        <v>693</v>
      </c>
      <c r="C23" s="694"/>
      <c r="D23" s="694">
        <v>1952431.4</v>
      </c>
      <c r="E23" s="696"/>
      <c r="F23" s="696"/>
      <c r="G23" s="696"/>
      <c r="H23" s="694"/>
      <c r="I23" s="715">
        <f t="shared" si="0"/>
        <v>1952431.4</v>
      </c>
    </row>
    <row r="26" spans="1:9" ht="42.6" customHeight="1">
      <c r="B26" s="633" t="s">
        <v>939</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C10" zoomScale="70" zoomScaleNormal="70" workbookViewId="0">
      <selection activeCell="C7" sqref="C7:I34"/>
    </sheetView>
  </sheetViews>
  <sheetFormatPr defaultColWidth="9.140625" defaultRowHeight="12.75"/>
  <cols>
    <col min="1" max="1" width="11" style="517" bestFit="1" customWidth="1"/>
    <col min="2" max="2" width="93.42578125" style="517" customWidth="1"/>
    <col min="3" max="8" width="22" style="517" customWidth="1"/>
    <col min="9" max="9" width="42.28515625" style="517" bestFit="1" customWidth="1"/>
    <col min="10" max="16384" width="9.140625" style="517"/>
  </cols>
  <sheetData>
    <row r="1" spans="1:9" ht="13.5">
      <c r="A1" s="516" t="s">
        <v>188</v>
      </c>
      <c r="B1" s="438" t="str">
        <f>Info!C2</f>
        <v>სს "ზირაათ ბანკი საქართველო"</v>
      </c>
    </row>
    <row r="2" spans="1:9">
      <c r="A2" s="518" t="s">
        <v>189</v>
      </c>
      <c r="B2" s="520">
        <f>'1. key ratios'!B2</f>
        <v>44561</v>
      </c>
    </row>
    <row r="3" spans="1:9">
      <c r="A3" s="519" t="s">
        <v>694</v>
      </c>
    </row>
    <row r="4" spans="1:9">
      <c r="C4" s="529" t="s">
        <v>672</v>
      </c>
      <c r="D4" s="529" t="s">
        <v>673</v>
      </c>
      <c r="E4" s="529" t="s">
        <v>674</v>
      </c>
      <c r="F4" s="529" t="s">
        <v>675</v>
      </c>
      <c r="G4" s="529" t="s">
        <v>676</v>
      </c>
      <c r="H4" s="529" t="s">
        <v>677</v>
      </c>
      <c r="I4" s="529" t="s">
        <v>678</v>
      </c>
    </row>
    <row r="5" spans="1:9" ht="41.45" customHeight="1">
      <c r="A5" s="782" t="s">
        <v>950</v>
      </c>
      <c r="B5" s="783"/>
      <c r="C5" s="796" t="s">
        <v>682</v>
      </c>
      <c r="D5" s="796"/>
      <c r="E5" s="796" t="s">
        <v>683</v>
      </c>
      <c r="F5" s="796" t="s">
        <v>684</v>
      </c>
      <c r="G5" s="794" t="s">
        <v>685</v>
      </c>
      <c r="H5" s="794" t="s">
        <v>686</v>
      </c>
      <c r="I5" s="530" t="s">
        <v>687</v>
      </c>
    </row>
    <row r="6" spans="1:9" ht="41.45" customHeight="1">
      <c r="A6" s="786"/>
      <c r="B6" s="787"/>
      <c r="C6" s="579" t="s">
        <v>688</v>
      </c>
      <c r="D6" s="579" t="s">
        <v>689</v>
      </c>
      <c r="E6" s="796"/>
      <c r="F6" s="796"/>
      <c r="G6" s="795"/>
      <c r="H6" s="795"/>
      <c r="I6" s="530" t="s">
        <v>690</v>
      </c>
    </row>
    <row r="7" spans="1:9">
      <c r="A7" s="532">
        <v>1</v>
      </c>
      <c r="B7" s="540" t="s">
        <v>695</v>
      </c>
      <c r="C7" s="717">
        <v>39824.81</v>
      </c>
      <c r="D7" s="717">
        <f>1232597.8064+37177319.0132+1952431</f>
        <v>40362347.819600001</v>
      </c>
      <c r="E7" s="694">
        <v>13276</v>
      </c>
      <c r="F7" s="694">
        <v>24279.097099999999</v>
      </c>
      <c r="G7" s="694"/>
      <c r="H7" s="694"/>
      <c r="I7" s="718">
        <f t="shared" ref="I7:I33" si="0">C7+D7-E7-F7-G7</f>
        <v>40364617.532500006</v>
      </c>
    </row>
    <row r="8" spans="1:9">
      <c r="A8" s="532">
        <v>2</v>
      </c>
      <c r="B8" s="540" t="s">
        <v>696</v>
      </c>
      <c r="C8" s="717">
        <v>0</v>
      </c>
      <c r="D8" s="717">
        <f>819109.7831+3687787.6885</f>
        <v>4506897.4715999998</v>
      </c>
      <c r="E8" s="694">
        <v>0</v>
      </c>
      <c r="F8" s="694">
        <v>16237.1569</v>
      </c>
      <c r="G8" s="694"/>
      <c r="H8" s="694"/>
      <c r="I8" s="718">
        <f t="shared" si="0"/>
        <v>4490660.3147</v>
      </c>
    </row>
    <row r="9" spans="1:9">
      <c r="A9" s="532">
        <v>3</v>
      </c>
      <c r="B9" s="540" t="s">
        <v>697</v>
      </c>
      <c r="C9" s="717">
        <v>0</v>
      </c>
      <c r="D9" s="717">
        <v>0</v>
      </c>
      <c r="E9" s="694">
        <v>0</v>
      </c>
      <c r="F9" s="694">
        <v>0</v>
      </c>
      <c r="G9" s="694"/>
      <c r="H9" s="694"/>
      <c r="I9" s="718">
        <f t="shared" si="0"/>
        <v>0</v>
      </c>
    </row>
    <row r="10" spans="1:9">
      <c r="A10" s="532">
        <v>4</v>
      </c>
      <c r="B10" s="540" t="s">
        <v>698</v>
      </c>
      <c r="C10" s="717">
        <v>0</v>
      </c>
      <c r="D10" s="717">
        <v>8651429.9480000008</v>
      </c>
      <c r="E10" s="694">
        <v>0</v>
      </c>
      <c r="F10" s="694">
        <v>172286.30600000001</v>
      </c>
      <c r="G10" s="694"/>
      <c r="H10" s="694"/>
      <c r="I10" s="718">
        <f t="shared" si="0"/>
        <v>8479143.6420000009</v>
      </c>
    </row>
    <row r="11" spans="1:9">
      <c r="A11" s="532">
        <v>5</v>
      </c>
      <c r="B11" s="540" t="s">
        <v>699</v>
      </c>
      <c r="C11" s="717">
        <v>398752.56109999999</v>
      </c>
      <c r="D11" s="717">
        <v>5330750.53</v>
      </c>
      <c r="E11" s="694">
        <v>300800.82079999999</v>
      </c>
      <c r="F11" s="694">
        <v>69898.55</v>
      </c>
      <c r="G11" s="694"/>
      <c r="H11" s="694"/>
      <c r="I11" s="718">
        <f t="shared" si="0"/>
        <v>5358803.7203000002</v>
      </c>
    </row>
    <row r="12" spans="1:9">
      <c r="A12" s="532">
        <v>6</v>
      </c>
      <c r="B12" s="540" t="s">
        <v>700</v>
      </c>
      <c r="C12" s="717">
        <v>250633.01120000001</v>
      </c>
      <c r="D12" s="717">
        <v>6103046.0597999999</v>
      </c>
      <c r="E12" s="694">
        <v>126923.97840000001</v>
      </c>
      <c r="F12" s="694">
        <v>120742.9618</v>
      </c>
      <c r="G12" s="694"/>
      <c r="H12" s="694"/>
      <c r="I12" s="718">
        <f t="shared" si="0"/>
        <v>6106012.1307999995</v>
      </c>
    </row>
    <row r="13" spans="1:9">
      <c r="A13" s="532">
        <v>7</v>
      </c>
      <c r="B13" s="540" t="s">
        <v>701</v>
      </c>
      <c r="C13" s="717">
        <v>426116.07040000003</v>
      </c>
      <c r="D13" s="717">
        <v>5215944.2879999997</v>
      </c>
      <c r="E13" s="694">
        <v>127834.81600000001</v>
      </c>
      <c r="F13" s="694">
        <v>103818.7308</v>
      </c>
      <c r="G13" s="694"/>
      <c r="H13" s="694"/>
      <c r="I13" s="718">
        <f t="shared" si="0"/>
        <v>5410406.8115999997</v>
      </c>
    </row>
    <row r="14" spans="1:9">
      <c r="A14" s="532">
        <v>8</v>
      </c>
      <c r="B14" s="540" t="s">
        <v>702</v>
      </c>
      <c r="C14" s="717">
        <v>353249.6225</v>
      </c>
      <c r="D14" s="717">
        <v>6415650.7131000003</v>
      </c>
      <c r="E14" s="694">
        <v>604979.63439999998</v>
      </c>
      <c r="F14" s="694">
        <v>28214.468000000001</v>
      </c>
      <c r="G14" s="694"/>
      <c r="H14" s="694"/>
      <c r="I14" s="718">
        <f t="shared" si="0"/>
        <v>6135706.2331999997</v>
      </c>
    </row>
    <row r="15" spans="1:9">
      <c r="A15" s="532">
        <v>9</v>
      </c>
      <c r="B15" s="540" t="s">
        <v>703</v>
      </c>
      <c r="C15" s="717">
        <v>0</v>
      </c>
      <c r="D15" s="717">
        <v>0</v>
      </c>
      <c r="E15" s="694">
        <v>0</v>
      </c>
      <c r="F15" s="694">
        <v>0</v>
      </c>
      <c r="G15" s="694"/>
      <c r="H15" s="694"/>
      <c r="I15" s="718">
        <f t="shared" si="0"/>
        <v>0</v>
      </c>
    </row>
    <row r="16" spans="1:9">
      <c r="A16" s="532">
        <v>10</v>
      </c>
      <c r="B16" s="540" t="s">
        <v>704</v>
      </c>
      <c r="C16" s="717">
        <v>166073.7972</v>
      </c>
      <c r="D16" s="717">
        <v>305240.91039999999</v>
      </c>
      <c r="E16" s="694">
        <v>83036.8986</v>
      </c>
      <c r="F16" s="694">
        <v>6067.8509999999997</v>
      </c>
      <c r="G16" s="694"/>
      <c r="H16" s="694"/>
      <c r="I16" s="718">
        <f t="shared" si="0"/>
        <v>382209.95799999993</v>
      </c>
    </row>
    <row r="17" spans="1:10">
      <c r="A17" s="532">
        <v>11</v>
      </c>
      <c r="B17" s="540" t="s">
        <v>705</v>
      </c>
      <c r="C17" s="717">
        <v>0</v>
      </c>
      <c r="D17" s="717">
        <v>5748653.5431000004</v>
      </c>
      <c r="E17" s="694">
        <v>0</v>
      </c>
      <c r="F17" s="694">
        <v>114313.27</v>
      </c>
      <c r="G17" s="694"/>
      <c r="H17" s="694"/>
      <c r="I17" s="718">
        <f t="shared" si="0"/>
        <v>5634340.2731000008</v>
      </c>
    </row>
    <row r="18" spans="1:10">
      <c r="A18" s="532">
        <v>12</v>
      </c>
      <c r="B18" s="540" t="s">
        <v>706</v>
      </c>
      <c r="C18" s="717">
        <v>396552.98359999998</v>
      </c>
      <c r="D18" s="717">
        <v>30192196.854400001</v>
      </c>
      <c r="E18" s="694">
        <v>285445.25550000003</v>
      </c>
      <c r="F18" s="694">
        <v>567144.29559999995</v>
      </c>
      <c r="G18" s="694"/>
      <c r="H18" s="694"/>
      <c r="I18" s="718">
        <f t="shared" si="0"/>
        <v>29736160.286900003</v>
      </c>
    </row>
    <row r="19" spans="1:10">
      <c r="A19" s="532">
        <v>13</v>
      </c>
      <c r="B19" s="540" t="s">
        <v>707</v>
      </c>
      <c r="C19" s="717">
        <v>0</v>
      </c>
      <c r="D19" s="717">
        <v>3362726.1595999999</v>
      </c>
      <c r="E19" s="694">
        <v>0</v>
      </c>
      <c r="F19" s="694">
        <v>67124.779899999994</v>
      </c>
      <c r="G19" s="694"/>
      <c r="H19" s="694"/>
      <c r="I19" s="718">
        <f t="shared" si="0"/>
        <v>3295601.3796999999</v>
      </c>
    </row>
    <row r="20" spans="1:10">
      <c r="A20" s="532">
        <v>14</v>
      </c>
      <c r="B20" s="540" t="s">
        <v>708</v>
      </c>
      <c r="C20" s="717">
        <v>5079050.8935000002</v>
      </c>
      <c r="D20" s="717">
        <v>199268.39619999999</v>
      </c>
      <c r="E20" s="694">
        <v>1524183.6625000001</v>
      </c>
      <c r="F20" s="694">
        <v>3901.8161</v>
      </c>
      <c r="G20" s="694"/>
      <c r="H20" s="694"/>
      <c r="I20" s="718">
        <f t="shared" si="0"/>
        <v>3750233.8111000005</v>
      </c>
    </row>
    <row r="21" spans="1:10">
      <c r="A21" s="532">
        <v>15</v>
      </c>
      <c r="B21" s="540" t="s">
        <v>709</v>
      </c>
      <c r="C21" s="717">
        <v>26965.52</v>
      </c>
      <c r="D21" s="717">
        <v>84571.73</v>
      </c>
      <c r="E21" s="694">
        <v>8649.14</v>
      </c>
      <c r="F21" s="694">
        <v>1574.31</v>
      </c>
      <c r="G21" s="694"/>
      <c r="H21" s="694">
        <v>27586.8845</v>
      </c>
      <c r="I21" s="718">
        <f t="shared" si="0"/>
        <v>101313.8</v>
      </c>
    </row>
    <row r="22" spans="1:10">
      <c r="A22" s="532">
        <v>16</v>
      </c>
      <c r="B22" s="540" t="s">
        <v>710</v>
      </c>
      <c r="C22" s="717">
        <v>0</v>
      </c>
      <c r="D22" s="717">
        <v>0</v>
      </c>
      <c r="E22" s="694">
        <v>0</v>
      </c>
      <c r="F22" s="694">
        <v>0</v>
      </c>
      <c r="G22" s="694"/>
      <c r="H22" s="694"/>
      <c r="I22" s="718">
        <f t="shared" si="0"/>
        <v>0</v>
      </c>
    </row>
    <row r="23" spans="1:10">
      <c r="A23" s="532">
        <v>17</v>
      </c>
      <c r="B23" s="540" t="s">
        <v>711</v>
      </c>
      <c r="C23" s="717">
        <v>0</v>
      </c>
      <c r="D23" s="717">
        <v>1602239.8799000001</v>
      </c>
      <c r="E23" s="694">
        <v>0</v>
      </c>
      <c r="F23" s="694">
        <v>31913.228299999999</v>
      </c>
      <c r="G23" s="694"/>
      <c r="H23" s="694"/>
      <c r="I23" s="718">
        <f t="shared" si="0"/>
        <v>1570326.6516</v>
      </c>
    </row>
    <row r="24" spans="1:10">
      <c r="A24" s="532">
        <v>18</v>
      </c>
      <c r="B24" s="540" t="s">
        <v>712</v>
      </c>
      <c r="C24" s="717">
        <v>0</v>
      </c>
      <c r="D24" s="717">
        <v>50265.52</v>
      </c>
      <c r="E24" s="694">
        <v>0</v>
      </c>
      <c r="F24" s="694">
        <v>1003.29</v>
      </c>
      <c r="G24" s="694"/>
      <c r="H24" s="694"/>
      <c r="I24" s="718">
        <f t="shared" si="0"/>
        <v>49262.229999999996</v>
      </c>
    </row>
    <row r="25" spans="1:10">
      <c r="A25" s="532">
        <v>19</v>
      </c>
      <c r="B25" s="540" t="s">
        <v>713</v>
      </c>
      <c r="C25" s="717">
        <v>0</v>
      </c>
      <c r="D25" s="717">
        <v>0</v>
      </c>
      <c r="E25" s="694">
        <v>0</v>
      </c>
      <c r="F25" s="694">
        <v>0</v>
      </c>
      <c r="G25" s="694"/>
      <c r="H25" s="694"/>
      <c r="I25" s="718">
        <f t="shared" si="0"/>
        <v>0</v>
      </c>
    </row>
    <row r="26" spans="1:10">
      <c r="A26" s="532">
        <v>20</v>
      </c>
      <c r="B26" s="540" t="s">
        <v>714</v>
      </c>
      <c r="C26" s="717">
        <v>0</v>
      </c>
      <c r="D26" s="717">
        <v>190539.58730000001</v>
      </c>
      <c r="E26" s="694">
        <v>0</v>
      </c>
      <c r="F26" s="694">
        <v>3778.8636000000001</v>
      </c>
      <c r="G26" s="694"/>
      <c r="H26" s="694"/>
      <c r="I26" s="718">
        <f t="shared" si="0"/>
        <v>186760.7237</v>
      </c>
      <c r="J26" s="541"/>
    </row>
    <row r="27" spans="1:10">
      <c r="A27" s="532">
        <v>21</v>
      </c>
      <c r="B27" s="540" t="s">
        <v>715</v>
      </c>
      <c r="C27" s="717">
        <v>22191.279999999999</v>
      </c>
      <c r="D27" s="717">
        <v>17831.427299999999</v>
      </c>
      <c r="E27" s="694">
        <v>6657.38</v>
      </c>
      <c r="F27" s="694">
        <v>355.75940000000003</v>
      </c>
      <c r="G27" s="694"/>
      <c r="H27" s="694"/>
      <c r="I27" s="718">
        <f t="shared" si="0"/>
        <v>33009.567899999995</v>
      </c>
      <c r="J27" s="541"/>
    </row>
    <row r="28" spans="1:10">
      <c r="A28" s="532">
        <v>22</v>
      </c>
      <c r="B28" s="540" t="s">
        <v>716</v>
      </c>
      <c r="C28" s="717">
        <v>51254.83</v>
      </c>
      <c r="D28" s="717">
        <v>5387.6867000000002</v>
      </c>
      <c r="E28" s="694">
        <v>51254.83</v>
      </c>
      <c r="F28" s="694">
        <v>103.0262</v>
      </c>
      <c r="G28" s="694"/>
      <c r="H28" s="694"/>
      <c r="I28" s="718">
        <f t="shared" si="0"/>
        <v>5284.6604999999981</v>
      </c>
      <c r="J28" s="541"/>
    </row>
    <row r="29" spans="1:10">
      <c r="A29" s="532">
        <v>23</v>
      </c>
      <c r="B29" s="540" t="s">
        <v>717</v>
      </c>
      <c r="C29" s="717">
        <v>1029070.8865</v>
      </c>
      <c r="D29" s="717">
        <v>6912104.4954000004</v>
      </c>
      <c r="E29" s="694">
        <v>312637.10279999999</v>
      </c>
      <c r="F29" s="694">
        <v>132829.37849999999</v>
      </c>
      <c r="G29" s="694"/>
      <c r="H29" s="694"/>
      <c r="I29" s="718">
        <f t="shared" si="0"/>
        <v>7495708.9006000012</v>
      </c>
      <c r="J29" s="541"/>
    </row>
    <row r="30" spans="1:10">
      <c r="A30" s="532">
        <v>24</v>
      </c>
      <c r="B30" s="540" t="s">
        <v>718</v>
      </c>
      <c r="C30" s="717">
        <v>0</v>
      </c>
      <c r="D30" s="717">
        <v>0</v>
      </c>
      <c r="E30" s="694">
        <v>0</v>
      </c>
      <c r="F30" s="694">
        <v>0</v>
      </c>
      <c r="G30" s="694"/>
      <c r="H30" s="694"/>
      <c r="I30" s="718">
        <f t="shared" si="0"/>
        <v>0</v>
      </c>
      <c r="J30" s="541"/>
    </row>
    <row r="31" spans="1:10">
      <c r="A31" s="532">
        <v>25</v>
      </c>
      <c r="B31" s="540" t="s">
        <v>719</v>
      </c>
      <c r="C31" s="717">
        <v>568014.00399999996</v>
      </c>
      <c r="D31" s="717">
        <v>6784873.4083000002</v>
      </c>
      <c r="E31" s="694">
        <v>227289.02420000001</v>
      </c>
      <c r="F31" s="694">
        <v>133488.9149</v>
      </c>
      <c r="G31" s="694"/>
      <c r="H31" s="694"/>
      <c r="I31" s="718">
        <f t="shared" si="0"/>
        <v>6992109.4731999999</v>
      </c>
      <c r="J31" s="541"/>
    </row>
    <row r="32" spans="1:10">
      <c r="A32" s="532">
        <v>26</v>
      </c>
      <c r="B32" s="540" t="s">
        <v>720</v>
      </c>
      <c r="C32" s="717"/>
      <c r="D32" s="717"/>
      <c r="E32" s="694"/>
      <c r="F32" s="694"/>
      <c r="G32" s="694"/>
      <c r="H32" s="694"/>
      <c r="I32" s="718">
        <f t="shared" si="0"/>
        <v>0</v>
      </c>
      <c r="J32" s="541"/>
    </row>
    <row r="33" spans="1:10">
      <c r="A33" s="532">
        <v>27</v>
      </c>
      <c r="B33" s="533" t="s">
        <v>165</v>
      </c>
      <c r="C33" s="717">
        <v>57000</v>
      </c>
      <c r="D33" s="717">
        <v>13367456.0448</v>
      </c>
      <c r="E33" s="694">
        <v>28500</v>
      </c>
      <c r="F33" s="694"/>
      <c r="G33" s="694"/>
      <c r="H33" s="694"/>
      <c r="I33" s="718">
        <f t="shared" si="0"/>
        <v>13395956.0448</v>
      </c>
      <c r="J33" s="541"/>
    </row>
    <row r="34" spans="1:10">
      <c r="A34" s="532">
        <v>28</v>
      </c>
      <c r="B34" s="542" t="s">
        <v>68</v>
      </c>
      <c r="C34" s="719">
        <f>SUM(C7:C33)</f>
        <v>8864750.2699999996</v>
      </c>
      <c r="D34" s="719">
        <f t="shared" ref="D34:H34" si="1">SUM(D7:D33)</f>
        <v>145409422.47350001</v>
      </c>
      <c r="E34" s="695">
        <f t="shared" si="1"/>
        <v>3701468.5432000002</v>
      </c>
      <c r="F34" s="695">
        <f t="shared" si="1"/>
        <v>1599076.0541000001</v>
      </c>
      <c r="G34" s="695">
        <f t="shared" si="1"/>
        <v>0</v>
      </c>
      <c r="H34" s="695">
        <f t="shared" si="1"/>
        <v>27586.8845</v>
      </c>
      <c r="I34" s="718">
        <f>C34+D34-E34-F34-G34</f>
        <v>148973628.14620003</v>
      </c>
      <c r="J34" s="720"/>
    </row>
    <row r="35" spans="1:10">
      <c r="A35" s="541"/>
      <c r="B35" s="541"/>
      <c r="C35" s="541"/>
      <c r="D35" s="541"/>
      <c r="E35" s="541"/>
      <c r="F35" s="541"/>
      <c r="G35" s="541"/>
      <c r="H35" s="541"/>
      <c r="I35" s="541"/>
      <c r="J35" s="541"/>
    </row>
    <row r="36" spans="1:10">
      <c r="A36" s="541"/>
      <c r="B36" s="543"/>
      <c r="C36" s="541"/>
      <c r="D36" s="541"/>
      <c r="E36" s="541"/>
      <c r="F36" s="541"/>
      <c r="G36" s="541"/>
      <c r="H36" s="541"/>
      <c r="I36" s="541"/>
      <c r="J36" s="541"/>
    </row>
    <row r="37" spans="1:10">
      <c r="A37" s="541"/>
      <c r="B37" s="541"/>
      <c r="C37" s="541"/>
      <c r="D37" s="541"/>
      <c r="E37" s="541"/>
      <c r="F37" s="541"/>
      <c r="G37" s="541"/>
      <c r="H37" s="541"/>
      <c r="I37" s="541"/>
      <c r="J37" s="541"/>
    </row>
    <row r="38" spans="1:10">
      <c r="A38" s="541"/>
      <c r="B38" s="541"/>
      <c r="C38" s="541"/>
      <c r="D38" s="541"/>
      <c r="E38" s="541"/>
      <c r="F38" s="541"/>
      <c r="G38" s="541"/>
      <c r="H38" s="541"/>
      <c r="I38" s="541"/>
      <c r="J38" s="541"/>
    </row>
    <row r="39" spans="1:10">
      <c r="A39" s="541"/>
      <c r="B39" s="541"/>
      <c r="C39" s="541"/>
      <c r="D39" s="541"/>
      <c r="E39" s="541"/>
      <c r="F39" s="541"/>
      <c r="G39" s="541"/>
      <c r="H39" s="541"/>
      <c r="I39" s="541"/>
      <c r="J39" s="541"/>
    </row>
    <row r="40" spans="1:10">
      <c r="A40" s="541"/>
      <c r="B40" s="541"/>
      <c r="C40" s="541"/>
      <c r="D40" s="541"/>
      <c r="E40" s="541"/>
      <c r="F40" s="541"/>
      <c r="G40" s="541"/>
      <c r="H40" s="541"/>
      <c r="I40" s="541"/>
      <c r="J40" s="541"/>
    </row>
    <row r="41" spans="1:10">
      <c r="A41" s="541"/>
      <c r="B41" s="541"/>
      <c r="C41" s="541"/>
      <c r="D41" s="541"/>
      <c r="E41" s="541"/>
      <c r="F41" s="541"/>
      <c r="G41" s="541"/>
      <c r="H41" s="541"/>
      <c r="I41" s="541"/>
      <c r="J41" s="541"/>
    </row>
    <row r="42" spans="1:10">
      <c r="A42" s="544"/>
      <c r="B42" s="544"/>
      <c r="C42" s="541"/>
      <c r="D42" s="541"/>
      <c r="E42" s="541"/>
      <c r="F42" s="541"/>
      <c r="G42" s="541"/>
      <c r="H42" s="541"/>
      <c r="I42" s="541"/>
      <c r="J42" s="541"/>
    </row>
    <row r="43" spans="1:10">
      <c r="A43" s="544"/>
      <c r="B43" s="544"/>
      <c r="C43" s="541"/>
      <c r="D43" s="541"/>
      <c r="E43" s="541"/>
      <c r="F43" s="541"/>
      <c r="G43" s="541"/>
      <c r="H43" s="541"/>
      <c r="I43" s="541"/>
      <c r="J43" s="541"/>
    </row>
    <row r="44" spans="1:10">
      <c r="A44" s="541"/>
      <c r="B44" s="545"/>
      <c r="C44" s="541"/>
      <c r="D44" s="541"/>
      <c r="E44" s="541"/>
      <c r="F44" s="541"/>
      <c r="G44" s="541"/>
      <c r="H44" s="541"/>
      <c r="I44" s="541"/>
      <c r="J44" s="541"/>
    </row>
    <row r="45" spans="1:10">
      <c r="A45" s="541"/>
      <c r="B45" s="545"/>
      <c r="C45" s="541"/>
      <c r="D45" s="541"/>
      <c r="E45" s="541"/>
      <c r="F45" s="541"/>
      <c r="G45" s="541"/>
      <c r="H45" s="541"/>
      <c r="I45" s="541"/>
      <c r="J45" s="541"/>
    </row>
    <row r="46" spans="1:10">
      <c r="A46" s="541"/>
      <c r="B46" s="545"/>
      <c r="C46" s="541"/>
      <c r="D46" s="541"/>
      <c r="E46" s="541"/>
      <c r="F46" s="541"/>
      <c r="G46" s="541"/>
      <c r="H46" s="541"/>
      <c r="I46" s="541"/>
      <c r="J46" s="541"/>
    </row>
    <row r="47" spans="1:10">
      <c r="A47" s="541"/>
      <c r="B47" s="541"/>
      <c r="C47" s="541"/>
      <c r="D47" s="541"/>
      <c r="E47" s="541"/>
      <c r="F47" s="541"/>
      <c r="G47" s="541"/>
      <c r="H47" s="541"/>
      <c r="I47" s="541"/>
      <c r="J47" s="541"/>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80" zoomScaleNormal="80" workbookViewId="0">
      <selection activeCell="C6" sqref="C6:C19"/>
    </sheetView>
  </sheetViews>
  <sheetFormatPr defaultColWidth="9.140625" defaultRowHeight="12.75"/>
  <cols>
    <col min="1" max="1" width="11.85546875" style="517" bestFit="1" customWidth="1"/>
    <col min="2" max="2" width="108" style="517" bestFit="1" customWidth="1"/>
    <col min="3" max="3" width="35.5703125" style="517" customWidth="1"/>
    <col min="4" max="4" width="38.42578125" style="539" customWidth="1"/>
    <col min="5" max="16384" width="9.140625" style="517"/>
  </cols>
  <sheetData>
    <row r="1" spans="1:4" ht="13.5">
      <c r="A1" s="516" t="s">
        <v>188</v>
      </c>
      <c r="B1" s="438" t="str">
        <f>Info!C2</f>
        <v>სს "ზირაათ ბანკი საქართველო"</v>
      </c>
      <c r="D1" s="517"/>
    </row>
    <row r="2" spans="1:4">
      <c r="A2" s="518" t="s">
        <v>189</v>
      </c>
      <c r="B2" s="520">
        <f>'1. key ratios'!B2</f>
        <v>44561</v>
      </c>
      <c r="D2" s="517"/>
    </row>
    <row r="3" spans="1:4">
      <c r="A3" s="519" t="s">
        <v>721</v>
      </c>
      <c r="D3" s="517"/>
    </row>
    <row r="5" spans="1:4" ht="51">
      <c r="A5" s="797" t="s">
        <v>722</v>
      </c>
      <c r="B5" s="797"/>
      <c r="C5" s="546" t="s">
        <v>723</v>
      </c>
      <c r="D5" s="630" t="s">
        <v>724</v>
      </c>
    </row>
    <row r="6" spans="1:4">
      <c r="A6" s="547">
        <v>1</v>
      </c>
      <c r="B6" s="548" t="s">
        <v>725</v>
      </c>
      <c r="C6" s="694">
        <v>4864178.3337000003</v>
      </c>
      <c r="D6" s="532"/>
    </row>
    <row r="7" spans="1:4">
      <c r="A7" s="549">
        <v>2</v>
      </c>
      <c r="B7" s="548" t="s">
        <v>726</v>
      </c>
      <c r="C7" s="694">
        <v>2194882.8155</v>
      </c>
      <c r="D7" s="532">
        <v>0</v>
      </c>
    </row>
    <row r="8" spans="1:4">
      <c r="A8" s="550">
        <v>2.1</v>
      </c>
      <c r="B8" s="551" t="s">
        <v>727</v>
      </c>
      <c r="C8" s="694">
        <v>1022725.8854</v>
      </c>
      <c r="D8" s="532"/>
    </row>
    <row r="9" spans="1:4">
      <c r="A9" s="550">
        <v>2.2000000000000002</v>
      </c>
      <c r="B9" s="551" t="s">
        <v>728</v>
      </c>
      <c r="C9" s="694">
        <v>1172156.9301</v>
      </c>
      <c r="D9" s="532"/>
    </row>
    <row r="10" spans="1:4">
      <c r="A10" s="550">
        <v>2.2999999999999998</v>
      </c>
      <c r="B10" s="551" t="s">
        <v>729</v>
      </c>
      <c r="C10" s="694">
        <v>0</v>
      </c>
      <c r="D10" s="532"/>
    </row>
    <row r="11" spans="1:4">
      <c r="A11" s="550">
        <v>2.4</v>
      </c>
      <c r="B11" s="551" t="s">
        <v>730</v>
      </c>
      <c r="C11" s="694">
        <v>0</v>
      </c>
      <c r="D11" s="532"/>
    </row>
    <row r="12" spans="1:4">
      <c r="A12" s="547">
        <v>3</v>
      </c>
      <c r="B12" s="548" t="s">
        <v>731</v>
      </c>
      <c r="C12" s="694">
        <v>1787016.6502999999</v>
      </c>
      <c r="D12" s="532">
        <v>0</v>
      </c>
    </row>
    <row r="13" spans="1:4">
      <c r="A13" s="550">
        <v>3.1</v>
      </c>
      <c r="B13" s="551" t="s">
        <v>732</v>
      </c>
      <c r="C13" s="694">
        <v>27586.8845</v>
      </c>
      <c r="D13" s="532"/>
    </row>
    <row r="14" spans="1:4">
      <c r="A14" s="550">
        <v>3.2</v>
      </c>
      <c r="B14" s="551" t="s">
        <v>733</v>
      </c>
      <c r="C14" s="694">
        <v>330841.22590000002</v>
      </c>
      <c r="D14" s="532"/>
    </row>
    <row r="15" spans="1:4">
      <c r="A15" s="550">
        <v>3.3</v>
      </c>
      <c r="B15" s="551" t="s">
        <v>734</v>
      </c>
      <c r="C15" s="694">
        <v>533532.81039999996</v>
      </c>
      <c r="D15" s="532"/>
    </row>
    <row r="16" spans="1:4">
      <c r="A16" s="550">
        <v>3.4</v>
      </c>
      <c r="B16" s="551" t="s">
        <v>735</v>
      </c>
      <c r="C16" s="694">
        <v>874890.53650000005</v>
      </c>
      <c r="D16" s="532"/>
    </row>
    <row r="17" spans="1:4">
      <c r="A17" s="549">
        <v>3.5</v>
      </c>
      <c r="B17" s="551" t="s">
        <v>736</v>
      </c>
      <c r="C17" s="694">
        <v>20165.193000000014</v>
      </c>
      <c r="D17" s="532"/>
    </row>
    <row r="18" spans="1:4">
      <c r="A18" s="550">
        <v>3.6</v>
      </c>
      <c r="B18" s="551" t="s">
        <v>737</v>
      </c>
      <c r="C18" s="694"/>
      <c r="D18" s="532"/>
    </row>
    <row r="19" spans="1:4">
      <c r="A19" s="552">
        <v>4</v>
      </c>
      <c r="B19" s="548" t="s">
        <v>738</v>
      </c>
      <c r="C19" s="695">
        <v>5272044.4989</v>
      </c>
      <c r="D19" s="524">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0" zoomScaleNormal="80" workbookViewId="0">
      <selection activeCell="C7" sqref="C7:C19"/>
    </sheetView>
  </sheetViews>
  <sheetFormatPr defaultColWidth="9.140625" defaultRowHeight="12.75"/>
  <cols>
    <col min="1" max="1" width="11.85546875" style="517" bestFit="1" customWidth="1"/>
    <col min="2" max="2" width="124.7109375" style="517" customWidth="1"/>
    <col min="3" max="3" width="21.5703125" style="517" customWidth="1"/>
    <col min="4" max="4" width="49.140625" style="539" customWidth="1"/>
    <col min="5" max="16384" width="9.140625" style="517"/>
  </cols>
  <sheetData>
    <row r="1" spans="1:4" ht="13.5">
      <c r="A1" s="516" t="s">
        <v>188</v>
      </c>
      <c r="B1" s="438" t="str">
        <f>Info!C2</f>
        <v>სს "ზირაათ ბანკი საქართველო"</v>
      </c>
      <c r="D1" s="517"/>
    </row>
    <row r="2" spans="1:4">
      <c r="A2" s="518" t="s">
        <v>189</v>
      </c>
      <c r="B2" s="520">
        <f>'1. key ratios'!B2</f>
        <v>44561</v>
      </c>
      <c r="D2" s="517"/>
    </row>
    <row r="3" spans="1:4">
      <c r="A3" s="519" t="s">
        <v>739</v>
      </c>
      <c r="D3" s="517"/>
    </row>
    <row r="4" spans="1:4">
      <c r="A4" s="519"/>
      <c r="D4" s="517"/>
    </row>
    <row r="5" spans="1:4" ht="15" customHeight="1">
      <c r="A5" s="798" t="s">
        <v>740</v>
      </c>
      <c r="B5" s="799"/>
      <c r="C5" s="788" t="s">
        <v>741</v>
      </c>
      <c r="D5" s="802" t="s">
        <v>742</v>
      </c>
    </row>
    <row r="6" spans="1:4">
      <c r="A6" s="800"/>
      <c r="B6" s="801"/>
      <c r="C6" s="791"/>
      <c r="D6" s="802"/>
    </row>
    <row r="7" spans="1:4">
      <c r="A7" s="542">
        <v>1</v>
      </c>
      <c r="B7" s="524" t="s">
        <v>743</v>
      </c>
      <c r="C7" s="695">
        <v>5725399.5898000002</v>
      </c>
      <c r="D7" s="553"/>
    </row>
    <row r="8" spans="1:4">
      <c r="A8" s="533">
        <v>2</v>
      </c>
      <c r="B8" s="533" t="s">
        <v>744</v>
      </c>
      <c r="C8" s="694">
        <v>6484474.9828000003</v>
      </c>
      <c r="D8" s="553"/>
    </row>
    <row r="9" spans="1:4">
      <c r="A9" s="533">
        <v>3</v>
      </c>
      <c r="B9" s="554" t="s">
        <v>745</v>
      </c>
      <c r="C9" s="694">
        <v>230830.1476</v>
      </c>
      <c r="D9" s="553"/>
    </row>
    <row r="10" spans="1:4">
      <c r="A10" s="533">
        <v>4</v>
      </c>
      <c r="B10" s="533" t="s">
        <v>746</v>
      </c>
      <c r="C10" s="694">
        <f>SUM(C11:C18)</f>
        <v>3632954.0589000001</v>
      </c>
      <c r="D10" s="553"/>
    </row>
    <row r="11" spans="1:4">
      <c r="A11" s="533">
        <v>5</v>
      </c>
      <c r="B11" s="555" t="s">
        <v>747</v>
      </c>
      <c r="C11" s="694">
        <v>1877769.5956999999</v>
      </c>
      <c r="D11" s="553"/>
    </row>
    <row r="12" spans="1:4">
      <c r="A12" s="533">
        <v>6</v>
      </c>
      <c r="B12" s="555" t="s">
        <v>748</v>
      </c>
      <c r="C12" s="694">
        <v>0</v>
      </c>
      <c r="D12" s="553"/>
    </row>
    <row r="13" spans="1:4">
      <c r="A13" s="533">
        <v>7</v>
      </c>
      <c r="B13" s="555" t="s">
        <v>749</v>
      </c>
      <c r="C13" s="694">
        <v>1449070.9752</v>
      </c>
      <c r="D13" s="553"/>
    </row>
    <row r="14" spans="1:4">
      <c r="A14" s="533">
        <v>8</v>
      </c>
      <c r="B14" s="555" t="s">
        <v>750</v>
      </c>
      <c r="C14" s="694"/>
      <c r="D14" s="533"/>
    </row>
    <row r="15" spans="1:4">
      <c r="A15" s="533">
        <v>9</v>
      </c>
      <c r="B15" s="555" t="s">
        <v>751</v>
      </c>
      <c r="C15" s="694"/>
      <c r="D15" s="533"/>
    </row>
    <row r="16" spans="1:4">
      <c r="A16" s="533">
        <v>10</v>
      </c>
      <c r="B16" s="555" t="s">
        <v>752</v>
      </c>
      <c r="C16" s="694">
        <v>27586.8845</v>
      </c>
      <c r="D16" s="553"/>
    </row>
    <row r="17" spans="1:4">
      <c r="A17" s="533">
        <v>11</v>
      </c>
      <c r="B17" s="555" t="s">
        <v>753</v>
      </c>
      <c r="C17" s="694"/>
      <c r="D17" s="533"/>
    </row>
    <row r="18" spans="1:4" ht="25.5">
      <c r="A18" s="533">
        <v>12</v>
      </c>
      <c r="B18" s="555" t="s">
        <v>754</v>
      </c>
      <c r="C18" s="694">
        <v>278526.60350000003</v>
      </c>
      <c r="D18" s="553"/>
    </row>
    <row r="19" spans="1:4">
      <c r="A19" s="542">
        <v>13</v>
      </c>
      <c r="B19" s="556" t="s">
        <v>755</v>
      </c>
      <c r="C19" s="695">
        <f>C7+C8+C9-C10</f>
        <v>8807750.6612999998</v>
      </c>
      <c r="D19" s="557"/>
    </row>
    <row r="22" spans="1:4">
      <c r="B22" s="516"/>
    </row>
    <row r="23" spans="1:4">
      <c r="B23" s="518"/>
    </row>
    <row r="24" spans="1:4">
      <c r="B24" s="51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tabSelected="1" zoomScale="80" zoomScaleNormal="80" workbookViewId="0">
      <selection activeCell="C27" sqref="C27"/>
    </sheetView>
  </sheetViews>
  <sheetFormatPr defaultColWidth="9.140625" defaultRowHeight="12.75"/>
  <cols>
    <col min="1" max="1" width="11.85546875" style="517" bestFit="1" customWidth="1"/>
    <col min="2" max="2" width="51.140625" style="517" customWidth="1"/>
    <col min="3" max="3" width="15.5703125" style="517" customWidth="1"/>
    <col min="4" max="5" width="22.28515625" style="517" customWidth="1"/>
    <col min="6" max="6" width="23.42578125" style="517" customWidth="1"/>
    <col min="7" max="14" width="22.28515625" style="517" customWidth="1"/>
    <col min="15" max="15" width="23.28515625" style="517" bestFit="1" customWidth="1"/>
    <col min="16" max="16" width="21.7109375" style="517" bestFit="1" customWidth="1"/>
    <col min="17" max="19" width="19" style="517" bestFit="1" customWidth="1"/>
    <col min="20" max="20" width="16.140625" style="517" customWidth="1"/>
    <col min="21" max="21" width="10.42578125" style="517" bestFit="1" customWidth="1"/>
    <col min="22" max="22" width="20" style="517" customWidth="1"/>
    <col min="23" max="16384" width="9.140625" style="517"/>
  </cols>
  <sheetData>
    <row r="1" spans="1:22" ht="13.5">
      <c r="A1" s="516" t="s">
        <v>188</v>
      </c>
      <c r="B1" s="920" t="str">
        <f>Info!C2</f>
        <v>სს "ზირაათ ბანკი საქართველო"</v>
      </c>
    </row>
    <row r="2" spans="1:22">
      <c r="A2" s="518" t="s">
        <v>189</v>
      </c>
      <c r="B2" s="921">
        <f>'1. key ratios'!B2</f>
        <v>44561</v>
      </c>
      <c r="C2" s="528"/>
    </row>
    <row r="3" spans="1:22">
      <c r="A3" s="519" t="s">
        <v>756</v>
      </c>
    </row>
    <row r="5" spans="1:22" ht="15" customHeight="1">
      <c r="A5" s="788" t="s">
        <v>757</v>
      </c>
      <c r="B5" s="790"/>
      <c r="C5" s="805" t="s">
        <v>758</v>
      </c>
      <c r="D5" s="806"/>
      <c r="E5" s="806"/>
      <c r="F5" s="806"/>
      <c r="G5" s="806"/>
      <c r="H5" s="806"/>
      <c r="I5" s="806"/>
      <c r="J5" s="806"/>
      <c r="K5" s="806"/>
      <c r="L5" s="806"/>
      <c r="M5" s="806"/>
      <c r="N5" s="806"/>
      <c r="O5" s="806"/>
      <c r="P5" s="806"/>
      <c r="Q5" s="806"/>
      <c r="R5" s="806"/>
      <c r="S5" s="806"/>
      <c r="T5" s="806"/>
      <c r="U5" s="807"/>
      <c r="V5" s="558"/>
    </row>
    <row r="6" spans="1:22">
      <c r="A6" s="803"/>
      <c r="B6" s="804"/>
      <c r="C6" s="808" t="s">
        <v>68</v>
      </c>
      <c r="D6" s="810" t="s">
        <v>759</v>
      </c>
      <c r="E6" s="810"/>
      <c r="F6" s="811"/>
      <c r="G6" s="812" t="s">
        <v>760</v>
      </c>
      <c r="H6" s="813"/>
      <c r="I6" s="813"/>
      <c r="J6" s="813"/>
      <c r="K6" s="814"/>
      <c r="L6" s="559"/>
      <c r="M6" s="815" t="s">
        <v>761</v>
      </c>
      <c r="N6" s="815"/>
      <c r="O6" s="795"/>
      <c r="P6" s="795"/>
      <c r="Q6" s="795"/>
      <c r="R6" s="795"/>
      <c r="S6" s="795"/>
      <c r="T6" s="795"/>
      <c r="U6" s="795"/>
      <c r="V6" s="560"/>
    </row>
    <row r="7" spans="1:22" ht="25.5">
      <c r="A7" s="791"/>
      <c r="B7" s="793"/>
      <c r="C7" s="809"/>
      <c r="D7" s="561"/>
      <c r="E7" s="530" t="s">
        <v>762</v>
      </c>
      <c r="F7" s="635" t="s">
        <v>763</v>
      </c>
      <c r="G7" s="528"/>
      <c r="H7" s="635" t="s">
        <v>762</v>
      </c>
      <c r="I7" s="530" t="s">
        <v>789</v>
      </c>
      <c r="J7" s="530" t="s">
        <v>764</v>
      </c>
      <c r="K7" s="635" t="s">
        <v>765</v>
      </c>
      <c r="L7" s="562"/>
      <c r="M7" s="579" t="s">
        <v>766</v>
      </c>
      <c r="N7" s="530" t="s">
        <v>764</v>
      </c>
      <c r="O7" s="530" t="s">
        <v>767</v>
      </c>
      <c r="P7" s="530" t="s">
        <v>768</v>
      </c>
      <c r="Q7" s="530" t="s">
        <v>769</v>
      </c>
      <c r="R7" s="530" t="s">
        <v>770</v>
      </c>
      <c r="S7" s="530" t="s">
        <v>771</v>
      </c>
      <c r="T7" s="563" t="s">
        <v>772</v>
      </c>
      <c r="U7" s="530" t="s">
        <v>773</v>
      </c>
      <c r="V7" s="558"/>
    </row>
    <row r="8" spans="1:22">
      <c r="A8" s="564">
        <v>1</v>
      </c>
      <c r="B8" s="524" t="s">
        <v>774</v>
      </c>
      <c r="C8" s="695">
        <v>97379543.766099989</v>
      </c>
      <c r="D8" s="695">
        <v>79953802.067299992</v>
      </c>
      <c r="E8" s="695">
        <v>198733.68900000001</v>
      </c>
      <c r="F8" s="695">
        <v>0</v>
      </c>
      <c r="G8" s="695">
        <v>8617991.4287999999</v>
      </c>
      <c r="H8" s="695">
        <v>0</v>
      </c>
      <c r="I8" s="695">
        <v>11000</v>
      </c>
      <c r="J8" s="695">
        <v>421730.02</v>
      </c>
      <c r="K8" s="695">
        <v>0</v>
      </c>
      <c r="L8" s="695">
        <v>8807750.2699999996</v>
      </c>
      <c r="M8" s="695">
        <v>188556.15719999999</v>
      </c>
      <c r="N8" s="695">
        <v>0</v>
      </c>
      <c r="O8" s="695">
        <v>5066418.12</v>
      </c>
      <c r="P8" s="695">
        <v>495842.5894</v>
      </c>
      <c r="Q8" s="695">
        <v>0</v>
      </c>
      <c r="R8" s="695">
        <v>0</v>
      </c>
      <c r="S8" s="695">
        <v>0</v>
      </c>
      <c r="T8" s="695">
        <v>0</v>
      </c>
      <c r="U8" s="695">
        <v>51760.56</v>
      </c>
      <c r="V8" s="541"/>
    </row>
    <row r="9" spans="1:22">
      <c r="A9" s="532">
        <v>1.1000000000000001</v>
      </c>
      <c r="B9" s="565" t="s">
        <v>775</v>
      </c>
      <c r="C9" s="697"/>
      <c r="D9" s="694"/>
      <c r="E9" s="694"/>
      <c r="F9" s="694"/>
      <c r="G9" s="694"/>
      <c r="H9" s="694"/>
      <c r="I9" s="694"/>
      <c r="J9" s="694"/>
      <c r="K9" s="694"/>
      <c r="L9" s="694"/>
      <c r="M9" s="694"/>
      <c r="N9" s="694"/>
      <c r="O9" s="694"/>
      <c r="P9" s="694"/>
      <c r="Q9" s="694"/>
      <c r="R9" s="694"/>
      <c r="S9" s="694"/>
      <c r="T9" s="694"/>
      <c r="U9" s="694"/>
      <c r="V9" s="541"/>
    </row>
    <row r="10" spans="1:22">
      <c r="A10" s="532">
        <v>1.2</v>
      </c>
      <c r="B10" s="565" t="s">
        <v>776</v>
      </c>
      <c r="C10" s="697"/>
      <c r="D10" s="694"/>
      <c r="E10" s="694"/>
      <c r="F10" s="694"/>
      <c r="G10" s="694"/>
      <c r="H10" s="694"/>
      <c r="I10" s="694"/>
      <c r="J10" s="694"/>
      <c r="K10" s="694"/>
      <c r="L10" s="694"/>
      <c r="M10" s="694"/>
      <c r="N10" s="694"/>
      <c r="O10" s="694"/>
      <c r="P10" s="694"/>
      <c r="Q10" s="694"/>
      <c r="R10" s="694"/>
      <c r="S10" s="694"/>
      <c r="T10" s="694"/>
      <c r="U10" s="694"/>
      <c r="V10" s="541"/>
    </row>
    <row r="11" spans="1:22">
      <c r="A11" s="532">
        <v>1.3</v>
      </c>
      <c r="B11" s="565" t="s">
        <v>777</v>
      </c>
      <c r="C11" s="697">
        <v>5000000</v>
      </c>
      <c r="D11" s="694">
        <v>5000000</v>
      </c>
      <c r="E11" s="694">
        <v>0</v>
      </c>
      <c r="F11" s="694">
        <v>0</v>
      </c>
      <c r="G11" s="694">
        <v>0</v>
      </c>
      <c r="H11" s="694">
        <v>0</v>
      </c>
      <c r="I11" s="694">
        <v>0</v>
      </c>
      <c r="J11" s="694">
        <v>0</v>
      </c>
      <c r="K11" s="694">
        <v>0</v>
      </c>
      <c r="L11" s="694">
        <v>0</v>
      </c>
      <c r="M11" s="694">
        <v>0</v>
      </c>
      <c r="N11" s="694">
        <v>0</v>
      </c>
      <c r="O11" s="694">
        <v>0</v>
      </c>
      <c r="P11" s="694">
        <v>0</v>
      </c>
      <c r="Q11" s="694">
        <v>0</v>
      </c>
      <c r="R11" s="694">
        <v>0</v>
      </c>
      <c r="S11" s="694">
        <v>0</v>
      </c>
      <c r="T11" s="694">
        <v>0</v>
      </c>
      <c r="U11" s="694">
        <v>0</v>
      </c>
      <c r="V11" s="541"/>
    </row>
    <row r="12" spans="1:22">
      <c r="A12" s="532">
        <v>1.4</v>
      </c>
      <c r="B12" s="565" t="s">
        <v>778</v>
      </c>
      <c r="C12" s="697"/>
      <c r="D12" s="694"/>
      <c r="E12" s="694"/>
      <c r="F12" s="694"/>
      <c r="G12" s="694"/>
      <c r="H12" s="694"/>
      <c r="I12" s="694"/>
      <c r="J12" s="694"/>
      <c r="K12" s="694"/>
      <c r="L12" s="694"/>
      <c r="M12" s="694"/>
      <c r="N12" s="694"/>
      <c r="O12" s="694"/>
      <c r="P12" s="694"/>
      <c r="Q12" s="694"/>
      <c r="R12" s="694"/>
      <c r="S12" s="694"/>
      <c r="T12" s="694"/>
      <c r="U12" s="694"/>
      <c r="V12" s="541"/>
    </row>
    <row r="13" spans="1:22">
      <c r="A13" s="532">
        <v>1.5</v>
      </c>
      <c r="B13" s="565" t="s">
        <v>779</v>
      </c>
      <c r="C13" s="697">
        <v>74946673.679499999</v>
      </c>
      <c r="D13" s="694">
        <v>62456273.656499997</v>
      </c>
      <c r="E13" s="694">
        <v>160000</v>
      </c>
      <c r="F13" s="694">
        <v>0</v>
      </c>
      <c r="G13" s="694">
        <v>6070651.0800000001</v>
      </c>
      <c r="H13" s="694">
        <v>0</v>
      </c>
      <c r="I13" s="694">
        <v>0</v>
      </c>
      <c r="J13" s="694">
        <v>0</v>
      </c>
      <c r="K13" s="694">
        <v>0</v>
      </c>
      <c r="L13" s="694">
        <v>6419748.943</v>
      </c>
      <c r="M13" s="694">
        <v>188265.0772</v>
      </c>
      <c r="N13" s="694">
        <v>0</v>
      </c>
      <c r="O13" s="694">
        <v>5066418.12</v>
      </c>
      <c r="P13" s="694">
        <v>250633.01120000001</v>
      </c>
      <c r="Q13" s="694">
        <v>0</v>
      </c>
      <c r="R13" s="694">
        <v>0</v>
      </c>
      <c r="S13" s="694">
        <v>0</v>
      </c>
      <c r="T13" s="694">
        <v>0</v>
      </c>
      <c r="U13" s="694">
        <v>0</v>
      </c>
      <c r="V13" s="541"/>
    </row>
    <row r="14" spans="1:22">
      <c r="A14" s="532">
        <v>1.6</v>
      </c>
      <c r="B14" s="565" t="s">
        <v>780</v>
      </c>
      <c r="C14" s="697">
        <v>17432870.086599998</v>
      </c>
      <c r="D14" s="694">
        <v>12497528.410800001</v>
      </c>
      <c r="E14" s="694">
        <v>38733.688999999998</v>
      </c>
      <c r="F14" s="694">
        <v>0</v>
      </c>
      <c r="G14" s="694">
        <v>2547340.3487999998</v>
      </c>
      <c r="H14" s="694">
        <v>0</v>
      </c>
      <c r="I14" s="694">
        <v>11000</v>
      </c>
      <c r="J14" s="694">
        <v>421730.02</v>
      </c>
      <c r="K14" s="694">
        <v>0</v>
      </c>
      <c r="L14" s="694">
        <v>2388001.327</v>
      </c>
      <c r="M14" s="694">
        <v>291.08</v>
      </c>
      <c r="N14" s="694">
        <v>0</v>
      </c>
      <c r="O14" s="694">
        <v>0</v>
      </c>
      <c r="P14" s="694">
        <v>245209.57819999999</v>
      </c>
      <c r="Q14" s="694">
        <v>0</v>
      </c>
      <c r="R14" s="694">
        <v>0</v>
      </c>
      <c r="S14" s="694">
        <v>0</v>
      </c>
      <c r="T14" s="694">
        <v>0</v>
      </c>
      <c r="U14" s="694">
        <v>51760.56</v>
      </c>
      <c r="V14" s="541"/>
    </row>
    <row r="15" spans="1:22">
      <c r="A15" s="564">
        <v>2</v>
      </c>
      <c r="B15" s="542" t="s">
        <v>781</v>
      </c>
      <c r="C15" s="695">
        <v>1952431</v>
      </c>
      <c r="D15" s="695">
        <v>1952431</v>
      </c>
      <c r="E15" s="694"/>
      <c r="F15" s="694"/>
      <c r="G15" s="694"/>
      <c r="H15" s="694"/>
      <c r="I15" s="694"/>
      <c r="J15" s="694"/>
      <c r="K15" s="694"/>
      <c r="L15" s="694"/>
      <c r="M15" s="694"/>
      <c r="N15" s="694"/>
      <c r="O15" s="694"/>
      <c r="P15" s="694"/>
      <c r="Q15" s="694"/>
      <c r="R15" s="694"/>
      <c r="S15" s="694"/>
      <c r="T15" s="694"/>
      <c r="U15" s="694"/>
      <c r="V15" s="541"/>
    </row>
    <row r="16" spans="1:22">
      <c r="A16" s="532">
        <v>2.1</v>
      </c>
      <c r="B16" s="565" t="s">
        <v>775</v>
      </c>
      <c r="C16" s="697"/>
      <c r="D16" s="694"/>
      <c r="E16" s="694"/>
      <c r="F16" s="694"/>
      <c r="G16" s="694"/>
      <c r="H16" s="694"/>
      <c r="I16" s="694"/>
      <c r="J16" s="694"/>
      <c r="K16" s="694"/>
      <c r="L16" s="694"/>
      <c r="M16" s="694"/>
      <c r="N16" s="694"/>
      <c r="O16" s="694"/>
      <c r="P16" s="694"/>
      <c r="Q16" s="694"/>
      <c r="R16" s="694"/>
      <c r="S16" s="694"/>
      <c r="T16" s="694"/>
      <c r="U16" s="694"/>
      <c r="V16" s="541"/>
    </row>
    <row r="17" spans="1:22">
      <c r="A17" s="532">
        <v>2.2000000000000002</v>
      </c>
      <c r="B17" s="565" t="s">
        <v>776</v>
      </c>
      <c r="C17" s="697">
        <v>1952431</v>
      </c>
      <c r="D17" s="694">
        <v>1952431</v>
      </c>
      <c r="E17" s="694"/>
      <c r="F17" s="694"/>
      <c r="G17" s="694"/>
      <c r="H17" s="694"/>
      <c r="I17" s="694"/>
      <c r="J17" s="694"/>
      <c r="K17" s="694"/>
      <c r="L17" s="694"/>
      <c r="M17" s="694"/>
      <c r="N17" s="694"/>
      <c r="O17" s="694"/>
      <c r="P17" s="694"/>
      <c r="Q17" s="694"/>
      <c r="R17" s="694"/>
      <c r="S17" s="694"/>
      <c r="T17" s="694"/>
      <c r="U17" s="694"/>
      <c r="V17" s="541"/>
    </row>
    <row r="18" spans="1:22">
      <c r="A18" s="532">
        <v>2.2999999999999998</v>
      </c>
      <c r="B18" s="565" t="s">
        <v>777</v>
      </c>
      <c r="C18" s="697"/>
      <c r="D18" s="694"/>
      <c r="E18" s="694"/>
      <c r="F18" s="694"/>
      <c r="G18" s="694"/>
      <c r="H18" s="694"/>
      <c r="I18" s="694"/>
      <c r="J18" s="694"/>
      <c r="K18" s="694"/>
      <c r="L18" s="694"/>
      <c r="M18" s="694"/>
      <c r="N18" s="694"/>
      <c r="O18" s="694"/>
      <c r="P18" s="694"/>
      <c r="Q18" s="694"/>
      <c r="R18" s="694"/>
      <c r="S18" s="694"/>
      <c r="T18" s="694"/>
      <c r="U18" s="694"/>
      <c r="V18" s="541"/>
    </row>
    <row r="19" spans="1:22">
      <c r="A19" s="532">
        <v>2.4</v>
      </c>
      <c r="B19" s="565" t="s">
        <v>778</v>
      </c>
      <c r="C19" s="697"/>
      <c r="D19" s="694"/>
      <c r="E19" s="694"/>
      <c r="F19" s="694"/>
      <c r="G19" s="694"/>
      <c r="H19" s="694"/>
      <c r="I19" s="694"/>
      <c r="J19" s="694"/>
      <c r="K19" s="694"/>
      <c r="L19" s="694"/>
      <c r="M19" s="694"/>
      <c r="N19" s="694"/>
      <c r="O19" s="694"/>
      <c r="P19" s="694"/>
      <c r="Q19" s="694"/>
      <c r="R19" s="694"/>
      <c r="S19" s="694"/>
      <c r="T19" s="694"/>
      <c r="U19" s="694"/>
      <c r="V19" s="541"/>
    </row>
    <row r="20" spans="1:22">
      <c r="A20" s="532">
        <v>2.5</v>
      </c>
      <c r="B20" s="565" t="s">
        <v>779</v>
      </c>
      <c r="C20" s="697"/>
      <c r="D20" s="694"/>
      <c r="E20" s="694"/>
      <c r="F20" s="694"/>
      <c r="G20" s="694"/>
      <c r="H20" s="694"/>
      <c r="I20" s="694"/>
      <c r="J20" s="694"/>
      <c r="K20" s="694"/>
      <c r="L20" s="694"/>
      <c r="M20" s="694"/>
      <c r="N20" s="694"/>
      <c r="O20" s="694"/>
      <c r="P20" s="694"/>
      <c r="Q20" s="694"/>
      <c r="R20" s="694"/>
      <c r="S20" s="694"/>
      <c r="T20" s="694"/>
      <c r="U20" s="694"/>
      <c r="V20" s="541"/>
    </row>
    <row r="21" spans="1:22">
      <c r="A21" s="532">
        <v>2.6</v>
      </c>
      <c r="B21" s="565" t="s">
        <v>780</v>
      </c>
      <c r="C21" s="697"/>
      <c r="D21" s="694"/>
      <c r="E21" s="694"/>
      <c r="F21" s="694"/>
      <c r="G21" s="694"/>
      <c r="H21" s="694"/>
      <c r="I21" s="694"/>
      <c r="J21" s="694"/>
      <c r="K21" s="694"/>
      <c r="L21" s="694"/>
      <c r="M21" s="694"/>
      <c r="N21" s="694"/>
      <c r="O21" s="694"/>
      <c r="P21" s="694"/>
      <c r="Q21" s="694"/>
      <c r="R21" s="694"/>
      <c r="S21" s="694"/>
      <c r="T21" s="694"/>
      <c r="U21" s="694"/>
      <c r="V21" s="541"/>
    </row>
    <row r="22" spans="1:22">
      <c r="A22" s="564">
        <v>3</v>
      </c>
      <c r="B22" s="524" t="s">
        <v>782</v>
      </c>
      <c r="C22" s="695">
        <v>33694733.082900003</v>
      </c>
      <c r="D22" s="919">
        <v>23753485.595100001</v>
      </c>
      <c r="E22" s="698"/>
      <c r="F22" s="698"/>
      <c r="G22" s="919">
        <v>347760</v>
      </c>
      <c r="H22" s="698"/>
      <c r="I22" s="698"/>
      <c r="J22" s="698"/>
      <c r="K22" s="698"/>
      <c r="L22" s="694"/>
      <c r="M22" s="698"/>
      <c r="N22" s="698"/>
      <c r="O22" s="698"/>
      <c r="P22" s="698"/>
      <c r="Q22" s="698"/>
      <c r="R22" s="698"/>
      <c r="S22" s="698"/>
      <c r="T22" s="698"/>
      <c r="U22" s="694"/>
      <c r="V22" s="541"/>
    </row>
    <row r="23" spans="1:22">
      <c r="A23" s="532">
        <v>3.1</v>
      </c>
      <c r="B23" s="565" t="s">
        <v>775</v>
      </c>
      <c r="C23" s="697"/>
      <c r="D23" s="694"/>
      <c r="E23" s="698"/>
      <c r="F23" s="698"/>
      <c r="G23" s="694"/>
      <c r="H23" s="698"/>
      <c r="I23" s="698"/>
      <c r="J23" s="698"/>
      <c r="K23" s="698"/>
      <c r="L23" s="694"/>
      <c r="M23" s="698"/>
      <c r="N23" s="698"/>
      <c r="O23" s="698"/>
      <c r="P23" s="698"/>
      <c r="Q23" s="698"/>
      <c r="R23" s="698"/>
      <c r="S23" s="698"/>
      <c r="T23" s="698"/>
      <c r="U23" s="694"/>
      <c r="V23" s="541"/>
    </row>
    <row r="24" spans="1:22">
      <c r="A24" s="532">
        <v>3.2</v>
      </c>
      <c r="B24" s="565" t="s">
        <v>776</v>
      </c>
      <c r="C24" s="697"/>
      <c r="D24" s="694"/>
      <c r="E24" s="698"/>
      <c r="F24" s="698"/>
      <c r="G24" s="694"/>
      <c r="H24" s="698"/>
      <c r="I24" s="698"/>
      <c r="J24" s="698"/>
      <c r="K24" s="698"/>
      <c r="L24" s="694"/>
      <c r="M24" s="698"/>
      <c r="N24" s="698"/>
      <c r="O24" s="698"/>
      <c r="P24" s="698"/>
      <c r="Q24" s="698"/>
      <c r="R24" s="698"/>
      <c r="S24" s="698"/>
      <c r="T24" s="698"/>
      <c r="U24" s="694"/>
      <c r="V24" s="541"/>
    </row>
    <row r="25" spans="1:22">
      <c r="A25" s="532">
        <v>3.3</v>
      </c>
      <c r="B25" s="565" t="s">
        <v>777</v>
      </c>
      <c r="C25" s="697">
        <v>18608949.0306</v>
      </c>
      <c r="D25" s="694">
        <v>18570949.0306</v>
      </c>
      <c r="E25" s="698"/>
      <c r="F25" s="698"/>
      <c r="G25" s="694">
        <v>38000</v>
      </c>
      <c r="H25" s="698"/>
      <c r="I25" s="698"/>
      <c r="J25" s="698"/>
      <c r="K25" s="698"/>
      <c r="L25" s="694"/>
      <c r="M25" s="698"/>
      <c r="N25" s="698"/>
      <c r="O25" s="698"/>
      <c r="P25" s="698"/>
      <c r="Q25" s="698"/>
      <c r="R25" s="698"/>
      <c r="S25" s="698"/>
      <c r="T25" s="698"/>
      <c r="U25" s="694"/>
      <c r="V25" s="541"/>
    </row>
    <row r="26" spans="1:22">
      <c r="A26" s="532">
        <v>3.4</v>
      </c>
      <c r="B26" s="565" t="s">
        <v>778</v>
      </c>
      <c r="C26" s="697"/>
      <c r="D26" s="694"/>
      <c r="E26" s="698"/>
      <c r="F26" s="698"/>
      <c r="G26" s="694"/>
      <c r="H26" s="698"/>
      <c r="I26" s="698"/>
      <c r="J26" s="698"/>
      <c r="K26" s="698"/>
      <c r="L26" s="694"/>
      <c r="M26" s="698"/>
      <c r="N26" s="698"/>
      <c r="O26" s="698"/>
      <c r="P26" s="698"/>
      <c r="Q26" s="698"/>
      <c r="R26" s="698"/>
      <c r="S26" s="698"/>
      <c r="T26" s="698"/>
      <c r="U26" s="694"/>
      <c r="V26" s="541"/>
    </row>
    <row r="27" spans="1:22">
      <c r="A27" s="532">
        <v>3.5</v>
      </c>
      <c r="B27" s="565" t="s">
        <v>779</v>
      </c>
      <c r="C27" s="697">
        <v>14328457.948900001</v>
      </c>
      <c r="D27" s="694">
        <v>5182536.5645000003</v>
      </c>
      <c r="E27" s="698"/>
      <c r="F27" s="698"/>
      <c r="G27" s="694">
        <v>309760</v>
      </c>
      <c r="H27" s="698"/>
      <c r="I27" s="698"/>
      <c r="J27" s="698"/>
      <c r="K27" s="698"/>
      <c r="L27" s="694"/>
      <c r="M27" s="698"/>
      <c r="N27" s="698"/>
      <c r="O27" s="698"/>
      <c r="P27" s="698"/>
      <c r="Q27" s="698"/>
      <c r="R27" s="698"/>
      <c r="S27" s="698"/>
      <c r="T27" s="698"/>
      <c r="U27" s="694"/>
      <c r="V27" s="541"/>
    </row>
    <row r="28" spans="1:22">
      <c r="A28" s="532">
        <v>3.6</v>
      </c>
      <c r="B28" s="565" t="s">
        <v>780</v>
      </c>
      <c r="C28" s="697">
        <v>757326.10340000002</v>
      </c>
      <c r="D28" s="694"/>
      <c r="E28" s="698"/>
      <c r="F28" s="698"/>
      <c r="G28" s="694"/>
      <c r="H28" s="698"/>
      <c r="I28" s="698"/>
      <c r="J28" s="698"/>
      <c r="K28" s="698"/>
      <c r="L28" s="694"/>
      <c r="M28" s="698"/>
      <c r="N28" s="698"/>
      <c r="O28" s="698"/>
      <c r="P28" s="698"/>
      <c r="Q28" s="698"/>
      <c r="R28" s="698"/>
      <c r="S28" s="698"/>
      <c r="T28" s="698"/>
      <c r="U28" s="694"/>
      <c r="V28" s="541"/>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opLeftCell="J1" zoomScale="70" zoomScaleNormal="70" workbookViewId="0">
      <selection activeCell="C8" sqref="C8:T22"/>
    </sheetView>
  </sheetViews>
  <sheetFormatPr defaultColWidth="9.140625" defaultRowHeight="12.75"/>
  <cols>
    <col min="1" max="1" width="11.85546875" style="517" bestFit="1" customWidth="1"/>
    <col min="2" max="2" width="90.28515625" style="517" bestFit="1" customWidth="1"/>
    <col min="3" max="3" width="20.140625" style="517" customWidth="1"/>
    <col min="4" max="4" width="22.28515625" style="517" customWidth="1"/>
    <col min="5" max="5" width="17.140625" style="517" customWidth="1"/>
    <col min="6" max="7" width="22.28515625" style="517" customWidth="1"/>
    <col min="8" max="8" width="17.140625" style="517" customWidth="1"/>
    <col min="9" max="14" width="22.28515625" style="517" customWidth="1"/>
    <col min="15" max="15" width="23.28515625" style="517" bestFit="1" customWidth="1"/>
    <col min="16" max="16" width="21.7109375" style="517" bestFit="1" customWidth="1"/>
    <col min="17" max="19" width="19" style="517" bestFit="1" customWidth="1"/>
    <col min="20" max="20" width="15.42578125" style="517" customWidth="1"/>
    <col min="21" max="21" width="20" style="517" customWidth="1"/>
    <col min="22" max="16384" width="9.140625" style="517"/>
  </cols>
  <sheetData>
    <row r="1" spans="1:21" ht="13.5">
      <c r="A1" s="516" t="s">
        <v>188</v>
      </c>
      <c r="B1" s="438" t="str">
        <f>Info!C2</f>
        <v>სს "ზირაათ ბანკი საქართველო"</v>
      </c>
    </row>
    <row r="2" spans="1:21">
      <c r="A2" s="518" t="s">
        <v>189</v>
      </c>
      <c r="B2" s="520">
        <f>'1. key ratios'!B2</f>
        <v>44561</v>
      </c>
    </row>
    <row r="3" spans="1:21">
      <c r="A3" s="519" t="s">
        <v>783</v>
      </c>
      <c r="C3" s="520"/>
    </row>
    <row r="4" spans="1:21">
      <c r="A4" s="519"/>
      <c r="B4" s="520"/>
      <c r="C4" s="520"/>
    </row>
    <row r="5" spans="1:21" s="539" customFormat="1" ht="13.5" customHeight="1">
      <c r="A5" s="816" t="s">
        <v>784</v>
      </c>
      <c r="B5" s="817"/>
      <c r="C5" s="822" t="s">
        <v>785</v>
      </c>
      <c r="D5" s="823"/>
      <c r="E5" s="823"/>
      <c r="F5" s="823"/>
      <c r="G5" s="823"/>
      <c r="H5" s="823"/>
      <c r="I5" s="823"/>
      <c r="J5" s="823"/>
      <c r="K5" s="823"/>
      <c r="L5" s="823"/>
      <c r="M5" s="823"/>
      <c r="N5" s="823"/>
      <c r="O5" s="823"/>
      <c r="P5" s="823"/>
      <c r="Q5" s="823"/>
      <c r="R5" s="823"/>
      <c r="S5" s="823"/>
      <c r="T5" s="824"/>
      <c r="U5" s="636"/>
    </row>
    <row r="6" spans="1:21" s="539" customFormat="1">
      <c r="A6" s="818"/>
      <c r="B6" s="819"/>
      <c r="C6" s="802" t="s">
        <v>68</v>
      </c>
      <c r="D6" s="822" t="s">
        <v>786</v>
      </c>
      <c r="E6" s="823"/>
      <c r="F6" s="824"/>
      <c r="G6" s="822" t="s">
        <v>787</v>
      </c>
      <c r="H6" s="823"/>
      <c r="I6" s="823"/>
      <c r="J6" s="823"/>
      <c r="K6" s="824"/>
      <c r="L6" s="825" t="s">
        <v>788</v>
      </c>
      <c r="M6" s="826"/>
      <c r="N6" s="826"/>
      <c r="O6" s="826"/>
      <c r="P6" s="826"/>
      <c r="Q6" s="826"/>
      <c r="R6" s="826"/>
      <c r="S6" s="826"/>
      <c r="T6" s="827"/>
      <c r="U6" s="631"/>
    </row>
    <row r="7" spans="1:21" s="539" customFormat="1" ht="25.5">
      <c r="A7" s="820"/>
      <c r="B7" s="821"/>
      <c r="C7" s="802"/>
      <c r="E7" s="579" t="s">
        <v>762</v>
      </c>
      <c r="F7" s="635" t="s">
        <v>763</v>
      </c>
      <c r="H7" s="579" t="s">
        <v>762</v>
      </c>
      <c r="I7" s="635" t="s">
        <v>789</v>
      </c>
      <c r="J7" s="635" t="s">
        <v>764</v>
      </c>
      <c r="K7" s="635" t="s">
        <v>765</v>
      </c>
      <c r="L7" s="637"/>
      <c r="M7" s="579" t="s">
        <v>766</v>
      </c>
      <c r="N7" s="635" t="s">
        <v>764</v>
      </c>
      <c r="O7" s="635" t="s">
        <v>767</v>
      </c>
      <c r="P7" s="635" t="s">
        <v>768</v>
      </c>
      <c r="Q7" s="635" t="s">
        <v>769</v>
      </c>
      <c r="R7" s="635" t="s">
        <v>770</v>
      </c>
      <c r="S7" s="635" t="s">
        <v>771</v>
      </c>
      <c r="T7" s="638" t="s">
        <v>772</v>
      </c>
      <c r="U7" s="636"/>
    </row>
    <row r="8" spans="1:21">
      <c r="A8" s="566">
        <v>1</v>
      </c>
      <c r="B8" s="556" t="s">
        <v>774</v>
      </c>
      <c r="C8" s="721">
        <v>97379543.766100004</v>
      </c>
      <c r="D8" s="717">
        <v>79953802.067300007</v>
      </c>
      <c r="E8" s="717">
        <v>198733.68900000001</v>
      </c>
      <c r="F8" s="717">
        <v>0</v>
      </c>
      <c r="G8" s="717">
        <v>8617991.4287999999</v>
      </c>
      <c r="H8" s="717">
        <v>0</v>
      </c>
      <c r="I8" s="717">
        <v>11000</v>
      </c>
      <c r="J8" s="717">
        <v>421730.02</v>
      </c>
      <c r="K8" s="717">
        <v>0</v>
      </c>
      <c r="L8" s="717">
        <v>8807750.2699999996</v>
      </c>
      <c r="M8" s="717">
        <v>188556.15719999999</v>
      </c>
      <c r="N8" s="717">
        <v>0</v>
      </c>
      <c r="O8" s="717">
        <v>5066418.12</v>
      </c>
      <c r="P8" s="717">
        <v>495842.5894</v>
      </c>
      <c r="Q8" s="717">
        <v>0</v>
      </c>
      <c r="R8" s="717">
        <v>0</v>
      </c>
      <c r="S8" s="717">
        <v>0</v>
      </c>
      <c r="T8" s="717">
        <v>0</v>
      </c>
      <c r="U8" s="541"/>
    </row>
    <row r="9" spans="1:21">
      <c r="A9" s="565">
        <v>1.1000000000000001</v>
      </c>
      <c r="B9" s="565" t="s">
        <v>790</v>
      </c>
      <c r="C9" s="717">
        <v>93639010.139500007</v>
      </c>
      <c r="D9" s="717">
        <v>76233893.240700006</v>
      </c>
      <c r="E9" s="717">
        <v>198733.68900000001</v>
      </c>
      <c r="F9" s="717">
        <v>0</v>
      </c>
      <c r="G9" s="717">
        <v>8597872.3587999996</v>
      </c>
      <c r="H9" s="717">
        <v>0</v>
      </c>
      <c r="I9" s="717">
        <v>0</v>
      </c>
      <c r="J9" s="717">
        <v>421730.02</v>
      </c>
      <c r="K9" s="717">
        <v>0</v>
      </c>
      <c r="L9" s="717">
        <v>8807244.5399999991</v>
      </c>
      <c r="M9" s="717">
        <v>188265.0772</v>
      </c>
      <c r="N9" s="717">
        <v>0</v>
      </c>
      <c r="O9" s="717">
        <v>5066418.12</v>
      </c>
      <c r="P9" s="717">
        <v>495842.5894</v>
      </c>
      <c r="Q9" s="717">
        <v>0</v>
      </c>
      <c r="R9" s="717">
        <v>0</v>
      </c>
      <c r="S9" s="717">
        <v>0</v>
      </c>
      <c r="T9" s="717">
        <v>0</v>
      </c>
      <c r="U9" s="541"/>
    </row>
    <row r="10" spans="1:21">
      <c r="A10" s="567" t="s">
        <v>252</v>
      </c>
      <c r="B10" s="567" t="s">
        <v>791</v>
      </c>
      <c r="C10" s="717">
        <v>88639010.139500007</v>
      </c>
      <c r="D10" s="717">
        <v>71233893.240700006</v>
      </c>
      <c r="E10" s="717">
        <v>198733.68900000001</v>
      </c>
      <c r="F10" s="717">
        <v>0</v>
      </c>
      <c r="G10" s="717">
        <v>8597872.3587999996</v>
      </c>
      <c r="H10" s="717">
        <v>0</v>
      </c>
      <c r="I10" s="717">
        <v>0</v>
      </c>
      <c r="J10" s="717">
        <v>421730.02</v>
      </c>
      <c r="K10" s="717">
        <v>0</v>
      </c>
      <c r="L10" s="717">
        <v>8807244.5399999991</v>
      </c>
      <c r="M10" s="717">
        <v>188265.0772</v>
      </c>
      <c r="N10" s="717">
        <v>0</v>
      </c>
      <c r="O10" s="717">
        <v>5066418.12</v>
      </c>
      <c r="P10" s="717">
        <v>495842.5894</v>
      </c>
      <c r="Q10" s="717">
        <v>0</v>
      </c>
      <c r="R10" s="717">
        <v>0</v>
      </c>
      <c r="S10" s="717">
        <v>0</v>
      </c>
      <c r="T10" s="717">
        <v>0</v>
      </c>
      <c r="U10" s="541"/>
    </row>
    <row r="11" spans="1:21">
      <c r="A11" s="568" t="s">
        <v>792</v>
      </c>
      <c r="B11" s="569" t="s">
        <v>793</v>
      </c>
      <c r="C11" s="722">
        <v>41646291.069300003</v>
      </c>
      <c r="D11" s="717">
        <v>33861008.576399997</v>
      </c>
      <c r="E11" s="717">
        <v>198733.68900000001</v>
      </c>
      <c r="F11" s="717">
        <v>0</v>
      </c>
      <c r="G11" s="717">
        <v>628186.65249999997</v>
      </c>
      <c r="H11" s="717">
        <v>0</v>
      </c>
      <c r="I11" s="717">
        <v>0</v>
      </c>
      <c r="J11" s="717">
        <v>0</v>
      </c>
      <c r="K11" s="717">
        <v>0</v>
      </c>
      <c r="L11" s="717">
        <v>7157095.8404000001</v>
      </c>
      <c r="M11" s="717">
        <v>166073.7972</v>
      </c>
      <c r="N11" s="717">
        <v>0</v>
      </c>
      <c r="O11" s="717">
        <v>5066418.12</v>
      </c>
      <c r="P11" s="717">
        <v>300162.82980000001</v>
      </c>
      <c r="Q11" s="717">
        <v>0</v>
      </c>
      <c r="R11" s="717">
        <v>0</v>
      </c>
      <c r="S11" s="717">
        <v>0</v>
      </c>
      <c r="T11" s="717">
        <v>0</v>
      </c>
      <c r="U11" s="541"/>
    </row>
    <row r="12" spans="1:21">
      <c r="A12" s="568" t="s">
        <v>794</v>
      </c>
      <c r="B12" s="569" t="s">
        <v>795</v>
      </c>
      <c r="C12" s="722">
        <v>27522477.163699999</v>
      </c>
      <c r="D12" s="717">
        <v>18741401.415600002</v>
      </c>
      <c r="E12" s="717">
        <v>0</v>
      </c>
      <c r="F12" s="717">
        <v>0</v>
      </c>
      <c r="G12" s="717">
        <v>7406813.4914999995</v>
      </c>
      <c r="H12" s="717">
        <v>0</v>
      </c>
      <c r="I12" s="717">
        <v>0</v>
      </c>
      <c r="J12" s="717">
        <v>421730.02</v>
      </c>
      <c r="K12" s="717">
        <v>0</v>
      </c>
      <c r="L12" s="717">
        <v>1374262.2566</v>
      </c>
      <c r="M12" s="717">
        <v>22191.279999999999</v>
      </c>
      <c r="N12" s="717">
        <v>0</v>
      </c>
      <c r="O12" s="717">
        <v>0</v>
      </c>
      <c r="P12" s="717">
        <v>64346.197</v>
      </c>
      <c r="Q12" s="717">
        <v>0</v>
      </c>
      <c r="R12" s="717">
        <v>0</v>
      </c>
      <c r="S12" s="717">
        <v>0</v>
      </c>
      <c r="T12" s="717">
        <v>0</v>
      </c>
      <c r="U12" s="541"/>
    </row>
    <row r="13" spans="1:21">
      <c r="A13" s="568" t="s">
        <v>796</v>
      </c>
      <c r="B13" s="569" t="s">
        <v>797</v>
      </c>
      <c r="C13" s="722">
        <v>15081438.442500001</v>
      </c>
      <c r="D13" s="717">
        <v>14825343.835899999</v>
      </c>
      <c r="E13" s="717">
        <v>0</v>
      </c>
      <c r="F13" s="717">
        <v>0</v>
      </c>
      <c r="G13" s="717">
        <v>0</v>
      </c>
      <c r="H13" s="717">
        <v>0</v>
      </c>
      <c r="I13" s="717">
        <v>0</v>
      </c>
      <c r="J13" s="717">
        <v>0</v>
      </c>
      <c r="K13" s="717">
        <v>0</v>
      </c>
      <c r="L13" s="717">
        <v>256094.6066</v>
      </c>
      <c r="M13" s="717">
        <v>0</v>
      </c>
      <c r="N13" s="717">
        <v>0</v>
      </c>
      <c r="O13" s="717">
        <v>0</v>
      </c>
      <c r="P13" s="717">
        <v>111541.7262</v>
      </c>
      <c r="Q13" s="717">
        <v>0</v>
      </c>
      <c r="R13" s="717">
        <v>0</v>
      </c>
      <c r="S13" s="717">
        <v>0</v>
      </c>
      <c r="T13" s="717">
        <v>0</v>
      </c>
      <c r="U13" s="541"/>
    </row>
    <row r="14" spans="1:21">
      <c r="A14" s="568" t="s">
        <v>798</v>
      </c>
      <c r="B14" s="569" t="s">
        <v>799</v>
      </c>
      <c r="C14" s="722">
        <v>4388803.4639999997</v>
      </c>
      <c r="D14" s="717">
        <v>3806139.4128</v>
      </c>
      <c r="E14" s="717">
        <v>0</v>
      </c>
      <c r="F14" s="717">
        <v>0</v>
      </c>
      <c r="G14" s="717">
        <v>562872.21479999996</v>
      </c>
      <c r="H14" s="717">
        <v>0</v>
      </c>
      <c r="I14" s="717">
        <v>0</v>
      </c>
      <c r="J14" s="717">
        <v>0</v>
      </c>
      <c r="K14" s="717">
        <v>0</v>
      </c>
      <c r="L14" s="717">
        <v>19791.8364</v>
      </c>
      <c r="M14" s="717">
        <v>0</v>
      </c>
      <c r="N14" s="717">
        <v>0</v>
      </c>
      <c r="O14" s="717">
        <v>0</v>
      </c>
      <c r="P14" s="717">
        <v>19791.8364</v>
      </c>
      <c r="Q14" s="717">
        <v>0</v>
      </c>
      <c r="R14" s="717">
        <v>0</v>
      </c>
      <c r="S14" s="717">
        <v>0</v>
      </c>
      <c r="T14" s="717">
        <v>0</v>
      </c>
      <c r="U14" s="541"/>
    </row>
    <row r="15" spans="1:21">
      <c r="A15" s="570">
        <v>1.2</v>
      </c>
      <c r="B15" s="571" t="s">
        <v>800</v>
      </c>
      <c r="C15" s="722">
        <v>5195128.8185000001</v>
      </c>
      <c r="D15" s="717">
        <v>1524677.9153</v>
      </c>
      <c r="E15" s="717">
        <v>3974.6671999999999</v>
      </c>
      <c r="F15" s="717">
        <v>0</v>
      </c>
      <c r="G15" s="717">
        <v>859787.23730000004</v>
      </c>
      <c r="H15" s="717">
        <v>0</v>
      </c>
      <c r="I15" s="717">
        <v>0</v>
      </c>
      <c r="J15" s="717">
        <v>42173</v>
      </c>
      <c r="K15" s="717">
        <v>0</v>
      </c>
      <c r="L15" s="717">
        <v>2810663.6658999999</v>
      </c>
      <c r="M15" s="717">
        <v>89694.278600000005</v>
      </c>
      <c r="N15" s="717">
        <v>0</v>
      </c>
      <c r="O15" s="717">
        <v>1519925.44</v>
      </c>
      <c r="P15" s="717">
        <v>247921.37220000001</v>
      </c>
      <c r="Q15" s="717">
        <v>0</v>
      </c>
      <c r="R15" s="717">
        <v>0</v>
      </c>
      <c r="S15" s="717">
        <v>0</v>
      </c>
      <c r="T15" s="717">
        <v>0</v>
      </c>
      <c r="U15" s="541"/>
    </row>
    <row r="16" spans="1:21">
      <c r="A16" s="572">
        <v>1.3</v>
      </c>
      <c r="B16" s="571" t="s">
        <v>801</v>
      </c>
      <c r="C16" s="723"/>
      <c r="D16" s="723"/>
      <c r="E16" s="723"/>
      <c r="F16" s="723"/>
      <c r="G16" s="723"/>
      <c r="H16" s="723"/>
      <c r="I16" s="723"/>
      <c r="J16" s="723"/>
      <c r="K16" s="723"/>
      <c r="L16" s="723"/>
      <c r="M16" s="723"/>
      <c r="N16" s="723"/>
      <c r="O16" s="723"/>
      <c r="P16" s="723"/>
      <c r="Q16" s="723"/>
      <c r="R16" s="723"/>
      <c r="S16" s="723"/>
      <c r="T16" s="723"/>
      <c r="U16" s="541"/>
    </row>
    <row r="17" spans="1:21" s="539" customFormat="1" ht="25.5">
      <c r="A17" s="573" t="s">
        <v>802</v>
      </c>
      <c r="B17" s="574" t="s">
        <v>803</v>
      </c>
      <c r="C17" s="724">
        <v>93006267.151299998</v>
      </c>
      <c r="D17" s="722">
        <v>75601150.252499998</v>
      </c>
      <c r="E17" s="722">
        <v>198733.68900000001</v>
      </c>
      <c r="F17" s="722">
        <v>0</v>
      </c>
      <c r="G17" s="722">
        <v>8597872.3587999996</v>
      </c>
      <c r="H17" s="722">
        <v>0</v>
      </c>
      <c r="I17" s="722">
        <v>0</v>
      </c>
      <c r="J17" s="722">
        <v>421730.02</v>
      </c>
      <c r="K17" s="722">
        <v>0</v>
      </c>
      <c r="L17" s="722">
        <v>8807244.5399999991</v>
      </c>
      <c r="M17" s="722">
        <v>188265.0772</v>
      </c>
      <c r="N17" s="722">
        <v>0</v>
      </c>
      <c r="O17" s="722">
        <v>5066418.12</v>
      </c>
      <c r="P17" s="722">
        <v>495842.5894</v>
      </c>
      <c r="Q17" s="722">
        <v>0</v>
      </c>
      <c r="R17" s="722">
        <v>0</v>
      </c>
      <c r="S17" s="722">
        <v>0</v>
      </c>
      <c r="T17" s="722">
        <v>0</v>
      </c>
      <c r="U17" s="545"/>
    </row>
    <row r="18" spans="1:21" s="539" customFormat="1" ht="25.5">
      <c r="A18" s="575" t="s">
        <v>804</v>
      </c>
      <c r="B18" s="575" t="s">
        <v>805</v>
      </c>
      <c r="C18" s="725">
        <v>88006267.151299998</v>
      </c>
      <c r="D18" s="722">
        <v>70601150.252499998</v>
      </c>
      <c r="E18" s="722">
        <v>198733.68900000001</v>
      </c>
      <c r="F18" s="722">
        <v>0</v>
      </c>
      <c r="G18" s="722">
        <v>8597872.3587999996</v>
      </c>
      <c r="H18" s="722">
        <v>0</v>
      </c>
      <c r="I18" s="722">
        <v>0</v>
      </c>
      <c r="J18" s="722">
        <v>421730.02</v>
      </c>
      <c r="K18" s="722">
        <v>0</v>
      </c>
      <c r="L18" s="722">
        <v>8807244.5399999991</v>
      </c>
      <c r="M18" s="722">
        <v>188265.0772</v>
      </c>
      <c r="N18" s="722">
        <v>0</v>
      </c>
      <c r="O18" s="722">
        <v>5066418.12</v>
      </c>
      <c r="P18" s="722">
        <v>495842.5894</v>
      </c>
      <c r="Q18" s="722">
        <v>0</v>
      </c>
      <c r="R18" s="722">
        <v>0</v>
      </c>
      <c r="S18" s="722">
        <v>0</v>
      </c>
      <c r="T18" s="722">
        <v>0</v>
      </c>
      <c r="U18" s="545"/>
    </row>
    <row r="19" spans="1:21" s="539" customFormat="1">
      <c r="A19" s="573" t="s">
        <v>806</v>
      </c>
      <c r="B19" s="576" t="s">
        <v>807</v>
      </c>
      <c r="C19" s="725">
        <v>121341268.5211</v>
      </c>
      <c r="D19" s="722">
        <v>84235330.572099999</v>
      </c>
      <c r="E19" s="722">
        <v>480557.11099999998</v>
      </c>
      <c r="F19" s="722">
        <v>0</v>
      </c>
      <c r="G19" s="722">
        <v>4431144.9874999998</v>
      </c>
      <c r="H19" s="722">
        <v>0</v>
      </c>
      <c r="I19" s="722">
        <v>0</v>
      </c>
      <c r="J19" s="722">
        <v>179589.98</v>
      </c>
      <c r="K19" s="722">
        <v>0</v>
      </c>
      <c r="L19" s="722">
        <v>27545151.403099999</v>
      </c>
      <c r="M19" s="722">
        <v>1746709.3228</v>
      </c>
      <c r="N19" s="722">
        <v>0</v>
      </c>
      <c r="O19" s="722">
        <v>18433581.879999999</v>
      </c>
      <c r="P19" s="722">
        <v>749392.6102</v>
      </c>
      <c r="Q19" s="722">
        <v>0</v>
      </c>
      <c r="R19" s="722">
        <v>0</v>
      </c>
      <c r="S19" s="722">
        <v>0</v>
      </c>
      <c r="T19" s="722">
        <v>0</v>
      </c>
      <c r="U19" s="545"/>
    </row>
    <row r="20" spans="1:21" s="539" customFormat="1">
      <c r="A20" s="575" t="s">
        <v>808</v>
      </c>
      <c r="B20" s="575" t="s">
        <v>809</v>
      </c>
      <c r="C20" s="725">
        <v>118982868.5211</v>
      </c>
      <c r="D20" s="722">
        <v>81876930.572099999</v>
      </c>
      <c r="E20" s="722">
        <v>480557.11099999998</v>
      </c>
      <c r="F20" s="722">
        <v>0</v>
      </c>
      <c r="G20" s="722">
        <v>4431144.9874999998</v>
      </c>
      <c r="H20" s="722">
        <v>0</v>
      </c>
      <c r="I20" s="722">
        <v>0</v>
      </c>
      <c r="J20" s="722">
        <v>179589.98</v>
      </c>
      <c r="K20" s="722">
        <v>0</v>
      </c>
      <c r="L20" s="722">
        <v>27545151.403099999</v>
      </c>
      <c r="M20" s="722">
        <v>1746709.3228</v>
      </c>
      <c r="N20" s="722">
        <v>0</v>
      </c>
      <c r="O20" s="722">
        <v>18433581.879999999</v>
      </c>
      <c r="P20" s="722">
        <v>749392.6102</v>
      </c>
      <c r="Q20" s="722">
        <v>0</v>
      </c>
      <c r="R20" s="722">
        <v>0</v>
      </c>
      <c r="S20" s="722">
        <v>0</v>
      </c>
      <c r="T20" s="722">
        <v>0</v>
      </c>
      <c r="U20" s="545"/>
    </row>
    <row r="21" spans="1:21" s="539" customFormat="1">
      <c r="A21" s="577">
        <v>1.4</v>
      </c>
      <c r="B21" s="618" t="s">
        <v>941</v>
      </c>
      <c r="C21" s="725"/>
      <c r="D21" s="722"/>
      <c r="E21" s="722"/>
      <c r="F21" s="722"/>
      <c r="G21" s="722"/>
      <c r="H21" s="722"/>
      <c r="I21" s="722"/>
      <c r="J21" s="722"/>
      <c r="K21" s="722"/>
      <c r="L21" s="722"/>
      <c r="M21" s="722"/>
      <c r="N21" s="722"/>
      <c r="O21" s="722"/>
      <c r="P21" s="722"/>
      <c r="Q21" s="722"/>
      <c r="R21" s="722"/>
      <c r="S21" s="722"/>
      <c r="T21" s="722"/>
      <c r="U21" s="545"/>
    </row>
    <row r="22" spans="1:21" s="539" customFormat="1">
      <c r="A22" s="577">
        <v>1.5</v>
      </c>
      <c r="B22" s="618" t="s">
        <v>942</v>
      </c>
      <c r="C22" s="725">
        <v>5000000</v>
      </c>
      <c r="D22" s="722">
        <v>5000000</v>
      </c>
      <c r="E22" s="722">
        <v>0</v>
      </c>
      <c r="F22" s="722">
        <v>0</v>
      </c>
      <c r="G22" s="722">
        <v>0</v>
      </c>
      <c r="H22" s="722">
        <v>0</v>
      </c>
      <c r="I22" s="722">
        <v>0</v>
      </c>
      <c r="J22" s="722">
        <v>0</v>
      </c>
      <c r="K22" s="722">
        <v>0</v>
      </c>
      <c r="L22" s="722">
        <v>0</v>
      </c>
      <c r="M22" s="722">
        <v>0</v>
      </c>
      <c r="N22" s="722">
        <v>0</v>
      </c>
      <c r="O22" s="722">
        <v>0</v>
      </c>
      <c r="P22" s="722">
        <v>0</v>
      </c>
      <c r="Q22" s="722">
        <v>0</v>
      </c>
      <c r="R22" s="722">
        <v>0</v>
      </c>
      <c r="S22" s="722">
        <v>0</v>
      </c>
      <c r="T22" s="722">
        <v>0</v>
      </c>
      <c r="U22" s="545"/>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zoomScale="70" zoomScaleNormal="70" workbookViewId="0">
      <selection activeCell="C7" sqref="C7:O33"/>
    </sheetView>
  </sheetViews>
  <sheetFormatPr defaultColWidth="9.140625" defaultRowHeight="12.75"/>
  <cols>
    <col min="1" max="1" width="11.85546875" style="517" bestFit="1" customWidth="1"/>
    <col min="2" max="2" width="93.42578125" style="517" customWidth="1"/>
    <col min="3" max="3" width="14.5703125" style="517" customWidth="1"/>
    <col min="4" max="4" width="14.85546875" style="517" bestFit="1" customWidth="1"/>
    <col min="5" max="5" width="13.85546875" style="517" bestFit="1" customWidth="1"/>
    <col min="6" max="6" width="18" style="582" bestFit="1" customWidth="1"/>
    <col min="7" max="7" width="11.42578125" style="582" bestFit="1" customWidth="1"/>
    <col min="8" max="8" width="11" style="517" bestFit="1" customWidth="1"/>
    <col min="9" max="9" width="15.7109375" style="517" customWidth="1"/>
    <col min="10" max="10" width="14.85546875" style="582" bestFit="1" customWidth="1"/>
    <col min="11" max="11" width="13.85546875" style="582" bestFit="1" customWidth="1"/>
    <col min="12" max="12" width="18" style="582" bestFit="1" customWidth="1"/>
    <col min="13" max="13" width="11.42578125" style="582" bestFit="1" customWidth="1"/>
    <col min="14" max="14" width="11" style="582" bestFit="1" customWidth="1"/>
    <col min="15" max="15" width="18.85546875" style="517" bestFit="1" customWidth="1"/>
    <col min="16" max="16384" width="9.140625" style="517"/>
  </cols>
  <sheetData>
    <row r="1" spans="1:15" ht="13.5">
      <c r="A1" s="516" t="s">
        <v>188</v>
      </c>
      <c r="B1" s="438" t="str">
        <f>Info!C2</f>
        <v>სს "ზირაათ ბანკი საქართველო"</v>
      </c>
      <c r="F1" s="517"/>
      <c r="G1" s="517"/>
      <c r="J1" s="517"/>
      <c r="K1" s="517"/>
      <c r="L1" s="517"/>
      <c r="M1" s="517"/>
      <c r="N1" s="517"/>
    </row>
    <row r="2" spans="1:15">
      <c r="A2" s="518" t="s">
        <v>189</v>
      </c>
      <c r="B2" s="520">
        <f>'1. key ratios'!B2</f>
        <v>44561</v>
      </c>
      <c r="F2" s="517"/>
      <c r="G2" s="517"/>
      <c r="J2" s="517"/>
      <c r="K2" s="517"/>
      <c r="L2" s="517"/>
      <c r="M2" s="517"/>
      <c r="N2" s="517"/>
    </row>
    <row r="3" spans="1:15">
      <c r="A3" s="519" t="s">
        <v>812</v>
      </c>
      <c r="F3" s="517"/>
      <c r="G3" s="517"/>
      <c r="J3" s="517"/>
      <c r="K3" s="517"/>
      <c r="L3" s="517"/>
      <c r="M3" s="517"/>
      <c r="N3" s="517"/>
    </row>
    <row r="4" spans="1:15">
      <c r="F4" s="517"/>
      <c r="G4" s="517"/>
      <c r="J4" s="517"/>
      <c r="K4" s="517"/>
      <c r="L4" s="517"/>
      <c r="M4" s="517"/>
      <c r="N4" s="517"/>
    </row>
    <row r="5" spans="1:15" ht="37.5" customHeight="1">
      <c r="A5" s="782" t="s">
        <v>813</v>
      </c>
      <c r="B5" s="783"/>
      <c r="C5" s="828" t="s">
        <v>814</v>
      </c>
      <c r="D5" s="829"/>
      <c r="E5" s="829"/>
      <c r="F5" s="829"/>
      <c r="G5" s="829"/>
      <c r="H5" s="830"/>
      <c r="I5" s="831" t="s">
        <v>815</v>
      </c>
      <c r="J5" s="832"/>
      <c r="K5" s="832"/>
      <c r="L5" s="832"/>
      <c r="M5" s="832"/>
      <c r="N5" s="833"/>
      <c r="O5" s="834" t="s">
        <v>685</v>
      </c>
    </row>
    <row r="6" spans="1:15" ht="39.6" customHeight="1">
      <c r="A6" s="786"/>
      <c r="B6" s="787"/>
      <c r="C6" s="578"/>
      <c r="D6" s="579" t="s">
        <v>816</v>
      </c>
      <c r="E6" s="579" t="s">
        <v>817</v>
      </c>
      <c r="F6" s="579" t="s">
        <v>818</v>
      </c>
      <c r="G6" s="579" t="s">
        <v>819</v>
      </c>
      <c r="H6" s="579" t="s">
        <v>820</v>
      </c>
      <c r="I6" s="580"/>
      <c r="J6" s="579" t="s">
        <v>816</v>
      </c>
      <c r="K6" s="579" t="s">
        <v>817</v>
      </c>
      <c r="L6" s="579" t="s">
        <v>818</v>
      </c>
      <c r="M6" s="579" t="s">
        <v>819</v>
      </c>
      <c r="N6" s="579" t="s">
        <v>820</v>
      </c>
      <c r="O6" s="835"/>
    </row>
    <row r="7" spans="1:15">
      <c r="A7" s="532">
        <v>1</v>
      </c>
      <c r="B7" s="540" t="s">
        <v>695</v>
      </c>
      <c r="C7" s="699">
        <v>1264779.7289</v>
      </c>
      <c r="D7" s="694">
        <v>1213954.9188999999</v>
      </c>
      <c r="E7" s="694">
        <v>11000</v>
      </c>
      <c r="F7" s="700">
        <v>38682.04</v>
      </c>
      <c r="G7" s="700">
        <v>1142.77</v>
      </c>
      <c r="H7" s="694">
        <v>0</v>
      </c>
      <c r="I7" s="694">
        <v>37555.097099999999</v>
      </c>
      <c r="J7" s="700">
        <v>24279.097099999999</v>
      </c>
      <c r="K7" s="700">
        <v>1100</v>
      </c>
      <c r="L7" s="700">
        <v>11604.61</v>
      </c>
      <c r="M7" s="700">
        <v>571.39</v>
      </c>
      <c r="N7" s="700">
        <v>0</v>
      </c>
      <c r="O7" s="532"/>
    </row>
    <row r="8" spans="1:15">
      <c r="A8" s="532">
        <v>2</v>
      </c>
      <c r="B8" s="540" t="s">
        <v>696</v>
      </c>
      <c r="C8" s="699">
        <v>811857.0588</v>
      </c>
      <c r="D8" s="694">
        <v>811857.0588</v>
      </c>
      <c r="E8" s="694">
        <v>0</v>
      </c>
      <c r="F8" s="700">
        <v>0</v>
      </c>
      <c r="G8" s="700">
        <v>0</v>
      </c>
      <c r="H8" s="694">
        <v>0</v>
      </c>
      <c r="I8" s="694">
        <v>16237.1569</v>
      </c>
      <c r="J8" s="700">
        <v>16237.1569</v>
      </c>
      <c r="K8" s="700">
        <v>0</v>
      </c>
      <c r="L8" s="700">
        <v>0</v>
      </c>
      <c r="M8" s="700">
        <v>0</v>
      </c>
      <c r="N8" s="700">
        <v>0</v>
      </c>
      <c r="O8" s="532"/>
    </row>
    <row r="9" spans="1:15">
      <c r="A9" s="532">
        <v>3</v>
      </c>
      <c r="B9" s="540" t="s">
        <v>697</v>
      </c>
      <c r="C9" s="699"/>
      <c r="D9" s="694"/>
      <c r="E9" s="694"/>
      <c r="F9" s="701"/>
      <c r="G9" s="701"/>
      <c r="H9" s="694"/>
      <c r="I9" s="694"/>
      <c r="J9" s="701"/>
      <c r="K9" s="701"/>
      <c r="L9" s="701"/>
      <c r="M9" s="701"/>
      <c r="N9" s="701"/>
      <c r="O9" s="532"/>
    </row>
    <row r="10" spans="1:15">
      <c r="A10" s="532">
        <v>4</v>
      </c>
      <c r="B10" s="540" t="s">
        <v>698</v>
      </c>
      <c r="C10" s="699">
        <v>8614316.0147999991</v>
      </c>
      <c r="D10" s="694">
        <v>8614316.0147999991</v>
      </c>
      <c r="E10" s="694">
        <v>0</v>
      </c>
      <c r="F10" s="701">
        <v>0</v>
      </c>
      <c r="G10" s="701">
        <v>0</v>
      </c>
      <c r="H10" s="694">
        <v>0</v>
      </c>
      <c r="I10" s="694">
        <v>172286.30600000001</v>
      </c>
      <c r="J10" s="701">
        <v>172286.30600000001</v>
      </c>
      <c r="K10" s="701">
        <v>0</v>
      </c>
      <c r="L10" s="701">
        <v>0</v>
      </c>
      <c r="M10" s="701">
        <v>0</v>
      </c>
      <c r="N10" s="701">
        <v>0</v>
      </c>
      <c r="O10" s="532"/>
    </row>
    <row r="11" spans="1:15">
      <c r="A11" s="532">
        <v>5</v>
      </c>
      <c r="B11" s="540" t="s">
        <v>699</v>
      </c>
      <c r="C11" s="699">
        <v>5705430.0011</v>
      </c>
      <c r="D11" s="694">
        <v>3494927.13</v>
      </c>
      <c r="E11" s="694">
        <v>1811750.31</v>
      </c>
      <c r="F11" s="701">
        <v>398752.56109999999</v>
      </c>
      <c r="G11" s="701">
        <v>0</v>
      </c>
      <c r="H11" s="694">
        <v>0</v>
      </c>
      <c r="I11" s="694">
        <v>370699.37079999998</v>
      </c>
      <c r="J11" s="701">
        <v>69898.55</v>
      </c>
      <c r="K11" s="701">
        <v>181175.04000000001</v>
      </c>
      <c r="L11" s="701">
        <v>119625.78079999999</v>
      </c>
      <c r="M11" s="701">
        <v>0</v>
      </c>
      <c r="N11" s="701">
        <v>0</v>
      </c>
      <c r="O11" s="532"/>
    </row>
    <row r="12" spans="1:15">
      <c r="A12" s="532">
        <v>6</v>
      </c>
      <c r="B12" s="540" t="s">
        <v>700</v>
      </c>
      <c r="C12" s="699">
        <v>6303854.7478999998</v>
      </c>
      <c r="D12" s="694">
        <v>6037147.5367000001</v>
      </c>
      <c r="E12" s="694">
        <v>16074.2</v>
      </c>
      <c r="F12" s="701">
        <v>0</v>
      </c>
      <c r="G12" s="701">
        <v>250633.01120000001</v>
      </c>
      <c r="H12" s="694">
        <v>0</v>
      </c>
      <c r="I12" s="694">
        <v>247666.94020000001</v>
      </c>
      <c r="J12" s="701">
        <v>120742.9618</v>
      </c>
      <c r="K12" s="701">
        <v>1607.4108000000001</v>
      </c>
      <c r="L12" s="701">
        <v>0</v>
      </c>
      <c r="M12" s="701">
        <v>125316.56759999999</v>
      </c>
      <c r="N12" s="701">
        <v>0</v>
      </c>
      <c r="O12" s="532"/>
    </row>
    <row r="13" spans="1:15">
      <c r="A13" s="532">
        <v>7</v>
      </c>
      <c r="B13" s="540" t="s">
        <v>701</v>
      </c>
      <c r="C13" s="699">
        <v>5617051.7629000004</v>
      </c>
      <c r="D13" s="694">
        <v>5190935.6924999999</v>
      </c>
      <c r="E13" s="694">
        <v>0</v>
      </c>
      <c r="F13" s="701">
        <v>426116.07040000003</v>
      </c>
      <c r="G13" s="701">
        <v>0</v>
      </c>
      <c r="H13" s="694">
        <v>0</v>
      </c>
      <c r="I13" s="694">
        <v>231653.54680000001</v>
      </c>
      <c r="J13" s="701">
        <v>103818.7308</v>
      </c>
      <c r="K13" s="701">
        <v>0</v>
      </c>
      <c r="L13" s="701">
        <v>127834.81600000001</v>
      </c>
      <c r="M13" s="701">
        <v>0</v>
      </c>
      <c r="N13" s="701">
        <v>0</v>
      </c>
      <c r="O13" s="532"/>
    </row>
    <row r="14" spans="1:15">
      <c r="A14" s="532">
        <v>8</v>
      </c>
      <c r="B14" s="540" t="s">
        <v>702</v>
      </c>
      <c r="C14" s="699">
        <v>6754020.9325000001</v>
      </c>
      <c r="D14" s="694">
        <v>1410723.77</v>
      </c>
      <c r="E14" s="694">
        <v>4990047.54</v>
      </c>
      <c r="F14" s="701">
        <v>353249.6225</v>
      </c>
      <c r="G14" s="701">
        <v>0</v>
      </c>
      <c r="H14" s="694">
        <v>0</v>
      </c>
      <c r="I14" s="694">
        <v>633194.10239999997</v>
      </c>
      <c r="J14" s="701">
        <v>28214.468000000001</v>
      </c>
      <c r="K14" s="701">
        <v>499004.76</v>
      </c>
      <c r="L14" s="701">
        <v>105974.8744</v>
      </c>
      <c r="M14" s="701">
        <v>0</v>
      </c>
      <c r="N14" s="701">
        <v>0</v>
      </c>
      <c r="O14" s="532"/>
    </row>
    <row r="15" spans="1:15">
      <c r="A15" s="532">
        <v>9</v>
      </c>
      <c r="B15" s="540" t="s">
        <v>703</v>
      </c>
      <c r="C15" s="699"/>
      <c r="D15" s="694"/>
      <c r="E15" s="694"/>
      <c r="F15" s="701"/>
      <c r="G15" s="701"/>
      <c r="H15" s="694"/>
      <c r="I15" s="694"/>
      <c r="J15" s="701"/>
      <c r="K15" s="701"/>
      <c r="L15" s="701"/>
      <c r="M15" s="701"/>
      <c r="N15" s="701"/>
      <c r="O15" s="532"/>
    </row>
    <row r="16" spans="1:15">
      <c r="A16" s="532">
        <v>10</v>
      </c>
      <c r="B16" s="540" t="s">
        <v>704</v>
      </c>
      <c r="C16" s="699">
        <v>469466.03779999999</v>
      </c>
      <c r="D16" s="694">
        <v>303392.24060000002</v>
      </c>
      <c r="E16" s="694">
        <v>0</v>
      </c>
      <c r="F16" s="701">
        <v>0</v>
      </c>
      <c r="G16" s="701">
        <v>166073.7972</v>
      </c>
      <c r="H16" s="694">
        <v>0</v>
      </c>
      <c r="I16" s="694">
        <v>89104.749599999996</v>
      </c>
      <c r="J16" s="701">
        <v>6067.8509999999997</v>
      </c>
      <c r="K16" s="701">
        <v>0</v>
      </c>
      <c r="L16" s="701">
        <v>0</v>
      </c>
      <c r="M16" s="701">
        <v>83036.8986</v>
      </c>
      <c r="N16" s="701">
        <v>0</v>
      </c>
      <c r="O16" s="532"/>
    </row>
    <row r="17" spans="1:15">
      <c r="A17" s="532">
        <v>11</v>
      </c>
      <c r="B17" s="540" t="s">
        <v>705</v>
      </c>
      <c r="C17" s="699">
        <v>5715663.4900000002</v>
      </c>
      <c r="D17" s="694">
        <v>5715663.4900000002</v>
      </c>
      <c r="E17" s="694">
        <v>0</v>
      </c>
      <c r="F17" s="701">
        <v>0</v>
      </c>
      <c r="G17" s="701">
        <v>0</v>
      </c>
      <c r="H17" s="694">
        <v>0</v>
      </c>
      <c r="I17" s="694">
        <v>114313.27</v>
      </c>
      <c r="J17" s="701">
        <v>114313.27</v>
      </c>
      <c r="K17" s="701">
        <v>0</v>
      </c>
      <c r="L17" s="701">
        <v>0</v>
      </c>
      <c r="M17" s="701">
        <v>0</v>
      </c>
      <c r="N17" s="701">
        <v>0</v>
      </c>
      <c r="O17" s="532"/>
    </row>
    <row r="18" spans="1:15">
      <c r="A18" s="532">
        <v>12</v>
      </c>
      <c r="B18" s="540" t="s">
        <v>706</v>
      </c>
      <c r="C18" s="699">
        <v>30418562.0898</v>
      </c>
      <c r="D18" s="694">
        <v>28357215.519900002</v>
      </c>
      <c r="E18" s="694">
        <v>1664793.5863000001</v>
      </c>
      <c r="F18" s="701">
        <v>396552.98359999998</v>
      </c>
      <c r="G18" s="701">
        <v>0</v>
      </c>
      <c r="H18" s="694">
        <v>0</v>
      </c>
      <c r="I18" s="694">
        <v>852589.55110000004</v>
      </c>
      <c r="J18" s="701">
        <v>567144.29559999995</v>
      </c>
      <c r="K18" s="701">
        <v>166479.3688</v>
      </c>
      <c r="L18" s="701">
        <v>118965.8867</v>
      </c>
      <c r="M18" s="701">
        <v>0</v>
      </c>
      <c r="N18" s="701">
        <v>0</v>
      </c>
      <c r="O18" s="532"/>
    </row>
    <row r="19" spans="1:15">
      <c r="A19" s="532">
        <v>13</v>
      </c>
      <c r="B19" s="540" t="s">
        <v>707</v>
      </c>
      <c r="C19" s="699">
        <v>3356238.2889999999</v>
      </c>
      <c r="D19" s="694">
        <v>3356238.2889999999</v>
      </c>
      <c r="E19" s="694">
        <v>0</v>
      </c>
      <c r="F19" s="701">
        <v>0</v>
      </c>
      <c r="G19" s="701">
        <v>0</v>
      </c>
      <c r="H19" s="694">
        <v>0</v>
      </c>
      <c r="I19" s="694">
        <v>67124.779899999994</v>
      </c>
      <c r="J19" s="701">
        <v>67124.779899999994</v>
      </c>
      <c r="K19" s="701">
        <v>0</v>
      </c>
      <c r="L19" s="701">
        <v>0</v>
      </c>
      <c r="M19" s="701">
        <v>0</v>
      </c>
      <c r="N19" s="701">
        <v>0</v>
      </c>
      <c r="O19" s="532"/>
    </row>
    <row r="20" spans="1:15">
      <c r="A20" s="532">
        <v>14</v>
      </c>
      <c r="B20" s="540" t="s">
        <v>708</v>
      </c>
      <c r="C20" s="699">
        <v>5277323.2999</v>
      </c>
      <c r="D20" s="694">
        <v>195091.1764</v>
      </c>
      <c r="E20" s="694">
        <v>3181.23</v>
      </c>
      <c r="F20" s="701">
        <v>5078836.2434999999</v>
      </c>
      <c r="G20" s="701">
        <v>0</v>
      </c>
      <c r="H20" s="694">
        <v>214.65</v>
      </c>
      <c r="I20" s="694">
        <v>1528085.4786</v>
      </c>
      <c r="J20" s="701">
        <v>3901.8161</v>
      </c>
      <c r="K20" s="701">
        <v>318.12</v>
      </c>
      <c r="L20" s="701">
        <v>1523650.8925000001</v>
      </c>
      <c r="M20" s="701">
        <v>0</v>
      </c>
      <c r="N20" s="701">
        <v>214.65</v>
      </c>
      <c r="O20" s="532"/>
    </row>
    <row r="21" spans="1:15">
      <c r="A21" s="532">
        <v>15</v>
      </c>
      <c r="B21" s="540" t="s">
        <v>709</v>
      </c>
      <c r="C21" s="699">
        <v>111276.26</v>
      </c>
      <c r="D21" s="694">
        <v>78715.95</v>
      </c>
      <c r="E21" s="694">
        <v>5594.79</v>
      </c>
      <c r="F21" s="701">
        <v>26965.52</v>
      </c>
      <c r="G21" s="701">
        <v>0</v>
      </c>
      <c r="H21" s="694">
        <v>0</v>
      </c>
      <c r="I21" s="694">
        <v>10223.450000000001</v>
      </c>
      <c r="J21" s="701">
        <v>1574.31</v>
      </c>
      <c r="K21" s="701">
        <v>559.48</v>
      </c>
      <c r="L21" s="701">
        <v>8089.66</v>
      </c>
      <c r="M21" s="701">
        <v>0</v>
      </c>
      <c r="N21" s="701">
        <v>0</v>
      </c>
      <c r="O21" s="532"/>
    </row>
    <row r="22" spans="1:15">
      <c r="A22" s="532">
        <v>16</v>
      </c>
      <c r="B22" s="540" t="s">
        <v>710</v>
      </c>
      <c r="C22" s="699"/>
      <c r="D22" s="694"/>
      <c r="E22" s="694"/>
      <c r="F22" s="701"/>
      <c r="G22" s="701"/>
      <c r="H22" s="694"/>
      <c r="I22" s="694"/>
      <c r="J22" s="701"/>
      <c r="K22" s="701"/>
      <c r="L22" s="701"/>
      <c r="M22" s="701"/>
      <c r="N22" s="701"/>
      <c r="O22" s="532"/>
    </row>
    <row r="23" spans="1:15">
      <c r="A23" s="532">
        <v>17</v>
      </c>
      <c r="B23" s="540" t="s">
        <v>711</v>
      </c>
      <c r="C23" s="699">
        <v>1595661.5843</v>
      </c>
      <c r="D23" s="694">
        <v>1595661.5843</v>
      </c>
      <c r="E23" s="694">
        <v>0</v>
      </c>
      <c r="F23" s="701">
        <v>0</v>
      </c>
      <c r="G23" s="701">
        <v>0</v>
      </c>
      <c r="H23" s="694">
        <v>0</v>
      </c>
      <c r="I23" s="694">
        <v>31913.228299999999</v>
      </c>
      <c r="J23" s="701">
        <v>31913.228299999999</v>
      </c>
      <c r="K23" s="701">
        <v>0</v>
      </c>
      <c r="L23" s="701">
        <v>0</v>
      </c>
      <c r="M23" s="701">
        <v>0</v>
      </c>
      <c r="N23" s="701">
        <v>0</v>
      </c>
      <c r="O23" s="532"/>
    </row>
    <row r="24" spans="1:15">
      <c r="A24" s="532">
        <v>18</v>
      </c>
      <c r="B24" s="540" t="s">
        <v>712</v>
      </c>
      <c r="C24" s="699">
        <v>50164.51</v>
      </c>
      <c r="D24" s="694">
        <v>50164.51</v>
      </c>
      <c r="E24" s="694">
        <v>0</v>
      </c>
      <c r="F24" s="701">
        <v>0</v>
      </c>
      <c r="G24" s="701">
        <v>0</v>
      </c>
      <c r="H24" s="694">
        <v>0</v>
      </c>
      <c r="I24" s="694">
        <v>1003.29</v>
      </c>
      <c r="J24" s="701">
        <v>1003.29</v>
      </c>
      <c r="K24" s="701">
        <v>0</v>
      </c>
      <c r="L24" s="701">
        <v>0</v>
      </c>
      <c r="M24" s="701">
        <v>0</v>
      </c>
      <c r="N24" s="701">
        <v>0</v>
      </c>
      <c r="O24" s="532"/>
    </row>
    <row r="25" spans="1:15">
      <c r="A25" s="532">
        <v>19</v>
      </c>
      <c r="B25" s="540" t="s">
        <v>713</v>
      </c>
      <c r="C25" s="699"/>
      <c r="D25" s="694"/>
      <c r="E25" s="694"/>
      <c r="F25" s="701"/>
      <c r="G25" s="701"/>
      <c r="H25" s="694"/>
      <c r="I25" s="694"/>
      <c r="J25" s="701"/>
      <c r="K25" s="701"/>
      <c r="L25" s="701"/>
      <c r="M25" s="701"/>
      <c r="N25" s="701"/>
      <c r="O25" s="532"/>
    </row>
    <row r="26" spans="1:15">
      <c r="A26" s="532">
        <v>20</v>
      </c>
      <c r="B26" s="540" t="s">
        <v>714</v>
      </c>
      <c r="C26" s="699">
        <v>188942.28810000001</v>
      </c>
      <c r="D26" s="694">
        <v>188942.28810000001</v>
      </c>
      <c r="E26" s="694">
        <v>0</v>
      </c>
      <c r="F26" s="701">
        <v>0</v>
      </c>
      <c r="G26" s="701">
        <v>0</v>
      </c>
      <c r="H26" s="694">
        <v>0</v>
      </c>
      <c r="I26" s="694">
        <v>3778.8636000000001</v>
      </c>
      <c r="J26" s="701">
        <v>3778.8636000000001</v>
      </c>
      <c r="K26" s="701">
        <v>0</v>
      </c>
      <c r="L26" s="701">
        <v>0</v>
      </c>
      <c r="M26" s="701">
        <v>0</v>
      </c>
      <c r="N26" s="701">
        <v>0</v>
      </c>
      <c r="O26" s="532"/>
    </row>
    <row r="27" spans="1:15">
      <c r="A27" s="532">
        <v>21</v>
      </c>
      <c r="B27" s="540" t="s">
        <v>715</v>
      </c>
      <c r="C27" s="699">
        <v>39979.774599999997</v>
      </c>
      <c r="D27" s="694">
        <v>17788.494600000002</v>
      </c>
      <c r="E27" s="694">
        <v>0</v>
      </c>
      <c r="F27" s="701">
        <v>22191.279999999999</v>
      </c>
      <c r="G27" s="701">
        <v>0</v>
      </c>
      <c r="H27" s="694">
        <v>0</v>
      </c>
      <c r="I27" s="694">
        <v>7013.1394</v>
      </c>
      <c r="J27" s="701">
        <v>355.75940000000003</v>
      </c>
      <c r="K27" s="701">
        <v>0</v>
      </c>
      <c r="L27" s="701">
        <v>6657.38</v>
      </c>
      <c r="M27" s="701">
        <v>0</v>
      </c>
      <c r="N27" s="701">
        <v>0</v>
      </c>
      <c r="O27" s="532"/>
    </row>
    <row r="28" spans="1:15">
      <c r="A28" s="532">
        <v>22</v>
      </c>
      <c r="B28" s="540" t="s">
        <v>716</v>
      </c>
      <c r="C28" s="699">
        <v>56405.5193</v>
      </c>
      <c r="D28" s="694">
        <v>5150.6893</v>
      </c>
      <c r="E28" s="694">
        <v>0</v>
      </c>
      <c r="F28" s="701">
        <v>0</v>
      </c>
      <c r="G28" s="701">
        <v>0</v>
      </c>
      <c r="H28" s="694">
        <v>51254.83</v>
      </c>
      <c r="I28" s="694">
        <v>51357.856200000002</v>
      </c>
      <c r="J28" s="701">
        <v>103.0262</v>
      </c>
      <c r="K28" s="701">
        <v>0</v>
      </c>
      <c r="L28" s="701">
        <v>0</v>
      </c>
      <c r="M28" s="701">
        <v>0</v>
      </c>
      <c r="N28" s="701">
        <v>51254.83</v>
      </c>
      <c r="O28" s="532"/>
    </row>
    <row r="29" spans="1:15">
      <c r="A29" s="532">
        <v>23</v>
      </c>
      <c r="B29" s="540" t="s">
        <v>717</v>
      </c>
      <c r="C29" s="699">
        <v>7709698.8547</v>
      </c>
      <c r="D29" s="694">
        <v>6641469.5768999998</v>
      </c>
      <c r="E29" s="694">
        <v>39158.391300000003</v>
      </c>
      <c r="F29" s="701">
        <v>1029070.8865</v>
      </c>
      <c r="G29" s="701">
        <v>0</v>
      </c>
      <c r="H29" s="694">
        <v>0</v>
      </c>
      <c r="I29" s="694">
        <v>445466.48129999998</v>
      </c>
      <c r="J29" s="701">
        <v>132829.37849999999</v>
      </c>
      <c r="K29" s="701">
        <v>3915.8287</v>
      </c>
      <c r="L29" s="701">
        <v>308721.27409999998</v>
      </c>
      <c r="M29" s="701">
        <v>0</v>
      </c>
      <c r="N29" s="701">
        <v>0</v>
      </c>
      <c r="O29" s="532"/>
    </row>
    <row r="30" spans="1:15">
      <c r="A30" s="532">
        <v>24</v>
      </c>
      <c r="B30" s="540" t="s">
        <v>718</v>
      </c>
      <c r="C30" s="699"/>
      <c r="D30" s="694"/>
      <c r="E30" s="694"/>
      <c r="F30" s="701"/>
      <c r="G30" s="701"/>
      <c r="H30" s="694"/>
      <c r="I30" s="694"/>
      <c r="J30" s="701"/>
      <c r="K30" s="701"/>
      <c r="L30" s="701"/>
      <c r="M30" s="701"/>
      <c r="N30" s="701"/>
      <c r="O30" s="532"/>
    </row>
    <row r="31" spans="1:15">
      <c r="A31" s="532">
        <v>25</v>
      </c>
      <c r="B31" s="540" t="s">
        <v>719</v>
      </c>
      <c r="C31" s="699">
        <v>7318851.5217000004</v>
      </c>
      <c r="D31" s="694">
        <v>6674446.1365</v>
      </c>
      <c r="E31" s="694">
        <v>76391.381200000003</v>
      </c>
      <c r="F31" s="701">
        <v>322513.34580000001</v>
      </c>
      <c r="G31" s="701">
        <v>245209.57819999999</v>
      </c>
      <c r="H31" s="694">
        <v>291.08</v>
      </c>
      <c r="I31" s="694">
        <v>360777.93910000002</v>
      </c>
      <c r="J31" s="701">
        <v>133488.9149</v>
      </c>
      <c r="K31" s="701">
        <v>7639.1390000000001</v>
      </c>
      <c r="L31" s="701">
        <v>96754.000599999999</v>
      </c>
      <c r="M31" s="701">
        <v>122604.8046</v>
      </c>
      <c r="N31" s="701">
        <v>291.08</v>
      </c>
      <c r="O31" s="532"/>
    </row>
    <row r="32" spans="1:15">
      <c r="A32" s="532">
        <v>26</v>
      </c>
      <c r="B32" s="540" t="s">
        <v>821</v>
      </c>
      <c r="C32" s="540"/>
      <c r="D32" s="532"/>
      <c r="E32" s="532"/>
      <c r="F32" s="529"/>
      <c r="G32" s="529"/>
      <c r="H32" s="532"/>
      <c r="I32" s="532"/>
      <c r="J32" s="529"/>
      <c r="K32" s="529"/>
      <c r="L32" s="529"/>
      <c r="M32" s="529"/>
      <c r="N32" s="529"/>
      <c r="O32" s="532"/>
    </row>
    <row r="33" spans="1:15">
      <c r="A33" s="532">
        <v>27</v>
      </c>
      <c r="B33" s="581" t="s">
        <v>68</v>
      </c>
      <c r="C33" s="726">
        <f>SUM(C7:C32)</f>
        <v>97379543.766100004</v>
      </c>
      <c r="D33" s="726">
        <f t="shared" ref="D33:N33" si="0">SUM(D7:D32)</f>
        <v>79953802.067299992</v>
      </c>
      <c r="E33" s="726">
        <f t="shared" si="0"/>
        <v>8617991.4287999999</v>
      </c>
      <c r="F33" s="726">
        <f t="shared" si="0"/>
        <v>8092930.5533999996</v>
      </c>
      <c r="G33" s="726">
        <f t="shared" si="0"/>
        <v>663059.15659999999</v>
      </c>
      <c r="H33" s="726">
        <f t="shared" si="0"/>
        <v>51760.560000000005</v>
      </c>
      <c r="I33" s="726">
        <f t="shared" si="0"/>
        <v>5272044.5973000005</v>
      </c>
      <c r="J33" s="726">
        <f t="shared" si="0"/>
        <v>1599076.0541000001</v>
      </c>
      <c r="K33" s="726">
        <f t="shared" si="0"/>
        <v>861799.14729999995</v>
      </c>
      <c r="L33" s="726">
        <f t="shared" si="0"/>
        <v>2427879.1750999996</v>
      </c>
      <c r="M33" s="726">
        <f t="shared" si="0"/>
        <v>331529.66079999995</v>
      </c>
      <c r="N33" s="726">
        <f t="shared" si="0"/>
        <v>51760.560000000005</v>
      </c>
      <c r="O33" s="532"/>
    </row>
    <row r="34" spans="1:15">
      <c r="A34" s="541"/>
      <c r="B34" s="541"/>
      <c r="C34" s="541"/>
      <c r="D34" s="541"/>
      <c r="E34" s="541"/>
      <c r="H34" s="541"/>
      <c r="I34" s="541"/>
      <c r="O34" s="541"/>
    </row>
    <row r="35" spans="1:15">
      <c r="A35" s="541"/>
      <c r="B35" s="543"/>
      <c r="C35" s="543"/>
      <c r="D35" s="541"/>
      <c r="E35" s="541"/>
      <c r="H35" s="541"/>
      <c r="I35" s="541"/>
      <c r="O35" s="541"/>
    </row>
    <row r="36" spans="1:15">
      <c r="A36" s="541"/>
      <c r="B36" s="541"/>
      <c r="C36" s="541"/>
      <c r="D36" s="541"/>
      <c r="E36" s="541"/>
      <c r="H36" s="541"/>
      <c r="I36" s="541"/>
      <c r="O36" s="541"/>
    </row>
    <row r="37" spans="1:15">
      <c r="A37" s="541"/>
      <c r="B37" s="541"/>
      <c r="C37" s="541"/>
      <c r="D37" s="541"/>
      <c r="E37" s="541"/>
      <c r="H37" s="541"/>
      <c r="I37" s="541"/>
      <c r="O37" s="541"/>
    </row>
    <row r="38" spans="1:15">
      <c r="A38" s="541"/>
      <c r="B38" s="541"/>
      <c r="C38" s="541"/>
      <c r="D38" s="541"/>
      <c r="E38" s="541"/>
      <c r="H38" s="541"/>
      <c r="I38" s="541"/>
      <c r="O38" s="541"/>
    </row>
    <row r="39" spans="1:15">
      <c r="A39" s="541"/>
      <c r="B39" s="541"/>
      <c r="C39" s="541"/>
      <c r="D39" s="541"/>
      <c r="E39" s="541"/>
      <c r="H39" s="541"/>
      <c r="I39" s="541"/>
      <c r="O39" s="541"/>
    </row>
    <row r="40" spans="1:15">
      <c r="A40" s="541"/>
      <c r="B40" s="541"/>
      <c r="C40" s="541"/>
      <c r="D40" s="541"/>
      <c r="E40" s="541"/>
      <c r="H40" s="541"/>
      <c r="I40" s="541"/>
      <c r="O40" s="541"/>
    </row>
    <row r="41" spans="1:15">
      <c r="A41" s="544"/>
      <c r="B41" s="544"/>
      <c r="C41" s="544"/>
      <c r="D41" s="541"/>
      <c r="E41" s="541"/>
      <c r="H41" s="541"/>
      <c r="I41" s="541"/>
      <c r="O41" s="541"/>
    </row>
    <row r="42" spans="1:15">
      <c r="A42" s="544"/>
      <c r="B42" s="544"/>
      <c r="C42" s="544"/>
      <c r="D42" s="541"/>
      <c r="E42" s="541"/>
      <c r="H42" s="541"/>
      <c r="I42" s="541"/>
      <c r="O42" s="541"/>
    </row>
    <row r="43" spans="1:15">
      <c r="A43" s="541"/>
      <c r="B43" s="545"/>
      <c r="C43" s="545"/>
      <c r="D43" s="541"/>
      <c r="E43" s="541"/>
      <c r="H43" s="541"/>
      <c r="I43" s="541"/>
      <c r="O43" s="541"/>
    </row>
    <row r="44" spans="1:15">
      <c r="A44" s="541"/>
      <c r="B44" s="545"/>
      <c r="C44" s="545"/>
      <c r="D44" s="541"/>
      <c r="E44" s="541"/>
      <c r="H44" s="541"/>
      <c r="I44" s="541"/>
      <c r="O44" s="541"/>
    </row>
    <row r="45" spans="1:15">
      <c r="A45" s="541"/>
      <c r="B45" s="545"/>
      <c r="C45" s="545"/>
      <c r="D45" s="541"/>
      <c r="E45" s="541"/>
      <c r="H45" s="541"/>
      <c r="I45" s="541"/>
      <c r="O45" s="541"/>
    </row>
    <row r="46" spans="1:15">
      <c r="A46" s="541"/>
      <c r="B46" s="541"/>
      <c r="C46" s="541"/>
      <c r="D46" s="541"/>
      <c r="E46" s="541"/>
      <c r="H46" s="541"/>
      <c r="I46" s="541"/>
      <c r="O46" s="541"/>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topLeftCell="E1" zoomScale="85" zoomScaleNormal="85" workbookViewId="0">
      <selection activeCell="C6" sqref="C6:K11"/>
    </sheetView>
  </sheetViews>
  <sheetFormatPr defaultColWidth="8.7109375" defaultRowHeight="12"/>
  <cols>
    <col min="1" max="1" width="11.85546875" style="583" bestFit="1" customWidth="1"/>
    <col min="2" max="2" width="80.140625" style="583" customWidth="1"/>
    <col min="3" max="11" width="28.28515625" style="583" customWidth="1"/>
    <col min="12" max="16384" width="8.7109375" style="583"/>
  </cols>
  <sheetData>
    <row r="1" spans="1:11" s="517" customFormat="1" ht="13.5">
      <c r="A1" s="516" t="s">
        <v>188</v>
      </c>
      <c r="B1" s="438" t="str">
        <f>Info!C2</f>
        <v>სს "ზირაათ ბანკი საქართველო"</v>
      </c>
    </row>
    <row r="2" spans="1:11" s="517" customFormat="1" ht="12.75">
      <c r="A2" s="518" t="s">
        <v>189</v>
      </c>
      <c r="B2" s="520">
        <f>'1. key ratios'!B2</f>
        <v>44561</v>
      </c>
    </row>
    <row r="3" spans="1:11" s="517" customFormat="1" ht="12.75">
      <c r="A3" s="519" t="s">
        <v>822</v>
      </c>
    </row>
    <row r="4" spans="1:11">
      <c r="C4" s="584" t="s">
        <v>672</v>
      </c>
      <c r="D4" s="584" t="s">
        <v>673</v>
      </c>
      <c r="E4" s="584" t="s">
        <v>674</v>
      </c>
      <c r="F4" s="584" t="s">
        <v>675</v>
      </c>
      <c r="G4" s="584" t="s">
        <v>676</v>
      </c>
      <c r="H4" s="584" t="s">
        <v>677</v>
      </c>
      <c r="I4" s="584" t="s">
        <v>678</v>
      </c>
      <c r="J4" s="584" t="s">
        <v>679</v>
      </c>
      <c r="K4" s="584" t="s">
        <v>680</v>
      </c>
    </row>
    <row r="5" spans="1:11" ht="104.1" customHeight="1">
      <c r="A5" s="836" t="s">
        <v>823</v>
      </c>
      <c r="B5" s="837"/>
      <c r="C5" s="521" t="s">
        <v>824</v>
      </c>
      <c r="D5" s="521" t="s">
        <v>810</v>
      </c>
      <c r="E5" s="521" t="s">
        <v>811</v>
      </c>
      <c r="F5" s="521" t="s">
        <v>825</v>
      </c>
      <c r="G5" s="521" t="s">
        <v>826</v>
      </c>
      <c r="H5" s="521" t="s">
        <v>827</v>
      </c>
      <c r="I5" s="521" t="s">
        <v>828</v>
      </c>
      <c r="J5" s="521" t="s">
        <v>829</v>
      </c>
      <c r="K5" s="521" t="s">
        <v>830</v>
      </c>
    </row>
    <row r="6" spans="1:11" ht="12.75">
      <c r="A6" s="532">
        <v>1</v>
      </c>
      <c r="B6" s="532" t="s">
        <v>831</v>
      </c>
      <c r="C6" s="694">
        <v>151569.19219999999</v>
      </c>
      <c r="D6" s="694"/>
      <c r="E6" s="694">
        <v>5000000</v>
      </c>
      <c r="F6" s="694"/>
      <c r="G6" s="694">
        <v>88006267.151299998</v>
      </c>
      <c r="H6" s="694"/>
      <c r="I6" s="694"/>
      <c r="J6" s="694">
        <v>3445221.4006999983</v>
      </c>
      <c r="K6" s="694">
        <v>776486.02190000191</v>
      </c>
    </row>
    <row r="7" spans="1:11" ht="12.75">
      <c r="A7" s="532">
        <v>2</v>
      </c>
      <c r="B7" s="533" t="s">
        <v>832</v>
      </c>
      <c r="C7" s="694"/>
      <c r="D7" s="694"/>
      <c r="E7" s="694"/>
      <c r="F7" s="694"/>
      <c r="G7" s="694"/>
      <c r="H7" s="694"/>
      <c r="I7" s="694"/>
      <c r="J7" s="694"/>
      <c r="K7" s="694"/>
    </row>
    <row r="8" spans="1:11" ht="12.75">
      <c r="A8" s="532">
        <v>3</v>
      </c>
      <c r="B8" s="533" t="s">
        <v>782</v>
      </c>
      <c r="C8" s="694">
        <v>1785251.6442</v>
      </c>
      <c r="D8" s="694"/>
      <c r="E8" s="694">
        <v>18542788.0306</v>
      </c>
      <c r="F8" s="694"/>
      <c r="G8" s="694">
        <v>13247102.4013</v>
      </c>
      <c r="H8" s="694"/>
      <c r="I8" s="694"/>
      <c r="J8" s="694">
        <v>45090.006800000003</v>
      </c>
      <c r="K8" s="694">
        <v>74501</v>
      </c>
    </row>
    <row r="9" spans="1:11" ht="12.75">
      <c r="A9" s="532">
        <v>4</v>
      </c>
      <c r="B9" s="565" t="s">
        <v>833</v>
      </c>
      <c r="C9" s="694"/>
      <c r="D9" s="694"/>
      <c r="E9" s="694"/>
      <c r="F9" s="694"/>
      <c r="G9" s="694">
        <v>8807244.5399999991</v>
      </c>
      <c r="H9" s="694"/>
      <c r="I9" s="694"/>
      <c r="J9" s="694">
        <v>214.65</v>
      </c>
      <c r="K9" s="694">
        <v>291.08</v>
      </c>
    </row>
    <row r="10" spans="1:11" ht="12.75">
      <c r="A10" s="532">
        <v>5</v>
      </c>
      <c r="B10" s="585" t="s">
        <v>834</v>
      </c>
      <c r="C10" s="694"/>
      <c r="D10" s="694"/>
      <c r="E10" s="694"/>
      <c r="F10" s="694"/>
      <c r="G10" s="694"/>
      <c r="H10" s="694"/>
      <c r="I10" s="694"/>
      <c r="J10" s="694"/>
      <c r="K10" s="694"/>
    </row>
    <row r="11" spans="1:11" ht="12.75">
      <c r="A11" s="532">
        <v>6</v>
      </c>
      <c r="B11" s="585" t="s">
        <v>835</v>
      </c>
      <c r="C11" s="694"/>
      <c r="D11" s="694"/>
      <c r="E11" s="694"/>
      <c r="F11" s="694"/>
      <c r="G11" s="694"/>
      <c r="H11" s="694"/>
      <c r="I11" s="694"/>
      <c r="J11" s="694"/>
      <c r="K11" s="694"/>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80" zoomScaleNormal="80" workbookViewId="0">
      <selection activeCell="C7" sqref="C7:S20"/>
    </sheetView>
  </sheetViews>
  <sheetFormatPr defaultRowHeight="15"/>
  <cols>
    <col min="1" max="1" width="10" bestFit="1" customWidth="1"/>
    <col min="2" max="2" width="71.7109375" customWidth="1"/>
    <col min="3" max="3" width="14.28515625" customWidth="1"/>
    <col min="4" max="4" width="13.140625" bestFit="1" customWidth="1"/>
    <col min="5" max="5" width="12.28515625" bestFit="1" customWidth="1"/>
    <col min="6" max="6" width="16.140625" bestFit="1" customWidth="1"/>
    <col min="7" max="8" width="10" customWidth="1"/>
    <col min="9" max="9" width="10.5703125" bestFit="1" customWidth="1"/>
    <col min="10" max="10" width="13.140625" bestFit="1" customWidth="1"/>
    <col min="11" max="11" width="12.28515625" bestFit="1" customWidth="1"/>
    <col min="12" max="12" width="16.140625" bestFit="1" customWidth="1"/>
    <col min="13" max="14" width="10.7109375"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c r="A1" s="516" t="s">
        <v>188</v>
      </c>
      <c r="B1" s="438" t="str">
        <f>Info!C2</f>
        <v>სს "ზირაათ ბანკი საქართველო"</v>
      </c>
    </row>
    <row r="2" spans="1:19">
      <c r="A2" s="518" t="s">
        <v>189</v>
      </c>
      <c r="B2" s="520">
        <f>'1. key ratios'!B2</f>
        <v>44561</v>
      </c>
    </row>
    <row r="3" spans="1:19">
      <c r="A3" s="519" t="s">
        <v>963</v>
      </c>
      <c r="B3" s="517"/>
    </row>
    <row r="4" spans="1:19">
      <c r="A4" s="519"/>
      <c r="B4" s="517"/>
    </row>
    <row r="5" spans="1:19" ht="24" customHeight="1">
      <c r="A5" s="838" t="s">
        <v>993</v>
      </c>
      <c r="B5" s="838"/>
      <c r="C5" s="840" t="s">
        <v>785</v>
      </c>
      <c r="D5" s="840"/>
      <c r="E5" s="840"/>
      <c r="F5" s="840"/>
      <c r="G5" s="840"/>
      <c r="H5" s="840"/>
      <c r="I5" s="840" t="s">
        <v>1001</v>
      </c>
      <c r="J5" s="840"/>
      <c r="K5" s="840"/>
      <c r="L5" s="840"/>
      <c r="M5" s="840"/>
      <c r="N5" s="840"/>
      <c r="O5" s="839" t="s">
        <v>989</v>
      </c>
      <c r="P5" s="839" t="s">
        <v>996</v>
      </c>
      <c r="Q5" s="839" t="s">
        <v>995</v>
      </c>
      <c r="R5" s="839" t="s">
        <v>1000</v>
      </c>
      <c r="S5" s="839" t="s">
        <v>990</v>
      </c>
    </row>
    <row r="6" spans="1:19" ht="36" customHeight="1">
      <c r="A6" s="838"/>
      <c r="B6" s="838"/>
      <c r="C6" s="656"/>
      <c r="D6" s="579" t="s">
        <v>816</v>
      </c>
      <c r="E6" s="579" t="s">
        <v>817</v>
      </c>
      <c r="F6" s="579" t="s">
        <v>818</v>
      </c>
      <c r="G6" s="579" t="s">
        <v>819</v>
      </c>
      <c r="H6" s="579" t="s">
        <v>820</v>
      </c>
      <c r="I6" s="656"/>
      <c r="J6" s="579" t="s">
        <v>816</v>
      </c>
      <c r="K6" s="579" t="s">
        <v>817</v>
      </c>
      <c r="L6" s="579" t="s">
        <v>818</v>
      </c>
      <c r="M6" s="579" t="s">
        <v>819</v>
      </c>
      <c r="N6" s="579" t="s">
        <v>820</v>
      </c>
      <c r="O6" s="839"/>
      <c r="P6" s="839"/>
      <c r="Q6" s="839"/>
      <c r="R6" s="839"/>
      <c r="S6" s="839"/>
    </row>
    <row r="7" spans="1:19">
      <c r="A7" s="645">
        <v>1</v>
      </c>
      <c r="B7" s="646" t="s">
        <v>964</v>
      </c>
      <c r="C7" s="702"/>
      <c r="D7" s="702"/>
      <c r="E7" s="702"/>
      <c r="F7" s="702"/>
      <c r="G7" s="702"/>
      <c r="H7" s="702"/>
      <c r="I7" s="702"/>
      <c r="J7" s="702"/>
      <c r="K7" s="702"/>
      <c r="L7" s="702"/>
      <c r="M7" s="702"/>
      <c r="N7" s="702"/>
      <c r="O7" s="702"/>
      <c r="P7" s="703"/>
      <c r="Q7" s="703"/>
      <c r="R7" s="703"/>
      <c r="S7" s="647"/>
    </row>
    <row r="8" spans="1:19">
      <c r="A8" s="645">
        <v>2</v>
      </c>
      <c r="B8" s="648" t="s">
        <v>965</v>
      </c>
      <c r="C8" s="702">
        <v>3530639.0207000002</v>
      </c>
      <c r="D8" s="702">
        <v>3406356.4556</v>
      </c>
      <c r="E8" s="702">
        <v>52036.571299999996</v>
      </c>
      <c r="F8" s="702">
        <v>70597.493799999997</v>
      </c>
      <c r="G8" s="702">
        <v>1142.77</v>
      </c>
      <c r="H8" s="702">
        <v>505.73</v>
      </c>
      <c r="I8" s="702">
        <v>95587.161699999997</v>
      </c>
      <c r="J8" s="702">
        <v>68127.142800000001</v>
      </c>
      <c r="K8" s="702">
        <v>5203.6395000000002</v>
      </c>
      <c r="L8" s="702">
        <v>21179.259399999999</v>
      </c>
      <c r="M8" s="702">
        <v>571.39</v>
      </c>
      <c r="N8" s="702">
        <v>505.73</v>
      </c>
      <c r="O8" s="702">
        <v>104</v>
      </c>
      <c r="P8" s="703">
        <v>0.11711329444134998</v>
      </c>
      <c r="Q8" s="703">
        <v>0.13276531890505</v>
      </c>
      <c r="R8" s="703">
        <v>0.11540110000000001</v>
      </c>
      <c r="S8" s="702">
        <v>48.447161299999998</v>
      </c>
    </row>
    <row r="9" spans="1:19">
      <c r="A9" s="645">
        <v>3</v>
      </c>
      <c r="B9" s="648" t="s">
        <v>966</v>
      </c>
      <c r="C9" s="702"/>
      <c r="D9" s="702"/>
      <c r="E9" s="702"/>
      <c r="F9" s="702"/>
      <c r="G9" s="702"/>
      <c r="H9" s="702"/>
      <c r="I9" s="702"/>
      <c r="J9" s="702"/>
      <c r="K9" s="702"/>
      <c r="L9" s="702"/>
      <c r="M9" s="702"/>
      <c r="N9" s="702"/>
      <c r="O9" s="702"/>
      <c r="P9" s="703"/>
      <c r="Q9" s="703"/>
      <c r="R9" s="703"/>
      <c r="S9" s="702"/>
    </row>
    <row r="10" spans="1:19">
      <c r="A10" s="645">
        <v>4</v>
      </c>
      <c r="B10" s="648" t="s">
        <v>967</v>
      </c>
      <c r="C10" s="702"/>
      <c r="D10" s="702"/>
      <c r="E10" s="702"/>
      <c r="F10" s="702"/>
      <c r="G10" s="702"/>
      <c r="H10" s="702"/>
      <c r="I10" s="702"/>
      <c r="J10" s="702"/>
      <c r="K10" s="702"/>
      <c r="L10" s="702"/>
      <c r="M10" s="702"/>
      <c r="N10" s="702"/>
      <c r="O10" s="702"/>
      <c r="P10" s="703"/>
      <c r="Q10" s="703"/>
      <c r="R10" s="703"/>
      <c r="S10" s="702"/>
    </row>
    <row r="11" spans="1:19">
      <c r="A11" s="645">
        <v>5</v>
      </c>
      <c r="B11" s="648" t="s">
        <v>968</v>
      </c>
      <c r="C11" s="702"/>
      <c r="D11" s="702"/>
      <c r="E11" s="702"/>
      <c r="F11" s="702"/>
      <c r="G11" s="702"/>
      <c r="H11" s="702"/>
      <c r="I11" s="702"/>
      <c r="J11" s="702"/>
      <c r="K11" s="702"/>
      <c r="L11" s="702"/>
      <c r="M11" s="702"/>
      <c r="N11" s="702"/>
      <c r="O11" s="702"/>
      <c r="P11" s="703"/>
      <c r="Q11" s="703"/>
      <c r="R11" s="703"/>
      <c r="S11" s="702"/>
    </row>
    <row r="12" spans="1:19">
      <c r="A12" s="645">
        <v>6</v>
      </c>
      <c r="B12" s="648" t="s">
        <v>969</v>
      </c>
      <c r="C12" s="702"/>
      <c r="D12" s="702"/>
      <c r="E12" s="702"/>
      <c r="F12" s="702"/>
      <c r="G12" s="702"/>
      <c r="H12" s="702"/>
      <c r="I12" s="702"/>
      <c r="J12" s="702"/>
      <c r="K12" s="702"/>
      <c r="L12" s="702"/>
      <c r="M12" s="702"/>
      <c r="N12" s="702"/>
      <c r="O12" s="702"/>
      <c r="P12" s="703"/>
      <c r="Q12" s="703"/>
      <c r="R12" s="703"/>
      <c r="S12" s="702"/>
    </row>
    <row r="13" spans="1:19">
      <c r="A13" s="645">
        <v>7</v>
      </c>
      <c r="B13" s="648" t="s">
        <v>970</v>
      </c>
      <c r="C13" s="702">
        <v>6272701.6788999997</v>
      </c>
      <c r="D13" s="702">
        <v>4665579.0218000002</v>
      </c>
      <c r="E13" s="702">
        <v>219823.44750000001</v>
      </c>
      <c r="F13" s="702">
        <v>1090834.8014</v>
      </c>
      <c r="G13" s="702">
        <v>245209.57819999999</v>
      </c>
      <c r="H13" s="702">
        <v>51254.83</v>
      </c>
      <c r="I13" s="702">
        <v>616404.02309999999</v>
      </c>
      <c r="J13" s="702">
        <v>93311.597200000004</v>
      </c>
      <c r="K13" s="702">
        <v>21982.3478</v>
      </c>
      <c r="L13" s="702">
        <v>327250.44349999999</v>
      </c>
      <c r="M13" s="702">
        <v>122604.8046</v>
      </c>
      <c r="N13" s="702">
        <v>51254.83</v>
      </c>
      <c r="O13" s="702">
        <v>59</v>
      </c>
      <c r="P13" s="703">
        <v>0.13</v>
      </c>
      <c r="Q13" s="703">
        <v>0.13789999999999999</v>
      </c>
      <c r="R13" s="703">
        <v>9.1919899999999999E-2</v>
      </c>
      <c r="S13" s="702">
        <v>72.574518999999995</v>
      </c>
    </row>
    <row r="14" spans="1:19">
      <c r="A14" s="658">
        <v>7.1</v>
      </c>
      <c r="B14" s="649" t="s">
        <v>971</v>
      </c>
      <c r="C14" s="702">
        <v>5928368.6507000001</v>
      </c>
      <c r="D14" s="702">
        <v>4566455.5718</v>
      </c>
      <c r="E14" s="702">
        <v>219823.44750000001</v>
      </c>
      <c r="F14" s="702">
        <v>1090834.8014</v>
      </c>
      <c r="G14" s="702">
        <v>0</v>
      </c>
      <c r="H14" s="702">
        <v>51254.83</v>
      </c>
      <c r="I14" s="702">
        <v>491816.74850000005</v>
      </c>
      <c r="J14" s="702">
        <v>91329.127200000003</v>
      </c>
      <c r="K14" s="702">
        <v>21982.3478</v>
      </c>
      <c r="L14" s="702">
        <v>327250.44349999999</v>
      </c>
      <c r="M14" s="702">
        <v>0</v>
      </c>
      <c r="N14" s="702">
        <v>51254.83</v>
      </c>
      <c r="O14" s="702">
        <v>56</v>
      </c>
      <c r="P14" s="703"/>
      <c r="Q14" s="703"/>
      <c r="R14" s="703">
        <v>9.1574299999999997E-2</v>
      </c>
      <c r="S14" s="702">
        <v>72.505552499999993</v>
      </c>
    </row>
    <row r="15" spans="1:19" ht="25.5">
      <c r="A15" s="658">
        <v>7.2</v>
      </c>
      <c r="B15" s="649" t="s">
        <v>972</v>
      </c>
      <c r="C15" s="702">
        <v>48958.94</v>
      </c>
      <c r="D15" s="702">
        <v>48958.94</v>
      </c>
      <c r="E15" s="702">
        <v>0</v>
      </c>
      <c r="F15" s="702">
        <v>0</v>
      </c>
      <c r="G15" s="702">
        <v>0</v>
      </c>
      <c r="H15" s="702">
        <v>0</v>
      </c>
      <c r="I15" s="702">
        <v>979.18</v>
      </c>
      <c r="J15" s="702">
        <v>979.18</v>
      </c>
      <c r="K15" s="702"/>
      <c r="L15" s="702"/>
      <c r="M15" s="702"/>
      <c r="N15" s="702"/>
      <c r="O15" s="702">
        <v>1</v>
      </c>
      <c r="P15" s="703"/>
      <c r="Q15" s="703"/>
      <c r="R15" s="703">
        <v>0.13500000000000001</v>
      </c>
      <c r="S15" s="702">
        <v>113.99474379999999</v>
      </c>
    </row>
    <row r="16" spans="1:19">
      <c r="A16" s="658">
        <v>7.3</v>
      </c>
      <c r="B16" s="649" t="s">
        <v>973</v>
      </c>
      <c r="C16" s="702">
        <v>295374.0882</v>
      </c>
      <c r="D16" s="702">
        <v>50164.51</v>
      </c>
      <c r="E16" s="702">
        <v>0</v>
      </c>
      <c r="F16" s="702">
        <v>0</v>
      </c>
      <c r="G16" s="702">
        <v>245209.57819999999</v>
      </c>
      <c r="H16" s="702">
        <v>0</v>
      </c>
      <c r="I16" s="702">
        <v>123608.0946</v>
      </c>
      <c r="J16" s="702">
        <v>1003.29</v>
      </c>
      <c r="K16" s="702"/>
      <c r="L16" s="702"/>
      <c r="M16" s="702">
        <v>122604.8046</v>
      </c>
      <c r="N16" s="702"/>
      <c r="O16" s="702">
        <v>2</v>
      </c>
      <c r="P16" s="703">
        <v>0.13</v>
      </c>
      <c r="Q16" s="703">
        <v>0.13789999999999999</v>
      </c>
      <c r="R16" s="703">
        <v>9.1717300000000002E-2</v>
      </c>
      <c r="S16" s="702">
        <v>67.093821800000001</v>
      </c>
    </row>
    <row r="17" spans="1:19">
      <c r="A17" s="645">
        <v>8</v>
      </c>
      <c r="B17" s="648" t="s">
        <v>974</v>
      </c>
      <c r="C17" s="702"/>
      <c r="D17" s="702"/>
      <c r="E17" s="702"/>
      <c r="F17" s="702"/>
      <c r="G17" s="702"/>
      <c r="H17" s="702"/>
      <c r="I17" s="702"/>
      <c r="J17" s="702"/>
      <c r="K17" s="702"/>
      <c r="L17" s="702"/>
      <c r="M17" s="702"/>
      <c r="N17" s="702"/>
      <c r="O17" s="702"/>
      <c r="P17" s="703"/>
      <c r="Q17" s="703"/>
      <c r="R17" s="703"/>
      <c r="S17" s="702"/>
    </row>
    <row r="18" spans="1:19">
      <c r="A18" s="650">
        <v>9</v>
      </c>
      <c r="B18" s="651" t="s">
        <v>975</v>
      </c>
      <c r="C18" s="704"/>
      <c r="D18" s="704"/>
      <c r="E18" s="704"/>
      <c r="F18" s="704"/>
      <c r="G18" s="704"/>
      <c r="H18" s="704"/>
      <c r="I18" s="704"/>
      <c r="J18" s="704"/>
      <c r="K18" s="704"/>
      <c r="L18" s="704"/>
      <c r="M18" s="704"/>
      <c r="N18" s="704"/>
      <c r="O18" s="704"/>
      <c r="P18" s="705"/>
      <c r="Q18" s="705"/>
      <c r="R18" s="705"/>
      <c r="S18" s="704"/>
    </row>
    <row r="19" spans="1:19">
      <c r="A19" s="652">
        <v>10</v>
      </c>
      <c r="B19" s="653" t="s">
        <v>994</v>
      </c>
      <c r="C19" s="702">
        <v>9803340.6995999999</v>
      </c>
      <c r="D19" s="702">
        <v>8071935.4774000002</v>
      </c>
      <c r="E19" s="702">
        <v>271860.01880000002</v>
      </c>
      <c r="F19" s="702">
        <v>1161432.2952000001</v>
      </c>
      <c r="G19" s="702">
        <v>246352.34819999998</v>
      </c>
      <c r="H19" s="702">
        <v>51760.560000000005</v>
      </c>
      <c r="I19" s="702">
        <v>711991.18479999993</v>
      </c>
      <c r="J19" s="702">
        <v>161438.74</v>
      </c>
      <c r="K19" s="702">
        <v>27185.987300000001</v>
      </c>
      <c r="L19" s="702">
        <v>348429.70289999997</v>
      </c>
      <c r="M19" s="702">
        <v>123176.1946</v>
      </c>
      <c r="N19" s="702">
        <v>51760.560000000005</v>
      </c>
      <c r="O19" s="702">
        <v>163</v>
      </c>
      <c r="P19" s="703">
        <v>0.11891726581098999</v>
      </c>
      <c r="Q19" s="703">
        <v>0.13348410755473</v>
      </c>
      <c r="R19" s="703">
        <v>0.1003766</v>
      </c>
      <c r="S19" s="702">
        <v>63.885153099999997</v>
      </c>
    </row>
    <row r="20" spans="1:19" ht="25.5">
      <c r="A20" s="658">
        <v>10.1</v>
      </c>
      <c r="B20" s="649" t="s">
        <v>999</v>
      </c>
      <c r="C20" s="702"/>
      <c r="D20" s="702"/>
      <c r="E20" s="702"/>
      <c r="F20" s="702"/>
      <c r="G20" s="702"/>
      <c r="H20" s="702"/>
      <c r="I20" s="702"/>
      <c r="J20" s="702"/>
      <c r="K20" s="702"/>
      <c r="L20" s="702"/>
      <c r="M20" s="702"/>
      <c r="N20" s="702"/>
      <c r="O20" s="702"/>
      <c r="P20" s="703"/>
      <c r="Q20" s="703"/>
      <c r="R20" s="703"/>
      <c r="S20" s="647"/>
    </row>
  </sheetData>
  <mergeCells count="8">
    <mergeCell ref="A5:B6"/>
    <mergeCell ref="S5:S6"/>
    <mergeCell ref="R5:R6"/>
    <mergeCell ref="Q5:Q6"/>
    <mergeCell ref="P5:P6"/>
    <mergeCell ref="C5:H5"/>
    <mergeCell ref="I5:N5"/>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4"/>
  <sheetViews>
    <sheetView workbookViewId="0">
      <pane xSplit="1" ySplit="5" topLeftCell="B30" activePane="bottomRight" state="frozen"/>
      <selection pane="topRight" activeCell="B1" sqref="B1"/>
      <selection pane="bottomLeft" activeCell="A5" sqref="A5"/>
      <selection pane="bottomRight" activeCell="C7" sqref="C7:H41"/>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18" t="s">
        <v>188</v>
      </c>
      <c r="B1" s="345" t="str">
        <f>Info!C2</f>
        <v>სს "ზირაათ ბანკი საქართველო"</v>
      </c>
    </row>
    <row r="2" spans="1:8" ht="15.75">
      <c r="A2" s="18" t="s">
        <v>189</v>
      </c>
      <c r="B2" s="469">
        <f>'1. key ratios'!B2</f>
        <v>44561</v>
      </c>
    </row>
    <row r="3" spans="1:8" ht="15.75">
      <c r="A3" s="18"/>
    </row>
    <row r="4" spans="1:8" ht="16.5" thickBot="1">
      <c r="A4" s="32" t="s">
        <v>406</v>
      </c>
      <c r="B4" s="72" t="s">
        <v>244</v>
      </c>
      <c r="C4" s="32"/>
      <c r="D4" s="33"/>
      <c r="E4" s="33"/>
      <c r="F4" s="34"/>
      <c r="G4" s="34"/>
      <c r="H4" s="35" t="s">
        <v>93</v>
      </c>
    </row>
    <row r="5" spans="1:8" ht="15.75">
      <c r="A5" s="36"/>
      <c r="B5" s="37"/>
      <c r="C5" s="734" t="s">
        <v>194</v>
      </c>
      <c r="D5" s="735"/>
      <c r="E5" s="736"/>
      <c r="F5" s="734" t="s">
        <v>195</v>
      </c>
      <c r="G5" s="735"/>
      <c r="H5" s="737"/>
    </row>
    <row r="6" spans="1:8" ht="15.75">
      <c r="A6" s="38" t="s">
        <v>26</v>
      </c>
      <c r="B6" s="39" t="s">
        <v>153</v>
      </c>
      <c r="C6" s="40" t="s">
        <v>27</v>
      </c>
      <c r="D6" s="40" t="s">
        <v>94</v>
      </c>
      <c r="E6" s="40" t="s">
        <v>68</v>
      </c>
      <c r="F6" s="40" t="s">
        <v>27</v>
      </c>
      <c r="G6" s="40" t="s">
        <v>94</v>
      </c>
      <c r="H6" s="41" t="s">
        <v>68</v>
      </c>
    </row>
    <row r="7" spans="1:8" ht="15.75">
      <c r="A7" s="38">
        <v>1</v>
      </c>
      <c r="B7" s="42" t="s">
        <v>154</v>
      </c>
      <c r="C7" s="239">
        <v>1712328.63</v>
      </c>
      <c r="D7" s="239">
        <v>5042685.71</v>
      </c>
      <c r="E7" s="240">
        <v>6755014.3399999999</v>
      </c>
      <c r="F7" s="241">
        <v>1648260.87</v>
      </c>
      <c r="G7" s="242">
        <v>5643643.4823000003</v>
      </c>
      <c r="H7" s="243">
        <v>7291904.3523000004</v>
      </c>
    </row>
    <row r="8" spans="1:8" ht="15.75">
      <c r="A8" s="38">
        <v>2</v>
      </c>
      <c r="B8" s="42" t="s">
        <v>155</v>
      </c>
      <c r="C8" s="239">
        <v>6158477.8899999997</v>
      </c>
      <c r="D8" s="239">
        <v>31024699.800099999</v>
      </c>
      <c r="E8" s="240">
        <v>37183177.690099999</v>
      </c>
      <c r="F8" s="241">
        <v>16756127.550000001</v>
      </c>
      <c r="G8" s="242">
        <v>21085083.6655</v>
      </c>
      <c r="H8" s="243">
        <v>37841211.215499997</v>
      </c>
    </row>
    <row r="9" spans="1:8" ht="15.75">
      <c r="A9" s="38">
        <v>3</v>
      </c>
      <c r="B9" s="42" t="s">
        <v>156</v>
      </c>
      <c r="C9" s="239">
        <v>2520019.1</v>
      </c>
      <c r="D9" s="239">
        <v>1166957.0581</v>
      </c>
      <c r="E9" s="240">
        <v>3686976.1581000001</v>
      </c>
      <c r="F9" s="241">
        <v>22148.57</v>
      </c>
      <c r="G9" s="242">
        <v>4301042.0647999998</v>
      </c>
      <c r="H9" s="243">
        <v>4323190.6348000001</v>
      </c>
    </row>
    <row r="10" spans="1:8" ht="15.75">
      <c r="A10" s="38">
        <v>4</v>
      </c>
      <c r="B10" s="42" t="s">
        <v>185</v>
      </c>
      <c r="C10" s="239">
        <v>0</v>
      </c>
      <c r="D10" s="239">
        <v>0</v>
      </c>
      <c r="E10" s="240">
        <v>0</v>
      </c>
      <c r="F10" s="241">
        <v>0</v>
      </c>
      <c r="G10" s="242">
        <v>0</v>
      </c>
      <c r="H10" s="243">
        <v>0</v>
      </c>
    </row>
    <row r="11" spans="1:8" ht="15.75">
      <c r="A11" s="38">
        <v>5</v>
      </c>
      <c r="B11" s="42" t="s">
        <v>157</v>
      </c>
      <c r="C11" s="239">
        <v>1952431.4</v>
      </c>
      <c r="D11" s="239">
        <v>0</v>
      </c>
      <c r="E11" s="240">
        <v>1952431.4</v>
      </c>
      <c r="F11" s="241">
        <v>17766115.149999999</v>
      </c>
      <c r="G11" s="242">
        <v>0</v>
      </c>
      <c r="H11" s="243">
        <v>17766115.149999999</v>
      </c>
    </row>
    <row r="12" spans="1:8" ht="15.75">
      <c r="A12" s="38">
        <v>6.1</v>
      </c>
      <c r="B12" s="43" t="s">
        <v>158</v>
      </c>
      <c r="C12" s="239">
        <v>57483429.269999996</v>
      </c>
      <c r="D12" s="239">
        <v>39896114.496100001</v>
      </c>
      <c r="E12" s="240">
        <v>97379543.766099989</v>
      </c>
      <c r="F12" s="241">
        <v>37055587</v>
      </c>
      <c r="G12" s="242">
        <v>19667319.6043</v>
      </c>
      <c r="H12" s="243">
        <v>56722906.6043</v>
      </c>
    </row>
    <row r="13" spans="1:8" ht="15.75">
      <c r="A13" s="38">
        <v>6.2</v>
      </c>
      <c r="B13" s="43" t="s">
        <v>159</v>
      </c>
      <c r="C13" s="239">
        <v>-3397828.61</v>
      </c>
      <c r="D13" s="239">
        <v>-1874215.9872999999</v>
      </c>
      <c r="E13" s="240">
        <v>-5272044.5972999996</v>
      </c>
      <c r="F13" s="241">
        <v>-2038253.94</v>
      </c>
      <c r="G13" s="242">
        <v>-1980381.1362000001</v>
      </c>
      <c r="H13" s="243">
        <v>-4018635.0762</v>
      </c>
    </row>
    <row r="14" spans="1:8" ht="15.75">
      <c r="A14" s="38">
        <v>6</v>
      </c>
      <c r="B14" s="42" t="s">
        <v>160</v>
      </c>
      <c r="C14" s="240">
        <v>54085600.659999996</v>
      </c>
      <c r="D14" s="240">
        <v>38021898.5088</v>
      </c>
      <c r="E14" s="240">
        <v>92107499.168799996</v>
      </c>
      <c r="F14" s="240">
        <v>35017333.060000002</v>
      </c>
      <c r="G14" s="240">
        <v>17686938.4681</v>
      </c>
      <c r="H14" s="240">
        <v>52704271.528099999</v>
      </c>
    </row>
    <row r="15" spans="1:8" ht="15.75">
      <c r="A15" s="38">
        <v>7</v>
      </c>
      <c r="B15" s="42" t="s">
        <v>161</v>
      </c>
      <c r="C15" s="239">
        <v>500100.97</v>
      </c>
      <c r="D15" s="239">
        <v>147487.1244</v>
      </c>
      <c r="E15" s="240">
        <v>647588.09439999994</v>
      </c>
      <c r="F15" s="241">
        <v>1228938.03</v>
      </c>
      <c r="G15" s="242">
        <v>212897.18830000001</v>
      </c>
      <c r="H15" s="243">
        <v>1441835.2183000001</v>
      </c>
    </row>
    <row r="16" spans="1:8" ht="15.75">
      <c r="A16" s="38">
        <v>8</v>
      </c>
      <c r="B16" s="42" t="s">
        <v>162</v>
      </c>
      <c r="C16" s="239">
        <v>28500</v>
      </c>
      <c r="D16" s="239" t="s">
        <v>1031</v>
      </c>
      <c r="E16" s="240">
        <v>28500</v>
      </c>
      <c r="F16" s="241">
        <v>68395</v>
      </c>
      <c r="G16" s="239" t="s">
        <v>1031</v>
      </c>
      <c r="H16" s="243">
        <v>68395</v>
      </c>
    </row>
    <row r="17" spans="1:8" ht="15.75">
      <c r="A17" s="38">
        <v>9</v>
      </c>
      <c r="B17" s="42" t="s">
        <v>163</v>
      </c>
      <c r="C17" s="239">
        <v>0</v>
      </c>
      <c r="D17" s="239">
        <v>0</v>
      </c>
      <c r="E17" s="240">
        <v>0</v>
      </c>
      <c r="F17" s="241">
        <v>0</v>
      </c>
      <c r="G17" s="239">
        <v>0</v>
      </c>
      <c r="H17" s="243">
        <v>0</v>
      </c>
    </row>
    <row r="18" spans="1:8" ht="15.75">
      <c r="A18" s="38">
        <v>10</v>
      </c>
      <c r="B18" s="42" t="s">
        <v>164</v>
      </c>
      <c r="C18" s="239">
        <v>6106732.7999999998</v>
      </c>
      <c r="D18" s="239" t="s">
        <v>1031</v>
      </c>
      <c r="E18" s="240">
        <v>6106732.7999999998</v>
      </c>
      <c r="F18" s="241">
        <v>6897629.6799999997</v>
      </c>
      <c r="G18" s="239" t="s">
        <v>1031</v>
      </c>
      <c r="H18" s="243">
        <v>6897629.6799999997</v>
      </c>
    </row>
    <row r="19" spans="1:8" ht="15.75">
      <c r="A19" s="38">
        <v>11</v>
      </c>
      <c r="B19" s="42" t="s">
        <v>165</v>
      </c>
      <c r="C19" s="239">
        <v>262434.23</v>
      </c>
      <c r="D19" s="239">
        <v>243274.67480000001</v>
      </c>
      <c r="E19" s="240">
        <v>505708.90480000002</v>
      </c>
      <c r="F19" s="241">
        <v>401400.58999999997</v>
      </c>
      <c r="G19" s="242">
        <v>30323.712600000003</v>
      </c>
      <c r="H19" s="243">
        <v>431724.3026</v>
      </c>
    </row>
    <row r="20" spans="1:8" ht="15.75">
      <c r="A20" s="38">
        <v>12</v>
      </c>
      <c r="B20" s="44" t="s">
        <v>166</v>
      </c>
      <c r="C20" s="240">
        <v>73326625.679999992</v>
      </c>
      <c r="D20" s="240">
        <v>75647002.876199991</v>
      </c>
      <c r="E20" s="240">
        <v>148973628.55619997</v>
      </c>
      <c r="F20" s="240">
        <v>79806348.5</v>
      </c>
      <c r="G20" s="240">
        <v>48959928.581600003</v>
      </c>
      <c r="H20" s="243">
        <v>128766277.08160001</v>
      </c>
    </row>
    <row r="21" spans="1:8" ht="15.75">
      <c r="A21" s="38"/>
      <c r="B21" s="39" t="s">
        <v>183</v>
      </c>
      <c r="C21" s="244"/>
      <c r="D21" s="244"/>
      <c r="E21" s="244"/>
      <c r="F21" s="245"/>
      <c r="G21" s="246"/>
      <c r="H21" s="247"/>
    </row>
    <row r="22" spans="1:8" ht="15.75">
      <c r="A22" s="38">
        <v>13</v>
      </c>
      <c r="B22" s="42" t="s">
        <v>167</v>
      </c>
      <c r="C22" s="239">
        <v>0</v>
      </c>
      <c r="D22" s="239">
        <v>11616000</v>
      </c>
      <c r="E22" s="240">
        <v>11616000</v>
      </c>
      <c r="F22" s="241">
        <v>0</v>
      </c>
      <c r="G22" s="242">
        <v>2457450</v>
      </c>
      <c r="H22" s="243">
        <v>2457450</v>
      </c>
    </row>
    <row r="23" spans="1:8" ht="15.75">
      <c r="A23" s="38">
        <v>14</v>
      </c>
      <c r="B23" s="42" t="s">
        <v>168</v>
      </c>
      <c r="C23" s="239">
        <v>9453617.790000001</v>
      </c>
      <c r="D23" s="239">
        <v>38481466.790199995</v>
      </c>
      <c r="E23" s="240">
        <v>47935084.580199994</v>
      </c>
      <c r="F23" s="241">
        <v>15662327.469999999</v>
      </c>
      <c r="G23" s="242">
        <v>37168558.075900003</v>
      </c>
      <c r="H23" s="243">
        <v>52830885.545900002</v>
      </c>
    </row>
    <row r="24" spans="1:8" ht="15.75">
      <c r="A24" s="38">
        <v>15</v>
      </c>
      <c r="B24" s="42" t="s">
        <v>169</v>
      </c>
      <c r="C24" s="239">
        <v>698345.23</v>
      </c>
      <c r="D24" s="239">
        <v>6015277.2916000001</v>
      </c>
      <c r="E24" s="240">
        <v>6713622.5216000006</v>
      </c>
      <c r="F24" s="241">
        <v>2912660.57</v>
      </c>
      <c r="G24" s="242">
        <v>6977251.4422000004</v>
      </c>
      <c r="H24" s="243">
        <v>9889912.0121999998</v>
      </c>
    </row>
    <row r="25" spans="1:8" ht="15.75">
      <c r="A25" s="38">
        <v>16</v>
      </c>
      <c r="B25" s="42" t="s">
        <v>170</v>
      </c>
      <c r="C25" s="239">
        <v>616965</v>
      </c>
      <c r="D25" s="239">
        <v>18629517.577100001</v>
      </c>
      <c r="E25" s="240">
        <v>19246482.577100001</v>
      </c>
      <c r="F25" s="241">
        <v>671326.82000000007</v>
      </c>
      <c r="G25" s="242">
        <v>3690807.4859000002</v>
      </c>
      <c r="H25" s="243">
        <v>4362134.3059</v>
      </c>
    </row>
    <row r="26" spans="1:8" ht="15.75">
      <c r="A26" s="38">
        <v>17</v>
      </c>
      <c r="B26" s="42" t="s">
        <v>171</v>
      </c>
      <c r="C26" s="244">
        <v>0</v>
      </c>
      <c r="D26" s="244">
        <v>0</v>
      </c>
      <c r="E26" s="240">
        <v>0</v>
      </c>
      <c r="F26" s="245">
        <v>0</v>
      </c>
      <c r="G26" s="246">
        <v>0</v>
      </c>
      <c r="H26" s="243">
        <v>0</v>
      </c>
    </row>
    <row r="27" spans="1:8" ht="15.75">
      <c r="A27" s="38">
        <v>18</v>
      </c>
      <c r="B27" s="42" t="s">
        <v>172</v>
      </c>
      <c r="C27" s="239">
        <v>43408.07</v>
      </c>
      <c r="D27" s="239">
        <v>3024.1972999999998</v>
      </c>
      <c r="E27" s="240">
        <v>46432.2673</v>
      </c>
      <c r="F27" s="241">
        <v>0</v>
      </c>
      <c r="G27" s="242">
        <v>0</v>
      </c>
      <c r="H27" s="243">
        <v>0</v>
      </c>
    </row>
    <row r="28" spans="1:8" ht="15.75">
      <c r="A28" s="38">
        <v>19</v>
      </c>
      <c r="B28" s="42" t="s">
        <v>173</v>
      </c>
      <c r="C28" s="239">
        <v>37196.11</v>
      </c>
      <c r="D28" s="239">
        <v>101168.2932</v>
      </c>
      <c r="E28" s="240">
        <v>138364.4032</v>
      </c>
      <c r="F28" s="241">
        <v>41735.379999999997</v>
      </c>
      <c r="G28" s="242">
        <v>147795.78319999998</v>
      </c>
      <c r="H28" s="243">
        <v>189531.16319999998</v>
      </c>
    </row>
    <row r="29" spans="1:8" ht="15.75">
      <c r="A29" s="38">
        <v>20</v>
      </c>
      <c r="B29" s="42" t="s">
        <v>95</v>
      </c>
      <c r="C29" s="239">
        <v>1250958.6299999999</v>
      </c>
      <c r="D29" s="239">
        <v>2212780.5932</v>
      </c>
      <c r="E29" s="240">
        <v>3463739.2231999999</v>
      </c>
      <c r="F29" s="241">
        <v>1200931.81</v>
      </c>
      <c r="G29" s="242">
        <v>684473.22069999995</v>
      </c>
      <c r="H29" s="243">
        <v>1885405.0307</v>
      </c>
    </row>
    <row r="30" spans="1:8" ht="15.75">
      <c r="A30" s="38">
        <v>21</v>
      </c>
      <c r="B30" s="42" t="s">
        <v>174</v>
      </c>
      <c r="C30" s="239">
        <v>0</v>
      </c>
      <c r="D30" s="239">
        <v>0</v>
      </c>
      <c r="E30" s="240">
        <v>0</v>
      </c>
      <c r="F30" s="241">
        <v>0</v>
      </c>
      <c r="G30" s="242">
        <v>0</v>
      </c>
      <c r="H30" s="243">
        <v>0</v>
      </c>
    </row>
    <row r="31" spans="1:8" ht="15.75">
      <c r="A31" s="38">
        <v>22</v>
      </c>
      <c r="B31" s="44" t="s">
        <v>175</v>
      </c>
      <c r="C31" s="240">
        <v>12100490.830000002</v>
      </c>
      <c r="D31" s="240">
        <v>77059234.742599994</v>
      </c>
      <c r="E31" s="709">
        <v>89159725.572599992</v>
      </c>
      <c r="F31" s="240">
        <v>20488982.049999997</v>
      </c>
      <c r="G31" s="240">
        <v>51126336.007900007</v>
      </c>
      <c r="H31" s="711">
        <v>71615318.057900012</v>
      </c>
    </row>
    <row r="32" spans="1:8" ht="15.75">
      <c r="A32" s="38"/>
      <c r="B32" s="39" t="s">
        <v>184</v>
      </c>
      <c r="C32" s="244"/>
      <c r="D32" s="244"/>
      <c r="E32" s="239"/>
      <c r="F32" s="245"/>
      <c r="G32" s="246"/>
      <c r="H32" s="247"/>
    </row>
    <row r="33" spans="1:8" ht="15.75">
      <c r="A33" s="38">
        <v>23</v>
      </c>
      <c r="B33" s="42" t="s">
        <v>176</v>
      </c>
      <c r="C33" s="239">
        <v>50000000</v>
      </c>
      <c r="D33" s="244" t="s">
        <v>1031</v>
      </c>
      <c r="E33" s="240">
        <v>50000000</v>
      </c>
      <c r="F33" s="241">
        <v>50000000</v>
      </c>
      <c r="G33" s="246" t="s">
        <v>1031</v>
      </c>
      <c r="H33" s="711">
        <v>50000000</v>
      </c>
    </row>
    <row r="34" spans="1:8" ht="15.75">
      <c r="A34" s="38">
        <v>24</v>
      </c>
      <c r="B34" s="42" t="s">
        <v>177</v>
      </c>
      <c r="C34" s="239">
        <v>0</v>
      </c>
      <c r="D34" s="244" t="s">
        <v>1031</v>
      </c>
      <c r="E34" s="240">
        <v>0</v>
      </c>
      <c r="F34" s="241">
        <v>0</v>
      </c>
      <c r="G34" s="246" t="s">
        <v>1031</v>
      </c>
      <c r="H34" s="243">
        <v>0</v>
      </c>
    </row>
    <row r="35" spans="1:8" ht="15.75">
      <c r="A35" s="38">
        <v>25</v>
      </c>
      <c r="B35" s="43" t="s">
        <v>178</v>
      </c>
      <c r="C35" s="239">
        <v>0</v>
      </c>
      <c r="D35" s="244" t="s">
        <v>1031</v>
      </c>
      <c r="E35" s="240">
        <v>0</v>
      </c>
      <c r="F35" s="241">
        <v>0</v>
      </c>
      <c r="G35" s="246" t="s">
        <v>1031</v>
      </c>
      <c r="H35" s="243">
        <v>0</v>
      </c>
    </row>
    <row r="36" spans="1:8" ht="15.75">
      <c r="A36" s="38">
        <v>26</v>
      </c>
      <c r="B36" s="42" t="s">
        <v>179</v>
      </c>
      <c r="C36" s="239">
        <v>0</v>
      </c>
      <c r="D36" s="244" t="s">
        <v>1031</v>
      </c>
      <c r="E36" s="240">
        <v>0</v>
      </c>
      <c r="F36" s="241">
        <v>0</v>
      </c>
      <c r="G36" s="246" t="s">
        <v>1031</v>
      </c>
      <c r="H36" s="243">
        <v>0</v>
      </c>
    </row>
    <row r="37" spans="1:8" ht="15.75">
      <c r="A37" s="38">
        <v>27</v>
      </c>
      <c r="B37" s="42" t="s">
        <v>180</v>
      </c>
      <c r="C37" s="239">
        <v>0</v>
      </c>
      <c r="D37" s="244" t="s">
        <v>1031</v>
      </c>
      <c r="E37" s="240">
        <v>0</v>
      </c>
      <c r="F37" s="241">
        <v>0</v>
      </c>
      <c r="G37" s="246" t="s">
        <v>1031</v>
      </c>
      <c r="H37" s="243">
        <v>0</v>
      </c>
    </row>
    <row r="38" spans="1:8" ht="15.75">
      <c r="A38" s="38">
        <v>28</v>
      </c>
      <c r="B38" s="42" t="s">
        <v>181</v>
      </c>
      <c r="C38" s="239">
        <v>9813904.2623999976</v>
      </c>
      <c r="D38" s="244" t="s">
        <v>1031</v>
      </c>
      <c r="E38" s="240">
        <v>9813904.2623999976</v>
      </c>
      <c r="F38" s="241">
        <v>7150959.3620000007</v>
      </c>
      <c r="G38" s="246" t="s">
        <v>1031</v>
      </c>
      <c r="H38" s="243">
        <v>7150959.3620000007</v>
      </c>
    </row>
    <row r="39" spans="1:8" ht="15.75">
      <c r="A39" s="38">
        <v>29</v>
      </c>
      <c r="B39" s="42" t="s">
        <v>196</v>
      </c>
      <c r="C39" s="239">
        <v>0</v>
      </c>
      <c r="D39" s="244" t="s">
        <v>1031</v>
      </c>
      <c r="E39" s="240">
        <v>0</v>
      </c>
      <c r="F39" s="241">
        <v>0</v>
      </c>
      <c r="G39" s="246" t="s">
        <v>1031</v>
      </c>
      <c r="H39" s="243">
        <v>0</v>
      </c>
    </row>
    <row r="40" spans="1:8" ht="15.75">
      <c r="A40" s="38">
        <v>30</v>
      </c>
      <c r="B40" s="44" t="s">
        <v>182</v>
      </c>
      <c r="C40" s="239">
        <v>59813904.262400001</v>
      </c>
      <c r="D40" s="239" t="s">
        <v>1031</v>
      </c>
      <c r="E40" s="240">
        <v>59813904.262400001</v>
      </c>
      <c r="F40" s="239">
        <v>57150959.362000003</v>
      </c>
      <c r="G40" s="239" t="s">
        <v>1031</v>
      </c>
      <c r="H40" s="243">
        <v>57150959.362000003</v>
      </c>
    </row>
    <row r="41" spans="1:8" ht="16.5" thickBot="1">
      <c r="A41" s="45">
        <v>31</v>
      </c>
      <c r="B41" s="46" t="s">
        <v>197</v>
      </c>
      <c r="C41" s="248">
        <v>71914395.092399999</v>
      </c>
      <c r="D41" s="248">
        <v>77059234.742599994</v>
      </c>
      <c r="E41" s="710">
        <v>148973629.83499998</v>
      </c>
      <c r="F41" s="248">
        <v>77639941.412</v>
      </c>
      <c r="G41" s="248">
        <v>51126336.007900007</v>
      </c>
      <c r="H41" s="249">
        <v>128766277.4199</v>
      </c>
    </row>
    <row r="42" spans="1:8">
      <c r="C42" s="712"/>
      <c r="D42" s="712"/>
      <c r="E42" s="712"/>
      <c r="F42" s="712"/>
      <c r="G42" s="712"/>
      <c r="H42" s="712"/>
    </row>
    <row r="43" spans="1:8">
      <c r="B43" s="47"/>
      <c r="C43" s="712"/>
      <c r="D43" s="712"/>
      <c r="E43" s="712"/>
      <c r="F43" s="712"/>
      <c r="G43" s="712"/>
      <c r="H43" s="712"/>
    </row>
    <row r="44" spans="1:8">
      <c r="C44" s="712"/>
      <c r="D44" s="712"/>
      <c r="E44" s="712"/>
      <c r="F44" s="712"/>
      <c r="G44" s="712"/>
      <c r="H44" s="71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topLeftCell="A175" zoomScaleNormal="100" workbookViewId="0">
      <selection activeCell="C196" sqref="C196"/>
    </sheetView>
  </sheetViews>
  <sheetFormatPr defaultColWidth="43.5703125" defaultRowHeight="11.25"/>
  <cols>
    <col min="1" max="1" width="8" style="229" customWidth="1"/>
    <col min="2" max="2" width="66.140625" style="230" customWidth="1"/>
    <col min="3" max="3" width="131.42578125" style="231" customWidth="1"/>
    <col min="4" max="5" width="10.28515625" style="222" customWidth="1"/>
    <col min="6" max="16384" width="43.5703125" style="222"/>
  </cols>
  <sheetData>
    <row r="1" spans="1:3" ht="12.75" thickTop="1" thickBot="1">
      <c r="A1" s="847" t="s">
        <v>326</v>
      </c>
      <c r="B1" s="848"/>
      <c r="C1" s="849"/>
    </row>
    <row r="2" spans="1:3" ht="26.25" customHeight="1">
      <c r="A2" s="586"/>
      <c r="B2" s="850" t="s">
        <v>327</v>
      </c>
      <c r="C2" s="850"/>
    </row>
    <row r="3" spans="1:3" s="227" customFormat="1" ht="11.25" customHeight="1">
      <c r="A3" s="226"/>
      <c r="B3" s="850" t="s">
        <v>419</v>
      </c>
      <c r="C3" s="850"/>
    </row>
    <row r="4" spans="1:3" ht="12" customHeight="1" thickBot="1">
      <c r="A4" s="851" t="s">
        <v>423</v>
      </c>
      <c r="B4" s="852"/>
      <c r="C4" s="853"/>
    </row>
    <row r="5" spans="1:3" ht="12" thickTop="1">
      <c r="A5" s="223"/>
      <c r="B5" s="854" t="s">
        <v>328</v>
      </c>
      <c r="C5" s="855"/>
    </row>
    <row r="6" spans="1:3">
      <c r="A6" s="586"/>
      <c r="B6" s="841" t="s">
        <v>420</v>
      </c>
      <c r="C6" s="842"/>
    </row>
    <row r="7" spans="1:3">
      <c r="A7" s="586"/>
      <c r="B7" s="841" t="s">
        <v>329</v>
      </c>
      <c r="C7" s="842"/>
    </row>
    <row r="8" spans="1:3">
      <c r="A8" s="586"/>
      <c r="B8" s="841" t="s">
        <v>421</v>
      </c>
      <c r="C8" s="842"/>
    </row>
    <row r="9" spans="1:3">
      <c r="A9" s="586"/>
      <c r="B9" s="843" t="s">
        <v>422</v>
      </c>
      <c r="C9" s="844"/>
    </row>
    <row r="10" spans="1:3">
      <c r="A10" s="586"/>
      <c r="B10" s="845" t="s">
        <v>330</v>
      </c>
      <c r="C10" s="846" t="s">
        <v>330</v>
      </c>
    </row>
    <row r="11" spans="1:3">
      <c r="A11" s="586"/>
      <c r="B11" s="845" t="s">
        <v>331</v>
      </c>
      <c r="C11" s="846" t="s">
        <v>331</v>
      </c>
    </row>
    <row r="12" spans="1:3">
      <c r="A12" s="586"/>
      <c r="B12" s="845" t="s">
        <v>332</v>
      </c>
      <c r="C12" s="846" t="s">
        <v>332</v>
      </c>
    </row>
    <row r="13" spans="1:3">
      <c r="A13" s="586"/>
      <c r="B13" s="845" t="s">
        <v>333</v>
      </c>
      <c r="C13" s="846" t="s">
        <v>333</v>
      </c>
    </row>
    <row r="14" spans="1:3">
      <c r="A14" s="586"/>
      <c r="B14" s="845" t="s">
        <v>334</v>
      </c>
      <c r="C14" s="846" t="s">
        <v>334</v>
      </c>
    </row>
    <row r="15" spans="1:3" ht="21.75" customHeight="1">
      <c r="A15" s="586"/>
      <c r="B15" s="845" t="s">
        <v>335</v>
      </c>
      <c r="C15" s="846" t="s">
        <v>335</v>
      </c>
    </row>
    <row r="16" spans="1:3">
      <c r="A16" s="586"/>
      <c r="B16" s="845" t="s">
        <v>336</v>
      </c>
      <c r="C16" s="846" t="s">
        <v>337</v>
      </c>
    </row>
    <row r="17" spans="1:3">
      <c r="A17" s="586"/>
      <c r="B17" s="845" t="s">
        <v>338</v>
      </c>
      <c r="C17" s="846" t="s">
        <v>339</v>
      </c>
    </row>
    <row r="18" spans="1:3">
      <c r="A18" s="586"/>
      <c r="B18" s="845" t="s">
        <v>340</v>
      </c>
      <c r="C18" s="846" t="s">
        <v>341</v>
      </c>
    </row>
    <row r="19" spans="1:3">
      <c r="A19" s="586"/>
      <c r="B19" s="845" t="s">
        <v>342</v>
      </c>
      <c r="C19" s="846" t="s">
        <v>342</v>
      </c>
    </row>
    <row r="20" spans="1:3">
      <c r="A20" s="586"/>
      <c r="B20" s="845" t="s">
        <v>343</v>
      </c>
      <c r="C20" s="846" t="s">
        <v>343</v>
      </c>
    </row>
    <row r="21" spans="1:3">
      <c r="A21" s="586"/>
      <c r="B21" s="845" t="s">
        <v>344</v>
      </c>
      <c r="C21" s="846" t="s">
        <v>344</v>
      </c>
    </row>
    <row r="22" spans="1:3" ht="23.25" customHeight="1">
      <c r="A22" s="586"/>
      <c r="B22" s="845" t="s">
        <v>345</v>
      </c>
      <c r="C22" s="846" t="s">
        <v>346</v>
      </c>
    </row>
    <row r="23" spans="1:3">
      <c r="A23" s="586"/>
      <c r="B23" s="845" t="s">
        <v>347</v>
      </c>
      <c r="C23" s="846" t="s">
        <v>347</v>
      </c>
    </row>
    <row r="24" spans="1:3">
      <c r="A24" s="586"/>
      <c r="B24" s="845" t="s">
        <v>348</v>
      </c>
      <c r="C24" s="846" t="s">
        <v>349</v>
      </c>
    </row>
    <row r="25" spans="1:3" ht="12" thickBot="1">
      <c r="A25" s="224"/>
      <c r="B25" s="858" t="s">
        <v>350</v>
      </c>
      <c r="C25" s="859"/>
    </row>
    <row r="26" spans="1:3" ht="12.75" thickTop="1" thickBot="1">
      <c r="A26" s="851" t="s">
        <v>433</v>
      </c>
      <c r="B26" s="852"/>
      <c r="C26" s="853"/>
    </row>
    <row r="27" spans="1:3" ht="12.75" thickTop="1" thickBot="1">
      <c r="A27" s="225"/>
      <c r="B27" s="860" t="s">
        <v>351</v>
      </c>
      <c r="C27" s="861"/>
    </row>
    <row r="28" spans="1:3" ht="12.75" thickTop="1" thickBot="1">
      <c r="A28" s="851" t="s">
        <v>424</v>
      </c>
      <c r="B28" s="852"/>
      <c r="C28" s="853"/>
    </row>
    <row r="29" spans="1:3" ht="12" thickTop="1">
      <c r="A29" s="223"/>
      <c r="B29" s="862" t="s">
        <v>352</v>
      </c>
      <c r="C29" s="863" t="s">
        <v>353</v>
      </c>
    </row>
    <row r="30" spans="1:3">
      <c r="A30" s="586"/>
      <c r="B30" s="856" t="s">
        <v>354</v>
      </c>
      <c r="C30" s="857" t="s">
        <v>355</v>
      </c>
    </row>
    <row r="31" spans="1:3">
      <c r="A31" s="586"/>
      <c r="B31" s="856" t="s">
        <v>356</v>
      </c>
      <c r="C31" s="857" t="s">
        <v>357</v>
      </c>
    </row>
    <row r="32" spans="1:3">
      <c r="A32" s="586"/>
      <c r="B32" s="856" t="s">
        <v>358</v>
      </c>
      <c r="C32" s="857" t="s">
        <v>359</v>
      </c>
    </row>
    <row r="33" spans="1:3">
      <c r="A33" s="586"/>
      <c r="B33" s="856" t="s">
        <v>360</v>
      </c>
      <c r="C33" s="857" t="s">
        <v>361</v>
      </c>
    </row>
    <row r="34" spans="1:3">
      <c r="A34" s="586"/>
      <c r="B34" s="856" t="s">
        <v>362</v>
      </c>
      <c r="C34" s="857" t="s">
        <v>363</v>
      </c>
    </row>
    <row r="35" spans="1:3" ht="23.25" customHeight="1">
      <c r="A35" s="586"/>
      <c r="B35" s="856" t="s">
        <v>364</v>
      </c>
      <c r="C35" s="857" t="s">
        <v>365</v>
      </c>
    </row>
    <row r="36" spans="1:3" ht="24" customHeight="1">
      <c r="A36" s="586"/>
      <c r="B36" s="856" t="s">
        <v>366</v>
      </c>
      <c r="C36" s="857" t="s">
        <v>367</v>
      </c>
    </row>
    <row r="37" spans="1:3" ht="24.75" customHeight="1">
      <c r="A37" s="586"/>
      <c r="B37" s="856" t="s">
        <v>368</v>
      </c>
      <c r="C37" s="857" t="s">
        <v>369</v>
      </c>
    </row>
    <row r="38" spans="1:3" ht="23.25" customHeight="1">
      <c r="A38" s="586"/>
      <c r="B38" s="856" t="s">
        <v>425</v>
      </c>
      <c r="C38" s="857" t="s">
        <v>370</v>
      </c>
    </row>
    <row r="39" spans="1:3" ht="39.75" customHeight="1">
      <c r="A39" s="586"/>
      <c r="B39" s="845" t="s">
        <v>439</v>
      </c>
      <c r="C39" s="846" t="s">
        <v>371</v>
      </c>
    </row>
    <row r="40" spans="1:3" ht="12" customHeight="1">
      <c r="A40" s="586"/>
      <c r="B40" s="856" t="s">
        <v>372</v>
      </c>
      <c r="C40" s="857" t="s">
        <v>373</v>
      </c>
    </row>
    <row r="41" spans="1:3" ht="27" customHeight="1" thickBot="1">
      <c r="A41" s="224"/>
      <c r="B41" s="866" t="s">
        <v>374</v>
      </c>
      <c r="C41" s="867" t="s">
        <v>375</v>
      </c>
    </row>
    <row r="42" spans="1:3" ht="12.75" thickTop="1" thickBot="1">
      <c r="A42" s="851" t="s">
        <v>426</v>
      </c>
      <c r="B42" s="852"/>
      <c r="C42" s="853"/>
    </row>
    <row r="43" spans="1:3" ht="12" thickTop="1">
      <c r="A43" s="223"/>
      <c r="B43" s="854" t="s">
        <v>462</v>
      </c>
      <c r="C43" s="855" t="s">
        <v>376</v>
      </c>
    </row>
    <row r="44" spans="1:3">
      <c r="A44" s="586"/>
      <c r="B44" s="841" t="s">
        <v>461</v>
      </c>
      <c r="C44" s="842"/>
    </row>
    <row r="45" spans="1:3" ht="23.25" customHeight="1" thickBot="1">
      <c r="A45" s="224"/>
      <c r="B45" s="864" t="s">
        <v>377</v>
      </c>
      <c r="C45" s="865" t="s">
        <v>378</v>
      </c>
    </row>
    <row r="46" spans="1:3" ht="11.25" customHeight="1" thickTop="1" thickBot="1">
      <c r="A46" s="851" t="s">
        <v>427</v>
      </c>
      <c r="B46" s="852"/>
      <c r="C46" s="853"/>
    </row>
    <row r="47" spans="1:3" ht="26.25" customHeight="1" thickTop="1">
      <c r="A47" s="586"/>
      <c r="B47" s="841" t="s">
        <v>428</v>
      </c>
      <c r="C47" s="842"/>
    </row>
    <row r="48" spans="1:3" ht="12" thickBot="1">
      <c r="A48" s="851" t="s">
        <v>429</v>
      </c>
      <c r="B48" s="852"/>
      <c r="C48" s="853"/>
    </row>
    <row r="49" spans="1:3" ht="12" thickTop="1">
      <c r="A49" s="223"/>
      <c r="B49" s="854" t="s">
        <v>379</v>
      </c>
      <c r="C49" s="855" t="s">
        <v>379</v>
      </c>
    </row>
    <row r="50" spans="1:3" ht="11.25" customHeight="1">
      <c r="A50" s="586"/>
      <c r="B50" s="841" t="s">
        <v>380</v>
      </c>
      <c r="C50" s="842" t="s">
        <v>380</v>
      </c>
    </row>
    <row r="51" spans="1:3">
      <c r="A51" s="586"/>
      <c r="B51" s="841" t="s">
        <v>381</v>
      </c>
      <c r="C51" s="842" t="s">
        <v>381</v>
      </c>
    </row>
    <row r="52" spans="1:3" ht="11.25" customHeight="1">
      <c r="A52" s="586"/>
      <c r="B52" s="841" t="s">
        <v>488</v>
      </c>
      <c r="C52" s="842" t="s">
        <v>382</v>
      </c>
    </row>
    <row r="53" spans="1:3" ht="33.6" customHeight="1">
      <c r="A53" s="586"/>
      <c r="B53" s="841" t="s">
        <v>383</v>
      </c>
      <c r="C53" s="842" t="s">
        <v>383</v>
      </c>
    </row>
    <row r="54" spans="1:3" ht="11.25" customHeight="1">
      <c r="A54" s="586"/>
      <c r="B54" s="841" t="s">
        <v>482</v>
      </c>
      <c r="C54" s="842" t="s">
        <v>384</v>
      </c>
    </row>
    <row r="55" spans="1:3" ht="11.25" customHeight="1" thickBot="1">
      <c r="A55" s="851" t="s">
        <v>430</v>
      </c>
      <c r="B55" s="852"/>
      <c r="C55" s="853"/>
    </row>
    <row r="56" spans="1:3" ht="12" thickTop="1">
      <c r="A56" s="223"/>
      <c r="B56" s="854" t="s">
        <v>379</v>
      </c>
      <c r="C56" s="855" t="s">
        <v>379</v>
      </c>
    </row>
    <row r="57" spans="1:3">
      <c r="A57" s="586"/>
      <c r="B57" s="841" t="s">
        <v>385</v>
      </c>
      <c r="C57" s="842" t="s">
        <v>385</v>
      </c>
    </row>
    <row r="58" spans="1:3">
      <c r="A58" s="586"/>
      <c r="B58" s="841" t="s">
        <v>436</v>
      </c>
      <c r="C58" s="842" t="s">
        <v>386</v>
      </c>
    </row>
    <row r="59" spans="1:3">
      <c r="A59" s="586"/>
      <c r="B59" s="841" t="s">
        <v>387</v>
      </c>
      <c r="C59" s="842" t="s">
        <v>387</v>
      </c>
    </row>
    <row r="60" spans="1:3">
      <c r="A60" s="586"/>
      <c r="B60" s="841" t="s">
        <v>388</v>
      </c>
      <c r="C60" s="842" t="s">
        <v>388</v>
      </c>
    </row>
    <row r="61" spans="1:3">
      <c r="A61" s="586"/>
      <c r="B61" s="841" t="s">
        <v>389</v>
      </c>
      <c r="C61" s="842" t="s">
        <v>389</v>
      </c>
    </row>
    <row r="62" spans="1:3">
      <c r="A62" s="586"/>
      <c r="B62" s="841" t="s">
        <v>437</v>
      </c>
      <c r="C62" s="842" t="s">
        <v>390</v>
      </c>
    </row>
    <row r="63" spans="1:3">
      <c r="A63" s="586"/>
      <c r="B63" s="841" t="s">
        <v>391</v>
      </c>
      <c r="C63" s="842" t="s">
        <v>391</v>
      </c>
    </row>
    <row r="64" spans="1:3" ht="12" thickBot="1">
      <c r="A64" s="224"/>
      <c r="B64" s="864" t="s">
        <v>392</v>
      </c>
      <c r="C64" s="865" t="s">
        <v>392</v>
      </c>
    </row>
    <row r="65" spans="1:3" ht="11.25" customHeight="1" thickTop="1">
      <c r="A65" s="870" t="s">
        <v>431</v>
      </c>
      <c r="B65" s="871"/>
      <c r="C65" s="872"/>
    </row>
    <row r="66" spans="1:3" ht="12" thickBot="1">
      <c r="A66" s="224"/>
      <c r="B66" s="864" t="s">
        <v>393</v>
      </c>
      <c r="C66" s="865" t="s">
        <v>393</v>
      </c>
    </row>
    <row r="67" spans="1:3" ht="11.25" customHeight="1" thickTop="1" thickBot="1">
      <c r="A67" s="851" t="s">
        <v>432</v>
      </c>
      <c r="B67" s="852"/>
      <c r="C67" s="853"/>
    </row>
    <row r="68" spans="1:3" ht="12" thickTop="1">
      <c r="A68" s="223"/>
      <c r="B68" s="854" t="s">
        <v>394</v>
      </c>
      <c r="C68" s="855" t="s">
        <v>394</v>
      </c>
    </row>
    <row r="69" spans="1:3">
      <c r="A69" s="586"/>
      <c r="B69" s="841" t="s">
        <v>395</v>
      </c>
      <c r="C69" s="842" t="s">
        <v>395</v>
      </c>
    </row>
    <row r="70" spans="1:3">
      <c r="A70" s="586"/>
      <c r="B70" s="841" t="s">
        <v>396</v>
      </c>
      <c r="C70" s="842" t="s">
        <v>396</v>
      </c>
    </row>
    <row r="71" spans="1:3" ht="54.95" customHeight="1">
      <c r="A71" s="586"/>
      <c r="B71" s="868" t="s">
        <v>961</v>
      </c>
      <c r="C71" s="869" t="s">
        <v>397</v>
      </c>
    </row>
    <row r="72" spans="1:3" ht="33.75" customHeight="1">
      <c r="A72" s="586"/>
      <c r="B72" s="868" t="s">
        <v>441</v>
      </c>
      <c r="C72" s="869" t="s">
        <v>398</v>
      </c>
    </row>
    <row r="73" spans="1:3" ht="15.75" customHeight="1">
      <c r="A73" s="586"/>
      <c r="B73" s="868" t="s">
        <v>438</v>
      </c>
      <c r="C73" s="869" t="s">
        <v>399</v>
      </c>
    </row>
    <row r="74" spans="1:3">
      <c r="A74" s="586"/>
      <c r="B74" s="841" t="s">
        <v>400</v>
      </c>
      <c r="C74" s="842" t="s">
        <v>400</v>
      </c>
    </row>
    <row r="75" spans="1:3" ht="12" thickBot="1">
      <c r="A75" s="224"/>
      <c r="B75" s="864" t="s">
        <v>401</v>
      </c>
      <c r="C75" s="865" t="s">
        <v>401</v>
      </c>
    </row>
    <row r="76" spans="1:3" ht="12" thickTop="1">
      <c r="A76" s="870" t="s">
        <v>465</v>
      </c>
      <c r="B76" s="871"/>
      <c r="C76" s="872"/>
    </row>
    <row r="77" spans="1:3">
      <c r="A77" s="586"/>
      <c r="B77" s="841" t="s">
        <v>393</v>
      </c>
      <c r="C77" s="842"/>
    </row>
    <row r="78" spans="1:3">
      <c r="A78" s="586"/>
      <c r="B78" s="841" t="s">
        <v>463</v>
      </c>
      <c r="C78" s="842"/>
    </row>
    <row r="79" spans="1:3">
      <c r="A79" s="586"/>
      <c r="B79" s="841" t="s">
        <v>464</v>
      </c>
      <c r="C79" s="842"/>
    </row>
    <row r="80" spans="1:3">
      <c r="A80" s="870" t="s">
        <v>466</v>
      </c>
      <c r="B80" s="871"/>
      <c r="C80" s="872"/>
    </row>
    <row r="81" spans="1:3">
      <c r="A81" s="586"/>
      <c r="B81" s="841" t="s">
        <v>393</v>
      </c>
      <c r="C81" s="842"/>
    </row>
    <row r="82" spans="1:3">
      <c r="A82" s="586"/>
      <c r="B82" s="841" t="s">
        <v>467</v>
      </c>
      <c r="C82" s="842"/>
    </row>
    <row r="83" spans="1:3" ht="76.5" customHeight="1">
      <c r="A83" s="586"/>
      <c r="B83" s="841" t="s">
        <v>481</v>
      </c>
      <c r="C83" s="842"/>
    </row>
    <row r="84" spans="1:3" ht="53.25" customHeight="1">
      <c r="A84" s="586"/>
      <c r="B84" s="841" t="s">
        <v>480</v>
      </c>
      <c r="C84" s="842"/>
    </row>
    <row r="85" spans="1:3">
      <c r="A85" s="586"/>
      <c r="B85" s="841" t="s">
        <v>468</v>
      </c>
      <c r="C85" s="842"/>
    </row>
    <row r="86" spans="1:3">
      <c r="A86" s="586"/>
      <c r="B86" s="841" t="s">
        <v>469</v>
      </c>
      <c r="C86" s="842"/>
    </row>
    <row r="87" spans="1:3">
      <c r="A87" s="586"/>
      <c r="B87" s="841" t="s">
        <v>470</v>
      </c>
      <c r="C87" s="842"/>
    </row>
    <row r="88" spans="1:3">
      <c r="A88" s="870" t="s">
        <v>471</v>
      </c>
      <c r="B88" s="871"/>
      <c r="C88" s="872"/>
    </row>
    <row r="89" spans="1:3">
      <c r="A89" s="586"/>
      <c r="B89" s="841" t="s">
        <v>393</v>
      </c>
      <c r="C89" s="842"/>
    </row>
    <row r="90" spans="1:3">
      <c r="A90" s="586"/>
      <c r="B90" s="841" t="s">
        <v>473</v>
      </c>
      <c r="C90" s="842"/>
    </row>
    <row r="91" spans="1:3" ht="12" customHeight="1">
      <c r="A91" s="586"/>
      <c r="B91" s="841" t="s">
        <v>474</v>
      </c>
      <c r="C91" s="842"/>
    </row>
    <row r="92" spans="1:3">
      <c r="A92" s="586"/>
      <c r="B92" s="841" t="s">
        <v>475</v>
      </c>
      <c r="C92" s="842"/>
    </row>
    <row r="93" spans="1:3" ht="24.75" customHeight="1">
      <c r="A93" s="586"/>
      <c r="B93" s="873" t="s">
        <v>516</v>
      </c>
      <c r="C93" s="874"/>
    </row>
    <row r="94" spans="1:3" ht="24" customHeight="1">
      <c r="A94" s="586"/>
      <c r="B94" s="873" t="s">
        <v>517</v>
      </c>
      <c r="C94" s="874"/>
    </row>
    <row r="95" spans="1:3" ht="13.5" customHeight="1">
      <c r="A95" s="586"/>
      <c r="B95" s="856" t="s">
        <v>476</v>
      </c>
      <c r="C95" s="857"/>
    </row>
    <row r="96" spans="1:3" ht="11.25" customHeight="1" thickBot="1">
      <c r="A96" s="875" t="s">
        <v>512</v>
      </c>
      <c r="B96" s="876"/>
      <c r="C96" s="877"/>
    </row>
    <row r="97" spans="1:3" ht="12.75" thickTop="1" thickBot="1">
      <c r="A97" s="884" t="s">
        <v>402</v>
      </c>
      <c r="B97" s="884"/>
      <c r="C97" s="884"/>
    </row>
    <row r="98" spans="1:3">
      <c r="A98" s="348">
        <v>2</v>
      </c>
      <c r="B98" s="513" t="s">
        <v>492</v>
      </c>
      <c r="C98" s="513" t="s">
        <v>513</v>
      </c>
    </row>
    <row r="99" spans="1:3">
      <c r="A99" s="228">
        <v>3</v>
      </c>
      <c r="B99" s="514" t="s">
        <v>493</v>
      </c>
      <c r="C99" s="515" t="s">
        <v>514</v>
      </c>
    </row>
    <row r="100" spans="1:3">
      <c r="A100" s="228">
        <v>4</v>
      </c>
      <c r="B100" s="514" t="s">
        <v>494</v>
      </c>
      <c r="C100" s="515" t="s">
        <v>518</v>
      </c>
    </row>
    <row r="101" spans="1:3" ht="11.25" customHeight="1">
      <c r="A101" s="228">
        <v>5</v>
      </c>
      <c r="B101" s="514" t="s">
        <v>495</v>
      </c>
      <c r="C101" s="515" t="s">
        <v>515</v>
      </c>
    </row>
    <row r="102" spans="1:3" ht="12" customHeight="1">
      <c r="A102" s="228">
        <v>6</v>
      </c>
      <c r="B102" s="514" t="s">
        <v>510</v>
      </c>
      <c r="C102" s="515" t="s">
        <v>496</v>
      </c>
    </row>
    <row r="103" spans="1:3" ht="12" customHeight="1">
      <c r="A103" s="228">
        <v>7</v>
      </c>
      <c r="B103" s="514" t="s">
        <v>497</v>
      </c>
      <c r="C103" s="515" t="s">
        <v>511</v>
      </c>
    </row>
    <row r="104" spans="1:3">
      <c r="A104" s="228">
        <v>8</v>
      </c>
      <c r="B104" s="514" t="s">
        <v>502</v>
      </c>
      <c r="C104" s="515" t="s">
        <v>522</v>
      </c>
    </row>
    <row r="105" spans="1:3" ht="11.25" customHeight="1">
      <c r="A105" s="870" t="s">
        <v>477</v>
      </c>
      <c r="B105" s="871"/>
      <c r="C105" s="872"/>
    </row>
    <row r="106" spans="1:3" ht="12" customHeight="1">
      <c r="A106" s="586"/>
      <c r="B106" s="841" t="s">
        <v>393</v>
      </c>
      <c r="C106" s="842"/>
    </row>
    <row r="107" spans="1:3">
      <c r="A107" s="870" t="s">
        <v>659</v>
      </c>
      <c r="B107" s="871"/>
      <c r="C107" s="872"/>
    </row>
    <row r="108" spans="1:3" ht="12" customHeight="1">
      <c r="A108" s="586"/>
      <c r="B108" s="841" t="s">
        <v>661</v>
      </c>
      <c r="C108" s="842"/>
    </row>
    <row r="109" spans="1:3">
      <c r="A109" s="586"/>
      <c r="B109" s="841" t="s">
        <v>662</v>
      </c>
      <c r="C109" s="842"/>
    </row>
    <row r="110" spans="1:3">
      <c r="A110" s="586"/>
      <c r="B110" s="841" t="s">
        <v>660</v>
      </c>
      <c r="C110" s="842"/>
    </row>
    <row r="111" spans="1:3">
      <c r="A111" s="878" t="s">
        <v>1008</v>
      </c>
      <c r="B111" s="878"/>
      <c r="C111" s="878"/>
    </row>
    <row r="112" spans="1:3">
      <c r="A112" s="879" t="s">
        <v>326</v>
      </c>
      <c r="B112" s="879"/>
      <c r="C112" s="879"/>
    </row>
    <row r="113" spans="1:3">
      <c r="A113" s="587">
        <v>1</v>
      </c>
      <c r="B113" s="880" t="s">
        <v>836</v>
      </c>
      <c r="C113" s="881"/>
    </row>
    <row r="114" spans="1:3">
      <c r="A114" s="587">
        <v>2</v>
      </c>
      <c r="B114" s="882" t="s">
        <v>837</v>
      </c>
      <c r="C114" s="883"/>
    </row>
    <row r="115" spans="1:3">
      <c r="A115" s="587">
        <v>3</v>
      </c>
      <c r="B115" s="880" t="s">
        <v>838</v>
      </c>
      <c r="C115" s="881"/>
    </row>
    <row r="116" spans="1:3">
      <c r="A116" s="587">
        <v>4</v>
      </c>
      <c r="B116" s="880" t="s">
        <v>839</v>
      </c>
      <c r="C116" s="881"/>
    </row>
    <row r="117" spans="1:3">
      <c r="A117" s="587">
        <v>5</v>
      </c>
      <c r="B117" s="880" t="s">
        <v>840</v>
      </c>
      <c r="C117" s="881"/>
    </row>
    <row r="118" spans="1:3" ht="55.5" customHeight="1">
      <c r="A118" s="587">
        <v>6</v>
      </c>
      <c r="B118" s="880" t="s">
        <v>948</v>
      </c>
      <c r="C118" s="881"/>
    </row>
    <row r="119" spans="1:3" ht="22.5">
      <c r="A119" s="587">
        <v>6.01</v>
      </c>
      <c r="B119" s="588" t="s">
        <v>695</v>
      </c>
      <c r="C119" s="629" t="s">
        <v>949</v>
      </c>
    </row>
    <row r="120" spans="1:3" ht="33.75">
      <c r="A120" s="587">
        <v>6.02</v>
      </c>
      <c r="B120" s="588" t="s">
        <v>696</v>
      </c>
      <c r="C120" s="639" t="s">
        <v>955</v>
      </c>
    </row>
    <row r="121" spans="1:3">
      <c r="A121" s="587">
        <v>6.03</v>
      </c>
      <c r="B121" s="593" t="s">
        <v>697</v>
      </c>
      <c r="C121" s="593" t="s">
        <v>841</v>
      </c>
    </row>
    <row r="122" spans="1:3">
      <c r="A122" s="587">
        <v>6.04</v>
      </c>
      <c r="B122" s="588" t="s">
        <v>698</v>
      </c>
      <c r="C122" s="589" t="s">
        <v>842</v>
      </c>
    </row>
    <row r="123" spans="1:3">
      <c r="A123" s="587">
        <v>6.05</v>
      </c>
      <c r="B123" s="588" t="s">
        <v>699</v>
      </c>
      <c r="C123" s="589" t="s">
        <v>843</v>
      </c>
    </row>
    <row r="124" spans="1:3" ht="22.5">
      <c r="A124" s="587">
        <v>6.06</v>
      </c>
      <c r="B124" s="588" t="s">
        <v>700</v>
      </c>
      <c r="C124" s="589" t="s">
        <v>844</v>
      </c>
    </row>
    <row r="125" spans="1:3">
      <c r="A125" s="587">
        <v>6.07</v>
      </c>
      <c r="B125" s="590" t="s">
        <v>701</v>
      </c>
      <c r="C125" s="589" t="s">
        <v>845</v>
      </c>
    </row>
    <row r="126" spans="1:3" ht="22.5">
      <c r="A126" s="587">
        <v>6.08</v>
      </c>
      <c r="B126" s="588" t="s">
        <v>702</v>
      </c>
      <c r="C126" s="589" t="s">
        <v>846</v>
      </c>
    </row>
    <row r="127" spans="1:3" ht="22.5">
      <c r="A127" s="587">
        <v>6.09</v>
      </c>
      <c r="B127" s="591" t="s">
        <v>703</v>
      </c>
      <c r="C127" s="589" t="s">
        <v>847</v>
      </c>
    </row>
    <row r="128" spans="1:3">
      <c r="A128" s="592">
        <v>6.1</v>
      </c>
      <c r="B128" s="591" t="s">
        <v>704</v>
      </c>
      <c r="C128" s="589" t="s">
        <v>848</v>
      </c>
    </row>
    <row r="129" spans="1:3">
      <c r="A129" s="587">
        <v>6.11</v>
      </c>
      <c r="B129" s="591" t="s">
        <v>705</v>
      </c>
      <c r="C129" s="589" t="s">
        <v>849</v>
      </c>
    </row>
    <row r="130" spans="1:3">
      <c r="A130" s="587">
        <v>6.12</v>
      </c>
      <c r="B130" s="591" t="s">
        <v>706</v>
      </c>
      <c r="C130" s="589" t="s">
        <v>850</v>
      </c>
    </row>
    <row r="131" spans="1:3">
      <c r="A131" s="587">
        <v>6.13</v>
      </c>
      <c r="B131" s="591" t="s">
        <v>707</v>
      </c>
      <c r="C131" s="593" t="s">
        <v>851</v>
      </c>
    </row>
    <row r="132" spans="1:3">
      <c r="A132" s="587">
        <v>6.14</v>
      </c>
      <c r="B132" s="591" t="s">
        <v>708</v>
      </c>
      <c r="C132" s="593" t="s">
        <v>852</v>
      </c>
    </row>
    <row r="133" spans="1:3">
      <c r="A133" s="587">
        <v>6.15</v>
      </c>
      <c r="B133" s="591" t="s">
        <v>709</v>
      </c>
      <c r="C133" s="593" t="s">
        <v>853</v>
      </c>
    </row>
    <row r="134" spans="1:3" ht="22.5">
      <c r="A134" s="587">
        <v>6.16</v>
      </c>
      <c r="B134" s="591" t="s">
        <v>710</v>
      </c>
      <c r="C134" s="593" t="s">
        <v>854</v>
      </c>
    </row>
    <row r="135" spans="1:3">
      <c r="A135" s="587">
        <v>6.17</v>
      </c>
      <c r="B135" s="593" t="s">
        <v>711</v>
      </c>
      <c r="C135" s="593" t="s">
        <v>855</v>
      </c>
    </row>
    <row r="136" spans="1:3" ht="22.5">
      <c r="A136" s="587">
        <v>6.18</v>
      </c>
      <c r="B136" s="591" t="s">
        <v>712</v>
      </c>
      <c r="C136" s="593" t="s">
        <v>856</v>
      </c>
    </row>
    <row r="137" spans="1:3">
      <c r="A137" s="587">
        <v>6.19</v>
      </c>
      <c r="B137" s="591" t="s">
        <v>713</v>
      </c>
      <c r="C137" s="593" t="s">
        <v>857</v>
      </c>
    </row>
    <row r="138" spans="1:3">
      <c r="A138" s="592">
        <v>6.2</v>
      </c>
      <c r="B138" s="591" t="s">
        <v>714</v>
      </c>
      <c r="C138" s="593" t="s">
        <v>858</v>
      </c>
    </row>
    <row r="139" spans="1:3">
      <c r="A139" s="587">
        <v>6.21</v>
      </c>
      <c r="B139" s="591" t="s">
        <v>715</v>
      </c>
      <c r="C139" s="593" t="s">
        <v>859</v>
      </c>
    </row>
    <row r="140" spans="1:3">
      <c r="A140" s="587">
        <v>6.22</v>
      </c>
      <c r="B140" s="591" t="s">
        <v>716</v>
      </c>
      <c r="C140" s="593" t="s">
        <v>860</v>
      </c>
    </row>
    <row r="141" spans="1:3" ht="22.5">
      <c r="A141" s="587">
        <v>6.23</v>
      </c>
      <c r="B141" s="591" t="s">
        <v>717</v>
      </c>
      <c r="C141" s="593" t="s">
        <v>861</v>
      </c>
    </row>
    <row r="142" spans="1:3" ht="22.5">
      <c r="A142" s="587">
        <v>6.24</v>
      </c>
      <c r="B142" s="588" t="s">
        <v>718</v>
      </c>
      <c r="C142" s="593" t="s">
        <v>862</v>
      </c>
    </row>
    <row r="143" spans="1:3">
      <c r="A143" s="587">
        <v>6.2500000000000098</v>
      </c>
      <c r="B143" s="588" t="s">
        <v>719</v>
      </c>
      <c r="C143" s="593" t="s">
        <v>863</v>
      </c>
    </row>
    <row r="144" spans="1:3" ht="22.5">
      <c r="A144" s="587">
        <v>6.2600000000000202</v>
      </c>
      <c r="B144" s="588" t="s">
        <v>864</v>
      </c>
      <c r="C144" s="632" t="s">
        <v>865</v>
      </c>
    </row>
    <row r="145" spans="1:3" ht="22.5">
      <c r="A145" s="587">
        <v>6.2700000000000298</v>
      </c>
      <c r="B145" s="588" t="s">
        <v>165</v>
      </c>
      <c r="C145" s="632" t="s">
        <v>951</v>
      </c>
    </row>
    <row r="146" spans="1:3">
      <c r="A146" s="587"/>
      <c r="B146" s="887" t="s">
        <v>866</v>
      </c>
      <c r="C146" s="888"/>
    </row>
    <row r="147" spans="1:3" s="595" customFormat="1">
      <c r="A147" s="594">
        <v>7.1</v>
      </c>
      <c r="B147" s="588" t="s">
        <v>867</v>
      </c>
      <c r="C147" s="891" t="s">
        <v>868</v>
      </c>
    </row>
    <row r="148" spans="1:3" s="595" customFormat="1">
      <c r="A148" s="594">
        <v>7.2</v>
      </c>
      <c r="B148" s="588" t="s">
        <v>869</v>
      </c>
      <c r="C148" s="892"/>
    </row>
    <row r="149" spans="1:3" s="595" customFormat="1">
      <c r="A149" s="594">
        <v>7.3</v>
      </c>
      <c r="B149" s="588" t="s">
        <v>870</v>
      </c>
      <c r="C149" s="892"/>
    </row>
    <row r="150" spans="1:3" s="595" customFormat="1">
      <c r="A150" s="594">
        <v>7.4</v>
      </c>
      <c r="B150" s="588" t="s">
        <v>871</v>
      </c>
      <c r="C150" s="892"/>
    </row>
    <row r="151" spans="1:3" s="595" customFormat="1">
      <c r="A151" s="594">
        <v>7.5</v>
      </c>
      <c r="B151" s="588" t="s">
        <v>872</v>
      </c>
      <c r="C151" s="892"/>
    </row>
    <row r="152" spans="1:3" s="595" customFormat="1">
      <c r="A152" s="594">
        <v>7.6</v>
      </c>
      <c r="B152" s="588" t="s">
        <v>944</v>
      </c>
      <c r="C152" s="893"/>
    </row>
    <row r="153" spans="1:3" s="595" customFormat="1" ht="22.5">
      <c r="A153" s="594">
        <v>7.7</v>
      </c>
      <c r="B153" s="588" t="s">
        <v>873</v>
      </c>
      <c r="C153" s="596" t="s">
        <v>874</v>
      </c>
    </row>
    <row r="154" spans="1:3" s="595" customFormat="1" ht="22.5">
      <c r="A154" s="594">
        <v>7.8</v>
      </c>
      <c r="B154" s="588" t="s">
        <v>875</v>
      </c>
      <c r="C154" s="596" t="s">
        <v>876</v>
      </c>
    </row>
    <row r="155" spans="1:3">
      <c r="A155" s="586"/>
      <c r="B155" s="887" t="s">
        <v>877</v>
      </c>
      <c r="C155" s="888"/>
    </row>
    <row r="156" spans="1:3">
      <c r="A156" s="594">
        <v>1</v>
      </c>
      <c r="B156" s="885" t="s">
        <v>956</v>
      </c>
      <c r="C156" s="886"/>
    </row>
    <row r="157" spans="1:3" ht="24.95" customHeight="1">
      <c r="A157" s="594">
        <v>2</v>
      </c>
      <c r="B157" s="885" t="s">
        <v>952</v>
      </c>
      <c r="C157" s="886"/>
    </row>
    <row r="158" spans="1:3">
      <c r="A158" s="594">
        <v>3</v>
      </c>
      <c r="B158" s="885" t="s">
        <v>943</v>
      </c>
      <c r="C158" s="886"/>
    </row>
    <row r="159" spans="1:3">
      <c r="A159" s="586"/>
      <c r="B159" s="887" t="s">
        <v>878</v>
      </c>
      <c r="C159" s="888"/>
    </row>
    <row r="160" spans="1:3" ht="39" customHeight="1">
      <c r="A160" s="594">
        <v>1</v>
      </c>
      <c r="B160" s="889" t="s">
        <v>957</v>
      </c>
      <c r="C160" s="890"/>
    </row>
    <row r="161" spans="1:3" ht="22.5">
      <c r="A161" s="594">
        <v>3</v>
      </c>
      <c r="B161" s="588" t="s">
        <v>683</v>
      </c>
      <c r="C161" s="596" t="s">
        <v>879</v>
      </c>
    </row>
    <row r="162" spans="1:3" ht="22.5">
      <c r="A162" s="594">
        <v>4</v>
      </c>
      <c r="B162" s="588" t="s">
        <v>684</v>
      </c>
      <c r="C162" s="596" t="s">
        <v>880</v>
      </c>
    </row>
    <row r="163" spans="1:3" ht="33.75">
      <c r="A163" s="594">
        <v>5</v>
      </c>
      <c r="B163" s="588" t="s">
        <v>685</v>
      </c>
      <c r="C163" s="596" t="s">
        <v>881</v>
      </c>
    </row>
    <row r="164" spans="1:3">
      <c r="A164" s="594">
        <v>6</v>
      </c>
      <c r="B164" s="588" t="s">
        <v>686</v>
      </c>
      <c r="C164" s="588" t="s">
        <v>882</v>
      </c>
    </row>
    <row r="165" spans="1:3">
      <c r="A165" s="586"/>
      <c r="B165" s="887" t="s">
        <v>883</v>
      </c>
      <c r="C165" s="888"/>
    </row>
    <row r="166" spans="1:3" ht="45">
      <c r="A166" s="594"/>
      <c r="B166" s="588" t="s">
        <v>884</v>
      </c>
      <c r="C166" s="597" t="s">
        <v>1009</v>
      </c>
    </row>
    <row r="167" spans="1:3">
      <c r="A167" s="594"/>
      <c r="B167" s="588" t="s">
        <v>685</v>
      </c>
      <c r="C167" s="596" t="s">
        <v>885</v>
      </c>
    </row>
    <row r="168" spans="1:3">
      <c r="A168" s="586"/>
      <c r="B168" s="887" t="s">
        <v>886</v>
      </c>
      <c r="C168" s="888"/>
    </row>
    <row r="169" spans="1:3" ht="26.45" customHeight="1">
      <c r="A169" s="586"/>
      <c r="B169" s="841" t="s">
        <v>1010</v>
      </c>
      <c r="C169" s="842"/>
    </row>
    <row r="170" spans="1:3">
      <c r="A170" s="586" t="s">
        <v>887</v>
      </c>
      <c r="B170" s="598" t="s">
        <v>743</v>
      </c>
      <c r="C170" s="599" t="s">
        <v>888</v>
      </c>
    </row>
    <row r="171" spans="1:3">
      <c r="A171" s="586" t="s">
        <v>537</v>
      </c>
      <c r="B171" s="600" t="s">
        <v>744</v>
      </c>
      <c r="C171" s="596" t="s">
        <v>889</v>
      </c>
    </row>
    <row r="172" spans="1:3" ht="22.5">
      <c r="A172" s="586" t="s">
        <v>544</v>
      </c>
      <c r="B172" s="599" t="s">
        <v>745</v>
      </c>
      <c r="C172" s="596" t="s">
        <v>890</v>
      </c>
    </row>
    <row r="173" spans="1:3">
      <c r="A173" s="586" t="s">
        <v>891</v>
      </c>
      <c r="B173" s="600" t="s">
        <v>746</v>
      </c>
      <c r="C173" s="600" t="s">
        <v>892</v>
      </c>
    </row>
    <row r="174" spans="1:3" ht="22.5">
      <c r="A174" s="586" t="s">
        <v>893</v>
      </c>
      <c r="B174" s="601" t="s">
        <v>747</v>
      </c>
      <c r="C174" s="601" t="s">
        <v>894</v>
      </c>
    </row>
    <row r="175" spans="1:3" ht="22.5">
      <c r="A175" s="586" t="s">
        <v>545</v>
      </c>
      <c r="B175" s="601" t="s">
        <v>748</v>
      </c>
      <c r="C175" s="601" t="s">
        <v>895</v>
      </c>
    </row>
    <row r="176" spans="1:3" ht="22.5">
      <c r="A176" s="586" t="s">
        <v>896</v>
      </c>
      <c r="B176" s="601" t="s">
        <v>749</v>
      </c>
      <c r="C176" s="601" t="s">
        <v>897</v>
      </c>
    </row>
    <row r="177" spans="1:3" ht="22.5">
      <c r="A177" s="586" t="s">
        <v>898</v>
      </c>
      <c r="B177" s="601" t="s">
        <v>750</v>
      </c>
      <c r="C177" s="601" t="s">
        <v>900</v>
      </c>
    </row>
    <row r="178" spans="1:3" ht="22.5">
      <c r="A178" s="586" t="s">
        <v>899</v>
      </c>
      <c r="B178" s="601" t="s">
        <v>751</v>
      </c>
      <c r="C178" s="601" t="s">
        <v>902</v>
      </c>
    </row>
    <row r="179" spans="1:3" ht="22.5">
      <c r="A179" s="586" t="s">
        <v>901</v>
      </c>
      <c r="B179" s="601" t="s">
        <v>752</v>
      </c>
      <c r="C179" s="602" t="s">
        <v>904</v>
      </c>
    </row>
    <row r="180" spans="1:3" ht="22.5">
      <c r="A180" s="586" t="s">
        <v>903</v>
      </c>
      <c r="B180" s="619" t="s">
        <v>753</v>
      </c>
      <c r="C180" s="602" t="s">
        <v>906</v>
      </c>
    </row>
    <row r="181" spans="1:3" ht="22.5">
      <c r="A181" s="586" t="s">
        <v>905</v>
      </c>
      <c r="B181" s="601" t="s">
        <v>754</v>
      </c>
      <c r="C181" s="603" t="s">
        <v>908</v>
      </c>
    </row>
    <row r="182" spans="1:3">
      <c r="A182" s="628" t="s">
        <v>907</v>
      </c>
      <c r="B182" s="604" t="s">
        <v>755</v>
      </c>
      <c r="C182" s="599" t="s">
        <v>909</v>
      </c>
    </row>
    <row r="183" spans="1:3" ht="22.5">
      <c r="A183" s="586"/>
      <c r="B183" s="605" t="s">
        <v>910</v>
      </c>
      <c r="C183" s="589" t="s">
        <v>911</v>
      </c>
    </row>
    <row r="184" spans="1:3" ht="22.5">
      <c r="A184" s="586"/>
      <c r="B184" s="605" t="s">
        <v>912</v>
      </c>
      <c r="C184" s="589" t="s">
        <v>913</v>
      </c>
    </row>
    <row r="185" spans="1:3" ht="22.5">
      <c r="A185" s="586"/>
      <c r="B185" s="605" t="s">
        <v>914</v>
      </c>
      <c r="C185" s="589" t="s">
        <v>915</v>
      </c>
    </row>
    <row r="186" spans="1:3">
      <c r="A186" s="586"/>
      <c r="B186" s="887" t="s">
        <v>916</v>
      </c>
      <c r="C186" s="888"/>
    </row>
    <row r="187" spans="1:3" ht="50.1" customHeight="1">
      <c r="A187" s="586"/>
      <c r="B187" s="885" t="s">
        <v>958</v>
      </c>
      <c r="C187" s="886"/>
    </row>
    <row r="188" spans="1:3">
      <c r="A188" s="594">
        <v>1</v>
      </c>
      <c r="B188" s="593" t="s">
        <v>775</v>
      </c>
      <c r="C188" s="593" t="s">
        <v>775</v>
      </c>
    </row>
    <row r="189" spans="1:3" ht="33.75">
      <c r="A189" s="594">
        <v>2</v>
      </c>
      <c r="B189" s="593" t="s">
        <v>917</v>
      </c>
      <c r="C189" s="593" t="s">
        <v>918</v>
      </c>
    </row>
    <row r="190" spans="1:3">
      <c r="A190" s="594">
        <v>3</v>
      </c>
      <c r="B190" s="593" t="s">
        <v>777</v>
      </c>
      <c r="C190" s="593" t="s">
        <v>919</v>
      </c>
    </row>
    <row r="191" spans="1:3" ht="22.5">
      <c r="A191" s="594">
        <v>4</v>
      </c>
      <c r="B191" s="593" t="s">
        <v>778</v>
      </c>
      <c r="C191" s="593" t="s">
        <v>920</v>
      </c>
    </row>
    <row r="192" spans="1:3" ht="22.5">
      <c r="A192" s="594">
        <v>5</v>
      </c>
      <c r="B192" s="593" t="s">
        <v>779</v>
      </c>
      <c r="C192" s="593" t="s">
        <v>959</v>
      </c>
    </row>
    <row r="193" spans="1:4" ht="45">
      <c r="A193" s="594">
        <v>6</v>
      </c>
      <c r="B193" s="593" t="s">
        <v>780</v>
      </c>
      <c r="C193" s="593" t="s">
        <v>921</v>
      </c>
    </row>
    <row r="194" spans="1:4">
      <c r="A194" s="586"/>
      <c r="B194" s="887" t="s">
        <v>922</v>
      </c>
      <c r="C194" s="888"/>
    </row>
    <row r="195" spans="1:4" ht="26.1" customHeight="1">
      <c r="A195" s="586"/>
      <c r="B195" s="897" t="s">
        <v>945</v>
      </c>
      <c r="C195" s="899"/>
    </row>
    <row r="196" spans="1:4" ht="22.5">
      <c r="A196" s="586">
        <v>1.1000000000000001</v>
      </c>
      <c r="B196" s="606" t="s">
        <v>790</v>
      </c>
      <c r="C196" s="620" t="s">
        <v>923</v>
      </c>
      <c r="D196" s="621"/>
    </row>
    <row r="197" spans="1:4" ht="12.75">
      <c r="A197" s="586" t="s">
        <v>252</v>
      </c>
      <c r="B197" s="607" t="s">
        <v>791</v>
      </c>
      <c r="C197" s="620" t="s">
        <v>924</v>
      </c>
      <c r="D197" s="622"/>
    </row>
    <row r="198" spans="1:4" ht="12.75">
      <c r="A198" s="586" t="s">
        <v>792</v>
      </c>
      <c r="B198" s="608" t="s">
        <v>793</v>
      </c>
      <c r="C198" s="850" t="s">
        <v>946</v>
      </c>
      <c r="D198" s="623"/>
    </row>
    <row r="199" spans="1:4" ht="12.75">
      <c r="A199" s="586" t="s">
        <v>794</v>
      </c>
      <c r="B199" s="608" t="s">
        <v>795</v>
      </c>
      <c r="C199" s="850"/>
      <c r="D199" s="623"/>
    </row>
    <row r="200" spans="1:4" ht="12.75">
      <c r="A200" s="586" t="s">
        <v>796</v>
      </c>
      <c r="B200" s="608" t="s">
        <v>797</v>
      </c>
      <c r="C200" s="850"/>
      <c r="D200" s="623"/>
    </row>
    <row r="201" spans="1:4" ht="12.75">
      <c r="A201" s="586" t="s">
        <v>798</v>
      </c>
      <c r="B201" s="608" t="s">
        <v>799</v>
      </c>
      <c r="C201" s="850"/>
      <c r="D201" s="623"/>
    </row>
    <row r="202" spans="1:4" ht="22.5">
      <c r="A202" s="586">
        <v>1.2</v>
      </c>
      <c r="B202" s="609" t="s">
        <v>800</v>
      </c>
      <c r="C202" s="610" t="s">
        <v>925</v>
      </c>
      <c r="D202" s="624"/>
    </row>
    <row r="203" spans="1:4" ht="22.5">
      <c r="A203" s="586" t="s">
        <v>802</v>
      </c>
      <c r="B203" s="611" t="s">
        <v>803</v>
      </c>
      <c r="C203" s="612" t="s">
        <v>926</v>
      </c>
      <c r="D203" s="625"/>
    </row>
    <row r="204" spans="1:4" ht="23.25">
      <c r="A204" s="586" t="s">
        <v>804</v>
      </c>
      <c r="B204" s="613" t="s">
        <v>805</v>
      </c>
      <c r="C204" s="612" t="s">
        <v>927</v>
      </c>
      <c r="D204" s="626"/>
    </row>
    <row r="205" spans="1:4" ht="12.75">
      <c r="A205" s="586" t="s">
        <v>806</v>
      </c>
      <c r="B205" s="614" t="s">
        <v>807</v>
      </c>
      <c r="C205" s="610" t="s">
        <v>928</v>
      </c>
      <c r="D205" s="625"/>
    </row>
    <row r="206" spans="1:4" ht="18" customHeight="1">
      <c r="A206" s="586" t="s">
        <v>808</v>
      </c>
      <c r="B206" s="617" t="s">
        <v>809</v>
      </c>
      <c r="C206" s="610" t="s">
        <v>929</v>
      </c>
      <c r="D206" s="626"/>
    </row>
    <row r="207" spans="1:4" ht="22.5">
      <c r="A207" s="586">
        <v>1.4</v>
      </c>
      <c r="B207" s="611" t="s">
        <v>941</v>
      </c>
      <c r="C207" s="615" t="s">
        <v>930</v>
      </c>
      <c r="D207" s="627"/>
    </row>
    <row r="208" spans="1:4" ht="12.75">
      <c r="A208" s="586">
        <v>1.5</v>
      </c>
      <c r="B208" s="611" t="s">
        <v>942</v>
      </c>
      <c r="C208" s="615" t="s">
        <v>930</v>
      </c>
      <c r="D208" s="627"/>
    </row>
    <row r="209" spans="1:3">
      <c r="A209" s="586"/>
      <c r="B209" s="878" t="s">
        <v>931</v>
      </c>
      <c r="C209" s="878"/>
    </row>
    <row r="210" spans="1:3" ht="24.6" customHeight="1">
      <c r="A210" s="586"/>
      <c r="B210" s="897" t="s">
        <v>932</v>
      </c>
      <c r="C210" s="897"/>
    </row>
    <row r="211" spans="1:3" ht="22.5">
      <c r="A211" s="594"/>
      <c r="B211" s="588" t="s">
        <v>683</v>
      </c>
      <c r="C211" s="596" t="s">
        <v>879</v>
      </c>
    </row>
    <row r="212" spans="1:3" ht="22.5">
      <c r="A212" s="594"/>
      <c r="B212" s="588" t="s">
        <v>684</v>
      </c>
      <c r="C212" s="596" t="s">
        <v>880</v>
      </c>
    </row>
    <row r="213" spans="1:3" ht="22.5">
      <c r="A213" s="586"/>
      <c r="B213" s="588" t="s">
        <v>685</v>
      </c>
      <c r="C213" s="596" t="s">
        <v>933</v>
      </c>
    </row>
    <row r="214" spans="1:3">
      <c r="A214" s="586"/>
      <c r="B214" s="878" t="s">
        <v>934</v>
      </c>
      <c r="C214" s="878"/>
    </row>
    <row r="215" spans="1:3" ht="39.6" customHeight="1">
      <c r="A215" s="594"/>
      <c r="B215" s="898" t="s">
        <v>947</v>
      </c>
      <c r="C215" s="898"/>
    </row>
    <row r="216" spans="1:3">
      <c r="B216" s="878" t="s">
        <v>988</v>
      </c>
      <c r="C216" s="878"/>
    </row>
    <row r="217" spans="1:3" ht="25.5">
      <c r="A217" s="645">
        <v>1</v>
      </c>
      <c r="B217" s="641" t="s">
        <v>964</v>
      </c>
      <c r="C217" s="642" t="s">
        <v>976</v>
      </c>
    </row>
    <row r="218" spans="1:3" ht="12.75">
      <c r="A218" s="645">
        <v>2</v>
      </c>
      <c r="B218" s="641" t="s">
        <v>965</v>
      </c>
      <c r="C218" s="642" t="s">
        <v>977</v>
      </c>
    </row>
    <row r="219" spans="1:3" ht="25.5">
      <c r="A219" s="645">
        <v>3</v>
      </c>
      <c r="B219" s="641" t="s">
        <v>966</v>
      </c>
      <c r="C219" s="641" t="s">
        <v>978</v>
      </c>
    </row>
    <row r="220" spans="1:3" ht="12.75">
      <c r="A220" s="645">
        <v>4</v>
      </c>
      <c r="B220" s="641" t="s">
        <v>967</v>
      </c>
      <c r="C220" s="641" t="s">
        <v>979</v>
      </c>
    </row>
    <row r="221" spans="1:3" ht="25.5">
      <c r="A221" s="645">
        <v>5</v>
      </c>
      <c r="B221" s="641" t="s">
        <v>968</v>
      </c>
      <c r="C221" s="641" t="s">
        <v>980</v>
      </c>
    </row>
    <row r="222" spans="1:3" ht="12.75">
      <c r="A222" s="645">
        <v>6</v>
      </c>
      <c r="B222" s="641" t="s">
        <v>969</v>
      </c>
      <c r="C222" s="641" t="s">
        <v>981</v>
      </c>
    </row>
    <row r="223" spans="1:3" ht="25.5">
      <c r="A223" s="645">
        <v>7</v>
      </c>
      <c r="B223" s="641" t="s">
        <v>970</v>
      </c>
      <c r="C223" s="641" t="s">
        <v>982</v>
      </c>
    </row>
    <row r="224" spans="1:3" ht="12.75">
      <c r="A224" s="645">
        <v>7.1</v>
      </c>
      <c r="B224" s="643" t="s">
        <v>971</v>
      </c>
      <c r="C224" s="641" t="s">
        <v>983</v>
      </c>
    </row>
    <row r="225" spans="1:3" ht="25.5">
      <c r="A225" s="645">
        <v>7.2</v>
      </c>
      <c r="B225" s="643" t="s">
        <v>972</v>
      </c>
      <c r="C225" s="641" t="s">
        <v>984</v>
      </c>
    </row>
    <row r="226" spans="1:3" ht="12.75">
      <c r="A226" s="645">
        <v>7.3</v>
      </c>
      <c r="B226" s="644" t="s">
        <v>973</v>
      </c>
      <c r="C226" s="641" t="s">
        <v>985</v>
      </c>
    </row>
    <row r="227" spans="1:3" ht="12.75">
      <c r="A227" s="645">
        <v>8</v>
      </c>
      <c r="B227" s="641" t="s">
        <v>974</v>
      </c>
      <c r="C227" s="642" t="s">
        <v>986</v>
      </c>
    </row>
    <row r="228" spans="1:3" ht="12.75">
      <c r="A228" s="645">
        <v>9</v>
      </c>
      <c r="B228" s="641" t="s">
        <v>975</v>
      </c>
      <c r="C228" s="642" t="s">
        <v>987</v>
      </c>
    </row>
    <row r="229" spans="1:3" ht="25.5">
      <c r="A229" s="645">
        <v>10.1</v>
      </c>
      <c r="B229" s="657" t="s">
        <v>1005</v>
      </c>
      <c r="C229" s="642" t="s">
        <v>1006</v>
      </c>
    </row>
    <row r="230" spans="1:3" ht="12.75">
      <c r="A230" s="894"/>
      <c r="B230" s="654" t="s">
        <v>785</v>
      </c>
      <c r="C230" s="642" t="s">
        <v>1003</v>
      </c>
    </row>
    <row r="231" spans="1:3" ht="25.5">
      <c r="A231" s="895"/>
      <c r="B231" s="654" t="s">
        <v>1001</v>
      </c>
      <c r="C231" s="642" t="s">
        <v>1002</v>
      </c>
    </row>
    <row r="232" spans="1:3" ht="12.75">
      <c r="A232" s="895"/>
      <c r="B232" s="654" t="s">
        <v>989</v>
      </c>
      <c r="C232" s="642" t="s">
        <v>991</v>
      </c>
    </row>
    <row r="233" spans="1:3" ht="24">
      <c r="A233" s="895"/>
      <c r="B233" s="654" t="s">
        <v>996</v>
      </c>
      <c r="C233" s="655" t="s">
        <v>997</v>
      </c>
    </row>
    <row r="234" spans="1:3" ht="40.5" customHeight="1">
      <c r="A234" s="895"/>
      <c r="B234" s="654" t="s">
        <v>995</v>
      </c>
      <c r="C234" s="642" t="s">
        <v>998</v>
      </c>
    </row>
    <row r="235" spans="1:3" ht="24" customHeight="1">
      <c r="A235" s="895"/>
      <c r="B235" s="654" t="s">
        <v>1000</v>
      </c>
      <c r="C235" s="642" t="s">
        <v>1004</v>
      </c>
    </row>
    <row r="236" spans="1:3" ht="25.5">
      <c r="A236" s="896"/>
      <c r="B236" s="654" t="s">
        <v>990</v>
      </c>
      <c r="C236" s="642" t="s">
        <v>992</v>
      </c>
    </row>
  </sheetData>
  <mergeCells count="133">
    <mergeCell ref="A230:A236"/>
    <mergeCell ref="B216:C216"/>
    <mergeCell ref="C198:C201"/>
    <mergeCell ref="B209:C209"/>
    <mergeCell ref="B210:C210"/>
    <mergeCell ref="B214:C214"/>
    <mergeCell ref="B215:C215"/>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B155:C155"/>
    <mergeCell ref="C147:C152"/>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56" activePane="bottomRight" state="frozen"/>
      <selection pane="topRight" activeCell="B1" sqref="B1"/>
      <selection pane="bottomLeft" activeCell="A6" sqref="A6"/>
      <selection pane="bottomRight" activeCell="B69" sqref="B69"/>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188</v>
      </c>
      <c r="B1" s="17" t="str">
        <f>Info!C2</f>
        <v>სს "ზირაათ ბანკი საქართველო"</v>
      </c>
      <c r="C1" s="17"/>
    </row>
    <row r="2" spans="1:8" ht="15.75">
      <c r="A2" s="18" t="s">
        <v>189</v>
      </c>
      <c r="B2" s="469">
        <f>'1. key ratios'!B2</f>
        <v>44561</v>
      </c>
      <c r="C2" s="30"/>
      <c r="D2" s="19"/>
      <c r="E2" s="19"/>
      <c r="F2" s="19"/>
      <c r="G2" s="19"/>
      <c r="H2" s="19"/>
    </row>
    <row r="3" spans="1:8" ht="15.75">
      <c r="A3" s="18"/>
      <c r="B3" s="17"/>
      <c r="C3" s="30"/>
      <c r="D3" s="19"/>
      <c r="E3" s="19"/>
      <c r="F3" s="19"/>
      <c r="G3" s="19"/>
      <c r="H3" s="19"/>
    </row>
    <row r="4" spans="1:8" ht="16.5" thickBot="1">
      <c r="A4" s="48" t="s">
        <v>407</v>
      </c>
      <c r="B4" s="31" t="s">
        <v>222</v>
      </c>
      <c r="C4" s="34"/>
      <c r="D4" s="34"/>
      <c r="E4" s="34"/>
      <c r="F4" s="48"/>
      <c r="G4" s="48"/>
      <c r="H4" s="49" t="s">
        <v>93</v>
      </c>
    </row>
    <row r="5" spans="1:8" ht="15.75">
      <c r="A5" s="124"/>
      <c r="B5" s="125"/>
      <c r="C5" s="734" t="s">
        <v>194</v>
      </c>
      <c r="D5" s="735"/>
      <c r="E5" s="736"/>
      <c r="F5" s="734" t="s">
        <v>195</v>
      </c>
      <c r="G5" s="735"/>
      <c r="H5" s="737"/>
    </row>
    <row r="6" spans="1:8">
      <c r="A6" s="126" t="s">
        <v>26</v>
      </c>
      <c r="B6" s="50"/>
      <c r="C6" s="51" t="s">
        <v>27</v>
      </c>
      <c r="D6" s="51" t="s">
        <v>96</v>
      </c>
      <c r="E6" s="51" t="s">
        <v>68</v>
      </c>
      <c r="F6" s="51" t="s">
        <v>27</v>
      </c>
      <c r="G6" s="51" t="s">
        <v>96</v>
      </c>
      <c r="H6" s="127" t="s">
        <v>68</v>
      </c>
    </row>
    <row r="7" spans="1:8">
      <c r="A7" s="128"/>
      <c r="B7" s="53" t="s">
        <v>92</v>
      </c>
      <c r="C7" s="54"/>
      <c r="D7" s="54"/>
      <c r="E7" s="54"/>
      <c r="F7" s="54"/>
      <c r="G7" s="54"/>
      <c r="H7" s="129"/>
    </row>
    <row r="8" spans="1:8" ht="15.75">
      <c r="A8" s="128">
        <v>1</v>
      </c>
      <c r="B8" s="55" t="s">
        <v>97</v>
      </c>
      <c r="C8" s="250">
        <v>937452.89</v>
      </c>
      <c r="D8" s="250">
        <v>-32097.03</v>
      </c>
      <c r="E8" s="240">
        <v>905355.86</v>
      </c>
      <c r="F8" s="250">
        <v>518280.17</v>
      </c>
      <c r="G8" s="250">
        <v>42944.66</v>
      </c>
      <c r="H8" s="251">
        <v>561224.82999999996</v>
      </c>
    </row>
    <row r="9" spans="1:8" ht="15.75">
      <c r="A9" s="128">
        <v>2</v>
      </c>
      <c r="B9" s="55" t="s">
        <v>98</v>
      </c>
      <c r="C9" s="252">
        <v>5214048.6399999997</v>
      </c>
      <c r="D9" s="252">
        <v>1578143.0299999998</v>
      </c>
      <c r="E9" s="240">
        <v>6792191.6699999999</v>
      </c>
      <c r="F9" s="252">
        <v>3616739.89</v>
      </c>
      <c r="G9" s="252">
        <v>1191483.7768000001</v>
      </c>
      <c r="H9" s="251">
        <v>4808223.6667999998</v>
      </c>
    </row>
    <row r="10" spans="1:8" ht="15.75">
      <c r="A10" s="128">
        <v>2.1</v>
      </c>
      <c r="B10" s="56" t="s">
        <v>99</v>
      </c>
      <c r="C10" s="250">
        <v>0</v>
      </c>
      <c r="D10" s="250">
        <v>0</v>
      </c>
      <c r="E10" s="240">
        <v>0</v>
      </c>
      <c r="F10" s="250">
        <v>0</v>
      </c>
      <c r="G10" s="250">
        <v>0</v>
      </c>
      <c r="H10" s="251">
        <v>0</v>
      </c>
    </row>
    <row r="11" spans="1:8" ht="15.75">
      <c r="A11" s="128">
        <v>2.2000000000000002</v>
      </c>
      <c r="B11" s="56" t="s">
        <v>100</v>
      </c>
      <c r="C11" s="250">
        <v>4093211.97</v>
      </c>
      <c r="D11" s="250">
        <v>488056.92</v>
      </c>
      <c r="E11" s="240">
        <v>4581268.8900000006</v>
      </c>
      <c r="F11" s="250">
        <v>3102435.92</v>
      </c>
      <c r="G11" s="250">
        <v>517982.43680000002</v>
      </c>
      <c r="H11" s="251">
        <v>3620418.3568000002</v>
      </c>
    </row>
    <row r="12" spans="1:8" ht="15.75">
      <c r="A12" s="128">
        <v>2.2999999999999998</v>
      </c>
      <c r="B12" s="56" t="s">
        <v>101</v>
      </c>
      <c r="C12" s="250">
        <v>0</v>
      </c>
      <c r="D12" s="250">
        <v>0</v>
      </c>
      <c r="E12" s="240">
        <v>0</v>
      </c>
      <c r="F12" s="250">
        <v>0</v>
      </c>
      <c r="G12" s="250">
        <v>0</v>
      </c>
      <c r="H12" s="251">
        <v>0</v>
      </c>
    </row>
    <row r="13" spans="1:8" ht="15.75">
      <c r="A13" s="128">
        <v>2.4</v>
      </c>
      <c r="B13" s="56" t="s">
        <v>102</v>
      </c>
      <c r="C13" s="250">
        <v>0</v>
      </c>
      <c r="D13" s="250">
        <v>0</v>
      </c>
      <c r="E13" s="240">
        <v>0</v>
      </c>
      <c r="F13" s="250">
        <v>0</v>
      </c>
      <c r="G13" s="250">
        <v>0</v>
      </c>
      <c r="H13" s="251">
        <v>0</v>
      </c>
    </row>
    <row r="14" spans="1:8" ht="15.75">
      <c r="A14" s="128">
        <v>2.5</v>
      </c>
      <c r="B14" s="56" t="s">
        <v>103</v>
      </c>
      <c r="C14" s="250">
        <v>265644.76</v>
      </c>
      <c r="D14" s="250">
        <v>267561.25</v>
      </c>
      <c r="E14" s="240">
        <v>533206.01</v>
      </c>
      <c r="F14" s="250">
        <v>85388.46</v>
      </c>
      <c r="G14" s="250">
        <v>137843.32</v>
      </c>
      <c r="H14" s="251">
        <v>223231.78000000003</v>
      </c>
    </row>
    <row r="15" spans="1:8" ht="15.75">
      <c r="A15" s="128">
        <v>2.6</v>
      </c>
      <c r="B15" s="56" t="s">
        <v>104</v>
      </c>
      <c r="C15" s="250">
        <v>0</v>
      </c>
      <c r="D15" s="250">
        <v>133902.59</v>
      </c>
      <c r="E15" s="240">
        <v>133902.59</v>
      </c>
      <c r="F15" s="250">
        <v>0</v>
      </c>
      <c r="G15" s="250">
        <v>4069.28</v>
      </c>
      <c r="H15" s="251">
        <v>4069.28</v>
      </c>
    </row>
    <row r="16" spans="1:8" ht="15.75">
      <c r="A16" s="128">
        <v>2.7</v>
      </c>
      <c r="B16" s="56" t="s">
        <v>105</v>
      </c>
      <c r="C16" s="250">
        <v>39280.629999999997</v>
      </c>
      <c r="D16" s="250">
        <v>132197.66</v>
      </c>
      <c r="E16" s="240">
        <v>171478.29</v>
      </c>
      <c r="F16" s="250">
        <v>0</v>
      </c>
      <c r="G16" s="250">
        <v>49542.74</v>
      </c>
      <c r="H16" s="251">
        <v>49542.74</v>
      </c>
    </row>
    <row r="17" spans="1:8" ht="15.75">
      <c r="A17" s="128">
        <v>2.8</v>
      </c>
      <c r="B17" s="56" t="s">
        <v>106</v>
      </c>
      <c r="C17" s="250">
        <v>795562.39</v>
      </c>
      <c r="D17" s="250">
        <v>497912.94</v>
      </c>
      <c r="E17" s="240">
        <v>1293475.33</v>
      </c>
      <c r="F17" s="250">
        <v>416287.54</v>
      </c>
      <c r="G17" s="250">
        <v>482046</v>
      </c>
      <c r="H17" s="251">
        <v>898333.54</v>
      </c>
    </row>
    <row r="18" spans="1:8" ht="15.75">
      <c r="A18" s="128">
        <v>2.9</v>
      </c>
      <c r="B18" s="56" t="s">
        <v>107</v>
      </c>
      <c r="C18" s="250">
        <v>20348.89</v>
      </c>
      <c r="D18" s="250">
        <v>58511.67</v>
      </c>
      <c r="E18" s="240">
        <v>78860.56</v>
      </c>
      <c r="F18" s="250">
        <v>12627.97</v>
      </c>
      <c r="G18" s="250">
        <v>0</v>
      </c>
      <c r="H18" s="251">
        <v>12627.97</v>
      </c>
    </row>
    <row r="19" spans="1:8" ht="15.75">
      <c r="A19" s="128">
        <v>3</v>
      </c>
      <c r="B19" s="55" t="s">
        <v>108</v>
      </c>
      <c r="C19" s="250">
        <v>45639.41</v>
      </c>
      <c r="D19" s="250">
        <v>101213.11</v>
      </c>
      <c r="E19" s="240">
        <v>146852.52000000002</v>
      </c>
      <c r="F19" s="250">
        <v>57734.44</v>
      </c>
      <c r="G19" s="250">
        <v>28333.1</v>
      </c>
      <c r="H19" s="251">
        <v>86067.540000000008</v>
      </c>
    </row>
    <row r="20" spans="1:8" ht="15.75">
      <c r="A20" s="128">
        <v>4</v>
      </c>
      <c r="B20" s="55" t="s">
        <v>109</v>
      </c>
      <c r="C20" s="250">
        <v>830210.8</v>
      </c>
      <c r="D20" s="250">
        <v>0</v>
      </c>
      <c r="E20" s="240">
        <v>830210.8</v>
      </c>
      <c r="F20" s="250">
        <v>1779973.83</v>
      </c>
      <c r="G20" s="250">
        <v>0</v>
      </c>
      <c r="H20" s="251">
        <v>1779973.83</v>
      </c>
    </row>
    <row r="21" spans="1:8" ht="15.75">
      <c r="A21" s="128">
        <v>5</v>
      </c>
      <c r="B21" s="55" t="s">
        <v>110</v>
      </c>
      <c r="C21" s="250">
        <v>190636.87</v>
      </c>
      <c r="D21" s="250">
        <v>276887.37</v>
      </c>
      <c r="E21" s="240">
        <v>467524.24</v>
      </c>
      <c r="F21" s="250">
        <v>146993.63</v>
      </c>
      <c r="G21" s="250">
        <v>381992.17</v>
      </c>
      <c r="H21" s="251">
        <v>528985.80000000005</v>
      </c>
    </row>
    <row r="22" spans="1:8" ht="15.75">
      <c r="A22" s="128">
        <v>6</v>
      </c>
      <c r="B22" s="57" t="s">
        <v>111</v>
      </c>
      <c r="C22" s="252">
        <v>7217988.6099999994</v>
      </c>
      <c r="D22" s="252">
        <v>1924146.4799999997</v>
      </c>
      <c r="E22" s="240">
        <v>9142135.0899999999</v>
      </c>
      <c r="F22" s="252">
        <v>6119721.9600000009</v>
      </c>
      <c r="G22" s="252">
        <v>1644753.7068</v>
      </c>
      <c r="H22" s="251">
        <v>7764475.6668000007</v>
      </c>
    </row>
    <row r="23" spans="1:8" ht="15.75">
      <c r="A23" s="128"/>
      <c r="B23" s="53" t="s">
        <v>90</v>
      </c>
      <c r="C23" s="250"/>
      <c r="D23" s="250"/>
      <c r="E23" s="239"/>
      <c r="F23" s="250"/>
      <c r="G23" s="250"/>
      <c r="H23" s="253"/>
    </row>
    <row r="24" spans="1:8" ht="15.75">
      <c r="A24" s="128">
        <v>7</v>
      </c>
      <c r="B24" s="55" t="s">
        <v>112</v>
      </c>
      <c r="C24" s="250">
        <v>69883.17</v>
      </c>
      <c r="D24" s="250">
        <v>9418.17</v>
      </c>
      <c r="E24" s="240">
        <v>79301.34</v>
      </c>
      <c r="F24" s="250">
        <v>81430.249999999985</v>
      </c>
      <c r="G24" s="250">
        <v>33720.57</v>
      </c>
      <c r="H24" s="251">
        <v>115150.81999999998</v>
      </c>
    </row>
    <row r="25" spans="1:8" ht="15.75">
      <c r="A25" s="128">
        <v>8</v>
      </c>
      <c r="B25" s="55" t="s">
        <v>113</v>
      </c>
      <c r="C25" s="250">
        <v>7527.8000000000029</v>
      </c>
      <c r="D25" s="250">
        <v>157145.56</v>
      </c>
      <c r="E25" s="240">
        <v>164673.35999999999</v>
      </c>
      <c r="F25" s="250">
        <v>24534.210000000021</v>
      </c>
      <c r="G25" s="250">
        <v>196413.06</v>
      </c>
      <c r="H25" s="251">
        <v>220947.27000000002</v>
      </c>
    </row>
    <row r="26" spans="1:8" ht="15.75">
      <c r="A26" s="128">
        <v>9</v>
      </c>
      <c r="B26" s="55" t="s">
        <v>114</v>
      </c>
      <c r="C26" s="250">
        <v>0</v>
      </c>
      <c r="D26" s="250">
        <v>45587.46</v>
      </c>
      <c r="E26" s="240">
        <v>45587.46</v>
      </c>
      <c r="F26" s="250">
        <v>0</v>
      </c>
      <c r="G26" s="250">
        <v>35980.04</v>
      </c>
      <c r="H26" s="251">
        <v>35980.04</v>
      </c>
    </row>
    <row r="27" spans="1:8" ht="15.75">
      <c r="A27" s="128">
        <v>10</v>
      </c>
      <c r="B27" s="55" t="s">
        <v>115</v>
      </c>
      <c r="C27" s="250"/>
      <c r="D27" s="250"/>
      <c r="E27" s="240">
        <v>0</v>
      </c>
      <c r="F27" s="250"/>
      <c r="G27" s="250"/>
      <c r="H27" s="251">
        <v>0</v>
      </c>
    </row>
    <row r="28" spans="1:8" ht="15.75">
      <c r="A28" s="128">
        <v>11</v>
      </c>
      <c r="B28" s="55" t="s">
        <v>116</v>
      </c>
      <c r="C28" s="250">
        <v>0</v>
      </c>
      <c r="D28" s="250">
        <v>5403.03</v>
      </c>
      <c r="E28" s="240">
        <v>5403.03</v>
      </c>
      <c r="F28" s="250">
        <v>0</v>
      </c>
      <c r="G28" s="250">
        <v>6612.66</v>
      </c>
      <c r="H28" s="251">
        <v>6612.66</v>
      </c>
    </row>
    <row r="29" spans="1:8" ht="15.75">
      <c r="A29" s="128">
        <v>12</v>
      </c>
      <c r="B29" s="55" t="s">
        <v>117</v>
      </c>
      <c r="C29" s="250">
        <v>81344.039999999994</v>
      </c>
      <c r="D29" s="250">
        <v>7070.22</v>
      </c>
      <c r="E29" s="240">
        <v>88414.26</v>
      </c>
      <c r="F29" s="250">
        <v>71527.02</v>
      </c>
      <c r="G29" s="250">
        <v>11243.68</v>
      </c>
      <c r="H29" s="251">
        <v>82770.700000000012</v>
      </c>
    </row>
    <row r="30" spans="1:8" ht="15.75">
      <c r="A30" s="128">
        <v>13</v>
      </c>
      <c r="B30" s="58" t="s">
        <v>118</v>
      </c>
      <c r="C30" s="252">
        <v>158755.01</v>
      </c>
      <c r="D30" s="252">
        <v>224624.44</v>
      </c>
      <c r="E30" s="240">
        <v>383379.45</v>
      </c>
      <c r="F30" s="252">
        <v>177491.48</v>
      </c>
      <c r="G30" s="252">
        <v>283970.00999999995</v>
      </c>
      <c r="H30" s="251">
        <v>461461.49</v>
      </c>
    </row>
    <row r="31" spans="1:8" ht="15.75">
      <c r="A31" s="128">
        <v>14</v>
      </c>
      <c r="B31" s="58" t="s">
        <v>119</v>
      </c>
      <c r="C31" s="252">
        <v>7059233.5999999996</v>
      </c>
      <c r="D31" s="252">
        <v>1699522.0399999998</v>
      </c>
      <c r="E31" s="240">
        <v>8758755.6399999987</v>
      </c>
      <c r="F31" s="252">
        <v>5942230.4800000004</v>
      </c>
      <c r="G31" s="252">
        <v>1360783.6968</v>
      </c>
      <c r="H31" s="251">
        <v>7303014.1768000005</v>
      </c>
    </row>
    <row r="32" spans="1:8">
      <c r="A32" s="128"/>
      <c r="B32" s="53"/>
      <c r="C32" s="254"/>
      <c r="D32" s="254"/>
      <c r="E32" s="254"/>
      <c r="F32" s="254"/>
      <c r="G32" s="254"/>
      <c r="H32" s="255"/>
    </row>
    <row r="33" spans="1:8" ht="15.75">
      <c r="A33" s="128"/>
      <c r="B33" s="53" t="s">
        <v>120</v>
      </c>
      <c r="C33" s="250"/>
      <c r="D33" s="250"/>
      <c r="E33" s="239"/>
      <c r="F33" s="250"/>
      <c r="G33" s="250"/>
      <c r="H33" s="253"/>
    </row>
    <row r="34" spans="1:8" ht="15.75">
      <c r="A34" s="128">
        <v>15</v>
      </c>
      <c r="B34" s="52" t="s">
        <v>91</v>
      </c>
      <c r="C34" s="256">
        <v>-275049.64000000007</v>
      </c>
      <c r="D34" s="256">
        <v>-290597.57759999996</v>
      </c>
      <c r="E34" s="240">
        <v>-565647.21759999997</v>
      </c>
      <c r="F34" s="256">
        <v>-226496.32</v>
      </c>
      <c r="G34" s="256">
        <v>-42383.339999999967</v>
      </c>
      <c r="H34" s="251">
        <v>-268879.65999999997</v>
      </c>
    </row>
    <row r="35" spans="1:8" ht="15.75">
      <c r="A35" s="128">
        <v>15.1</v>
      </c>
      <c r="B35" s="56" t="s">
        <v>121</v>
      </c>
      <c r="C35" s="250">
        <v>307730.92</v>
      </c>
      <c r="D35" s="250">
        <v>796337.36239999998</v>
      </c>
      <c r="E35" s="240">
        <v>1104068.2823999999</v>
      </c>
      <c r="F35" s="250">
        <v>268159.46999999997</v>
      </c>
      <c r="G35" s="250">
        <v>683795.74</v>
      </c>
      <c r="H35" s="251">
        <v>951955.21</v>
      </c>
    </row>
    <row r="36" spans="1:8" ht="15.75">
      <c r="A36" s="128">
        <v>15.2</v>
      </c>
      <c r="B36" s="56" t="s">
        <v>122</v>
      </c>
      <c r="C36" s="250">
        <v>582780.56000000006</v>
      </c>
      <c r="D36" s="250">
        <v>1086934.94</v>
      </c>
      <c r="E36" s="240">
        <v>1669715.5</v>
      </c>
      <c r="F36" s="250">
        <v>494655.79</v>
      </c>
      <c r="G36" s="250">
        <v>726179.08</v>
      </c>
      <c r="H36" s="251">
        <v>1220834.8699999999</v>
      </c>
    </row>
    <row r="37" spans="1:8" ht="15.75">
      <c r="A37" s="128">
        <v>16</v>
      </c>
      <c r="B37" s="55" t="s">
        <v>123</v>
      </c>
      <c r="C37" s="250">
        <v>0</v>
      </c>
      <c r="D37" s="250">
        <v>0</v>
      </c>
      <c r="E37" s="240">
        <v>0</v>
      </c>
      <c r="F37" s="250">
        <v>0</v>
      </c>
      <c r="G37" s="250">
        <v>0</v>
      </c>
      <c r="H37" s="251">
        <v>0</v>
      </c>
    </row>
    <row r="38" spans="1:8" ht="15.75">
      <c r="A38" s="128">
        <v>17</v>
      </c>
      <c r="B38" s="55" t="s">
        <v>124</v>
      </c>
      <c r="C38" s="250">
        <v>0</v>
      </c>
      <c r="D38" s="250">
        <v>0</v>
      </c>
      <c r="E38" s="240">
        <v>0</v>
      </c>
      <c r="F38" s="250">
        <v>0</v>
      </c>
      <c r="G38" s="250">
        <v>0</v>
      </c>
      <c r="H38" s="251">
        <v>0</v>
      </c>
    </row>
    <row r="39" spans="1:8" ht="15.75">
      <c r="A39" s="128">
        <v>18</v>
      </c>
      <c r="B39" s="55" t="s">
        <v>125</v>
      </c>
      <c r="C39" s="250">
        <v>0</v>
      </c>
      <c r="D39" s="250">
        <v>0</v>
      </c>
      <c r="E39" s="240">
        <v>0</v>
      </c>
      <c r="F39" s="250">
        <v>0</v>
      </c>
      <c r="G39" s="250">
        <v>0</v>
      </c>
      <c r="H39" s="251">
        <v>0</v>
      </c>
    </row>
    <row r="40" spans="1:8" ht="15.75">
      <c r="A40" s="128">
        <v>19</v>
      </c>
      <c r="B40" s="55" t="s">
        <v>126</v>
      </c>
      <c r="C40" s="250">
        <v>1525050.21</v>
      </c>
      <c r="D40" s="250"/>
      <c r="E40" s="240">
        <v>1525050.21</v>
      </c>
      <c r="F40" s="250">
        <v>1331711.02</v>
      </c>
      <c r="G40" s="250"/>
      <c r="H40" s="251">
        <v>1331711.02</v>
      </c>
    </row>
    <row r="41" spans="1:8" ht="15.75">
      <c r="A41" s="128">
        <v>20</v>
      </c>
      <c r="B41" s="55" t="s">
        <v>127</v>
      </c>
      <c r="C41" s="250">
        <v>8879.7199999999993</v>
      </c>
      <c r="D41" s="250"/>
      <c r="E41" s="240">
        <v>8879.7199999999993</v>
      </c>
      <c r="F41" s="250">
        <v>-3724.86</v>
      </c>
      <c r="G41" s="250"/>
      <c r="H41" s="251">
        <v>-3724.86</v>
      </c>
    </row>
    <row r="42" spans="1:8" ht="15.75">
      <c r="A42" s="128">
        <v>21</v>
      </c>
      <c r="B42" s="55" t="s">
        <v>128</v>
      </c>
      <c r="C42" s="250">
        <v>937.8</v>
      </c>
      <c r="D42" s="250">
        <v>0</v>
      </c>
      <c r="E42" s="240">
        <v>937.8</v>
      </c>
      <c r="F42" s="250">
        <v>0</v>
      </c>
      <c r="G42" s="250">
        <v>0</v>
      </c>
      <c r="H42" s="251">
        <v>0</v>
      </c>
    </row>
    <row r="43" spans="1:8" ht="15.75">
      <c r="A43" s="128">
        <v>22</v>
      </c>
      <c r="B43" s="55" t="s">
        <v>129</v>
      </c>
      <c r="C43" s="250">
        <v>0</v>
      </c>
      <c r="D43" s="250">
        <v>0</v>
      </c>
      <c r="E43" s="240">
        <v>0</v>
      </c>
      <c r="F43" s="250">
        <v>0</v>
      </c>
      <c r="G43" s="250">
        <v>3604</v>
      </c>
      <c r="H43" s="251">
        <v>3604</v>
      </c>
    </row>
    <row r="44" spans="1:8" ht="15.75">
      <c r="A44" s="128">
        <v>23</v>
      </c>
      <c r="B44" s="55" t="s">
        <v>130</v>
      </c>
      <c r="C44" s="250">
        <v>62412.67</v>
      </c>
      <c r="D44" s="250">
        <v>78.11</v>
      </c>
      <c r="E44" s="240">
        <v>62490.78</v>
      </c>
      <c r="F44" s="250">
        <v>79176.86</v>
      </c>
      <c r="G44" s="250">
        <v>0</v>
      </c>
      <c r="H44" s="251">
        <v>79176.86</v>
      </c>
    </row>
    <row r="45" spans="1:8" ht="15.75">
      <c r="A45" s="128">
        <v>24</v>
      </c>
      <c r="B45" s="58" t="s">
        <v>131</v>
      </c>
      <c r="C45" s="252">
        <v>1322230.7599999998</v>
      </c>
      <c r="D45" s="252">
        <v>-290519.46759999997</v>
      </c>
      <c r="E45" s="240">
        <v>1031711.2923999998</v>
      </c>
      <c r="F45" s="252">
        <v>1180666.7</v>
      </c>
      <c r="G45" s="252">
        <v>-38779.339999999967</v>
      </c>
      <c r="H45" s="251">
        <v>1141887.3599999999</v>
      </c>
    </row>
    <row r="46" spans="1:8">
      <c r="A46" s="128"/>
      <c r="B46" s="53" t="s">
        <v>132</v>
      </c>
      <c r="C46" s="250"/>
      <c r="D46" s="250"/>
      <c r="E46" s="250"/>
      <c r="F46" s="250"/>
      <c r="G46" s="250"/>
      <c r="H46" s="257"/>
    </row>
    <row r="47" spans="1:8" ht="15.75">
      <c r="A47" s="128">
        <v>25</v>
      </c>
      <c r="B47" s="55" t="s">
        <v>133</v>
      </c>
      <c r="C47" s="250">
        <v>28146.49</v>
      </c>
      <c r="D47" s="250">
        <v>5301.36</v>
      </c>
      <c r="E47" s="240">
        <v>33447.85</v>
      </c>
      <c r="F47" s="250">
        <v>34507.370000000003</v>
      </c>
      <c r="G47" s="250">
        <v>14756.75</v>
      </c>
      <c r="H47" s="251">
        <v>49264.12</v>
      </c>
    </row>
    <row r="48" spans="1:8" ht="15.75">
      <c r="A48" s="128">
        <v>26</v>
      </c>
      <c r="B48" s="55" t="s">
        <v>134</v>
      </c>
      <c r="C48" s="250">
        <v>171815.95</v>
      </c>
      <c r="D48" s="250">
        <v>0</v>
      </c>
      <c r="E48" s="240">
        <v>171815.95</v>
      </c>
      <c r="F48" s="250">
        <v>144600.70000000001</v>
      </c>
      <c r="G48" s="250">
        <v>0</v>
      </c>
      <c r="H48" s="251">
        <v>144600.70000000001</v>
      </c>
    </row>
    <row r="49" spans="1:9" ht="15.75">
      <c r="A49" s="128">
        <v>27</v>
      </c>
      <c r="B49" s="55" t="s">
        <v>135</v>
      </c>
      <c r="C49" s="250">
        <v>3188687.29</v>
      </c>
      <c r="D49" s="250"/>
      <c r="E49" s="240">
        <v>3188687.29</v>
      </c>
      <c r="F49" s="250">
        <v>2970631.81</v>
      </c>
      <c r="G49" s="250"/>
      <c r="H49" s="251">
        <v>2970631.81</v>
      </c>
    </row>
    <row r="50" spans="1:9" ht="15.75">
      <c r="A50" s="128">
        <v>28</v>
      </c>
      <c r="B50" s="55" t="s">
        <v>271</v>
      </c>
      <c r="C50" s="250">
        <v>36248.639999999999</v>
      </c>
      <c r="D50" s="250"/>
      <c r="E50" s="240">
        <v>36248.639999999999</v>
      </c>
      <c r="F50" s="250">
        <v>22169.67</v>
      </c>
      <c r="G50" s="250"/>
      <c r="H50" s="251">
        <v>22169.67</v>
      </c>
    </row>
    <row r="51" spans="1:9" ht="15.75">
      <c r="A51" s="128">
        <v>29</v>
      </c>
      <c r="B51" s="55" t="s">
        <v>136</v>
      </c>
      <c r="C51" s="250">
        <v>1159328.96</v>
      </c>
      <c r="D51" s="250"/>
      <c r="E51" s="240">
        <v>1159328.96</v>
      </c>
      <c r="F51" s="250">
        <v>1043680.86</v>
      </c>
      <c r="G51" s="250"/>
      <c r="H51" s="251">
        <v>1043680.86</v>
      </c>
    </row>
    <row r="52" spans="1:9" ht="15.75">
      <c r="A52" s="128">
        <v>30</v>
      </c>
      <c r="B52" s="55" t="s">
        <v>137</v>
      </c>
      <c r="C52" s="250">
        <v>834277.58</v>
      </c>
      <c r="D52" s="250">
        <v>83661.919999999998</v>
      </c>
      <c r="E52" s="240">
        <v>917939.5</v>
      </c>
      <c r="F52" s="250">
        <v>764763.96</v>
      </c>
      <c r="G52" s="250">
        <v>1186.4000000000001</v>
      </c>
      <c r="H52" s="251">
        <v>765950.36</v>
      </c>
    </row>
    <row r="53" spans="1:9" ht="15.75">
      <c r="A53" s="128">
        <v>31</v>
      </c>
      <c r="B53" s="58" t="s">
        <v>138</v>
      </c>
      <c r="C53" s="252">
        <v>5418504.9100000001</v>
      </c>
      <c r="D53" s="252">
        <v>88963.28</v>
      </c>
      <c r="E53" s="240">
        <v>5507468.1900000004</v>
      </c>
      <c r="F53" s="252">
        <v>4980354.37</v>
      </c>
      <c r="G53" s="252">
        <v>15943.15</v>
      </c>
      <c r="H53" s="251">
        <v>4996297.5200000005</v>
      </c>
    </row>
    <row r="54" spans="1:9" ht="15.75">
      <c r="A54" s="128">
        <v>32</v>
      </c>
      <c r="B54" s="58" t="s">
        <v>139</v>
      </c>
      <c r="C54" s="252">
        <v>-4096274.1500000004</v>
      </c>
      <c r="D54" s="252">
        <v>-379482.7476</v>
      </c>
      <c r="E54" s="240">
        <v>-4475756.8976000007</v>
      </c>
      <c r="F54" s="252">
        <v>-3799687.67</v>
      </c>
      <c r="G54" s="252">
        <v>-54722.489999999969</v>
      </c>
      <c r="H54" s="251">
        <v>-3854410.1599999997</v>
      </c>
    </row>
    <row r="55" spans="1:9">
      <c r="A55" s="128"/>
      <c r="B55" s="53"/>
      <c r="C55" s="254"/>
      <c r="D55" s="254"/>
      <c r="E55" s="254"/>
      <c r="F55" s="254"/>
      <c r="G55" s="254"/>
      <c r="H55" s="255"/>
    </row>
    <row r="56" spans="1:9" ht="15.75">
      <c r="A56" s="128">
        <v>33</v>
      </c>
      <c r="B56" s="58" t="s">
        <v>140</v>
      </c>
      <c r="C56" s="252">
        <v>2962959.4499999993</v>
      </c>
      <c r="D56" s="252">
        <v>1320039.2923999997</v>
      </c>
      <c r="E56" s="240">
        <v>4282998.7423999989</v>
      </c>
      <c r="F56" s="252">
        <v>2142542.8100000005</v>
      </c>
      <c r="G56" s="252">
        <v>1306061.2068</v>
      </c>
      <c r="H56" s="251">
        <v>3448604.0168000003</v>
      </c>
    </row>
    <row r="57" spans="1:9">
      <c r="A57" s="128"/>
      <c r="B57" s="53"/>
      <c r="C57" s="254"/>
      <c r="D57" s="254"/>
      <c r="E57" s="254"/>
      <c r="F57" s="254"/>
      <c r="G57" s="254"/>
      <c r="H57" s="255"/>
    </row>
    <row r="58" spans="1:9" ht="15.75">
      <c r="A58" s="128">
        <v>34</v>
      </c>
      <c r="B58" s="55" t="s">
        <v>141</v>
      </c>
      <c r="C58" s="250">
        <v>1279681.31</v>
      </c>
      <c r="D58" s="250"/>
      <c r="E58" s="240">
        <v>1279681.31</v>
      </c>
      <c r="F58" s="250">
        <v>2154560.48</v>
      </c>
      <c r="G58" s="250"/>
      <c r="H58" s="251">
        <v>2154560.48</v>
      </c>
    </row>
    <row r="59" spans="1:9" s="203" customFormat="1" ht="15.75">
      <c r="A59" s="128">
        <v>35</v>
      </c>
      <c r="B59" s="52" t="s">
        <v>142</v>
      </c>
      <c r="C59" s="668">
        <v>0</v>
      </c>
      <c r="D59" s="258"/>
      <c r="E59" s="259">
        <v>0</v>
      </c>
      <c r="F59" s="260">
        <v>0</v>
      </c>
      <c r="G59" s="260"/>
      <c r="H59" s="261">
        <v>0</v>
      </c>
      <c r="I59" s="202"/>
    </row>
    <row r="60" spans="1:9" ht="15.75">
      <c r="A60" s="128">
        <v>36</v>
      </c>
      <c r="B60" s="55" t="s">
        <v>143</v>
      </c>
      <c r="C60" s="250">
        <v>53639.09</v>
      </c>
      <c r="D60" s="250"/>
      <c r="E60" s="240">
        <v>53639.09</v>
      </c>
      <c r="F60" s="250">
        <v>-114064.96000000001</v>
      </c>
      <c r="G60" s="250"/>
      <c r="H60" s="251">
        <v>-114064.96000000001</v>
      </c>
    </row>
    <row r="61" spans="1:9" ht="15.75">
      <c r="A61" s="128">
        <v>37</v>
      </c>
      <c r="B61" s="58" t="s">
        <v>144</v>
      </c>
      <c r="C61" s="252">
        <v>1333320.4000000001</v>
      </c>
      <c r="D61" s="252">
        <v>0</v>
      </c>
      <c r="E61" s="240">
        <v>1333320.4000000001</v>
      </c>
      <c r="F61" s="252">
        <v>2040495.52</v>
      </c>
      <c r="G61" s="252">
        <v>0</v>
      </c>
      <c r="H61" s="251">
        <v>2040495.52</v>
      </c>
    </row>
    <row r="62" spans="1:9">
      <c r="A62" s="128"/>
      <c r="B62" s="59"/>
      <c r="C62" s="250"/>
      <c r="D62" s="250"/>
      <c r="E62" s="250"/>
      <c r="F62" s="250"/>
      <c r="G62" s="250"/>
      <c r="H62" s="257"/>
    </row>
    <row r="63" spans="1:9" ht="15.75">
      <c r="A63" s="128">
        <v>38</v>
      </c>
      <c r="B63" s="60" t="s">
        <v>272</v>
      </c>
      <c r="C63" s="252">
        <v>1629639.0499999991</v>
      </c>
      <c r="D63" s="252">
        <v>1320039.2923999997</v>
      </c>
      <c r="E63" s="240">
        <v>2949678.3423999986</v>
      </c>
      <c r="F63" s="252">
        <v>102047.2900000005</v>
      </c>
      <c r="G63" s="252">
        <v>1306061.2068</v>
      </c>
      <c r="H63" s="251">
        <v>1408108.4968000005</v>
      </c>
    </row>
    <row r="64" spans="1:9" ht="15.75">
      <c r="A64" s="126">
        <v>39</v>
      </c>
      <c r="B64" s="55" t="s">
        <v>145</v>
      </c>
      <c r="C64" s="262">
        <v>286733</v>
      </c>
      <c r="D64" s="262"/>
      <c r="E64" s="240">
        <v>286733</v>
      </c>
      <c r="F64" s="262">
        <v>0</v>
      </c>
      <c r="G64" s="262"/>
      <c r="H64" s="251">
        <v>0</v>
      </c>
    </row>
    <row r="65" spans="1:8" ht="15.75">
      <c r="A65" s="128">
        <v>40</v>
      </c>
      <c r="B65" s="58" t="s">
        <v>146</v>
      </c>
      <c r="C65" s="252">
        <v>1342906.0499999991</v>
      </c>
      <c r="D65" s="252">
        <v>1320039.2923999997</v>
      </c>
      <c r="E65" s="240">
        <v>2662945.3423999986</v>
      </c>
      <c r="F65" s="252">
        <v>102047.2900000005</v>
      </c>
      <c r="G65" s="252">
        <v>1306061.2068</v>
      </c>
      <c r="H65" s="251">
        <v>1408108.4968000005</v>
      </c>
    </row>
    <row r="66" spans="1:8" ht="15.75">
      <c r="A66" s="126">
        <v>41</v>
      </c>
      <c r="B66" s="55" t="s">
        <v>147</v>
      </c>
      <c r="C66" s="262">
        <v>0</v>
      </c>
      <c r="D66" s="262"/>
      <c r="E66" s="240">
        <v>0</v>
      </c>
      <c r="F66" s="262">
        <v>0</v>
      </c>
      <c r="G66" s="262"/>
      <c r="H66" s="251">
        <v>0</v>
      </c>
    </row>
    <row r="67" spans="1:8" ht="16.5" thickBot="1">
      <c r="A67" s="130">
        <v>42</v>
      </c>
      <c r="B67" s="131" t="s">
        <v>148</v>
      </c>
      <c r="C67" s="263">
        <v>1342906.0499999991</v>
      </c>
      <c r="D67" s="263">
        <v>1320039.2923999997</v>
      </c>
      <c r="E67" s="248">
        <v>2662945.3423999986</v>
      </c>
      <c r="F67" s="263">
        <v>102047.2900000005</v>
      </c>
      <c r="G67" s="263">
        <v>1306061.2068</v>
      </c>
      <c r="H67" s="264">
        <v>1408108.4968000005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topLeftCell="A49" zoomScaleNormal="100" workbookViewId="0">
      <selection activeCell="C7" sqref="C7:H53"/>
    </sheetView>
  </sheetViews>
  <sheetFormatPr defaultRowHeight="15"/>
  <cols>
    <col min="1" max="1" width="9.5703125" bestFit="1" customWidth="1"/>
    <col min="2" max="2" width="72.28515625" customWidth="1"/>
    <col min="3" max="8" width="12.7109375" customWidth="1"/>
  </cols>
  <sheetData>
    <row r="1" spans="1:8">
      <c r="A1" s="2" t="s">
        <v>188</v>
      </c>
      <c r="B1" t="str">
        <f>Info!C2</f>
        <v>სს "ზირაათ ბანკი საქართველო"</v>
      </c>
    </row>
    <row r="2" spans="1:8">
      <c r="A2" s="2" t="s">
        <v>189</v>
      </c>
      <c r="B2" s="469">
        <f>'1. key ratios'!B2</f>
        <v>44561</v>
      </c>
    </row>
    <row r="3" spans="1:8">
      <c r="A3" s="2"/>
    </row>
    <row r="4" spans="1:8" ht="16.5" thickBot="1">
      <c r="A4" s="2" t="s">
        <v>408</v>
      </c>
      <c r="B4" s="2"/>
      <c r="C4" s="212"/>
      <c r="D4" s="212"/>
      <c r="E4" s="212"/>
      <c r="F4" s="213"/>
      <c r="G4" s="213"/>
      <c r="H4" s="214" t="s">
        <v>93</v>
      </c>
    </row>
    <row r="5" spans="1:8" ht="15.75">
      <c r="A5" s="738" t="s">
        <v>26</v>
      </c>
      <c r="B5" s="740" t="s">
        <v>245</v>
      </c>
      <c r="C5" s="742" t="s">
        <v>194</v>
      </c>
      <c r="D5" s="742"/>
      <c r="E5" s="742"/>
      <c r="F5" s="742" t="s">
        <v>195</v>
      </c>
      <c r="G5" s="742"/>
      <c r="H5" s="743"/>
    </row>
    <row r="6" spans="1:8">
      <c r="A6" s="739"/>
      <c r="B6" s="741"/>
      <c r="C6" s="40" t="s">
        <v>27</v>
      </c>
      <c r="D6" s="40" t="s">
        <v>94</v>
      </c>
      <c r="E6" s="40" t="s">
        <v>68</v>
      </c>
      <c r="F6" s="40" t="s">
        <v>27</v>
      </c>
      <c r="G6" s="40" t="s">
        <v>94</v>
      </c>
      <c r="H6" s="41" t="s">
        <v>68</v>
      </c>
    </row>
    <row r="7" spans="1:8" s="3" customFormat="1" ht="15.75">
      <c r="A7" s="215">
        <v>1</v>
      </c>
      <c r="B7" s="216" t="s">
        <v>483</v>
      </c>
      <c r="C7" s="242">
        <v>16992646.969999999</v>
      </c>
      <c r="D7" s="242">
        <v>16702086.1129</v>
      </c>
      <c r="E7" s="265">
        <v>33694733.082900003</v>
      </c>
      <c r="F7" s="242">
        <v>9884323.1600000001</v>
      </c>
      <c r="G7" s="242">
        <v>15555052.168199999</v>
      </c>
      <c r="H7" s="243">
        <v>25439375.328199998</v>
      </c>
    </row>
    <row r="8" spans="1:8" s="3" customFormat="1" ht="15.75">
      <c r="A8" s="215">
        <v>1.1000000000000001</v>
      </c>
      <c r="B8" s="217" t="s">
        <v>276</v>
      </c>
      <c r="C8" s="242">
        <v>12127967.630000001</v>
      </c>
      <c r="D8" s="242">
        <v>11973277.9651</v>
      </c>
      <c r="E8" s="265">
        <v>24101245.595100001</v>
      </c>
      <c r="F8" s="242">
        <v>8598520.0800000001</v>
      </c>
      <c r="G8" s="242">
        <v>14321296.800899999</v>
      </c>
      <c r="H8" s="243">
        <v>22919816.880899999</v>
      </c>
    </row>
    <row r="9" spans="1:8" s="3" customFormat="1" ht="15.75">
      <c r="A9" s="215">
        <v>1.2</v>
      </c>
      <c r="B9" s="217" t="s">
        <v>277</v>
      </c>
      <c r="C9" s="242"/>
      <c r="D9" s="242"/>
      <c r="E9" s="265">
        <v>0</v>
      </c>
      <c r="F9" s="242"/>
      <c r="G9" s="242"/>
      <c r="H9" s="243">
        <v>0</v>
      </c>
    </row>
    <row r="10" spans="1:8" s="3" customFormat="1" ht="15.75">
      <c r="A10" s="215">
        <v>1.3</v>
      </c>
      <c r="B10" s="217" t="s">
        <v>278</v>
      </c>
      <c r="C10" s="729">
        <v>4864679.34</v>
      </c>
      <c r="D10" s="729">
        <v>4728808.1478000004</v>
      </c>
      <c r="E10" s="730">
        <v>9593487.4878000002</v>
      </c>
      <c r="F10" s="729">
        <v>1285803.08</v>
      </c>
      <c r="G10" s="729">
        <v>1233755.3673</v>
      </c>
      <c r="H10" s="731">
        <v>2519558.4473000001</v>
      </c>
    </row>
    <row r="11" spans="1:8" s="3" customFormat="1" ht="15.75">
      <c r="A11" s="215">
        <v>1.4</v>
      </c>
      <c r="B11" s="217" t="s">
        <v>279</v>
      </c>
      <c r="C11" s="242">
        <v>0</v>
      </c>
      <c r="D11" s="242">
        <v>0</v>
      </c>
      <c r="E11" s="265">
        <v>0</v>
      </c>
      <c r="F11" s="242">
        <v>0</v>
      </c>
      <c r="G11" s="242">
        <v>0</v>
      </c>
      <c r="H11" s="243">
        <v>0</v>
      </c>
    </row>
    <row r="12" spans="1:8" s="3" customFormat="1" ht="29.25" customHeight="1">
      <c r="A12" s="215">
        <v>2</v>
      </c>
      <c r="B12" s="216" t="s">
        <v>280</v>
      </c>
      <c r="C12" s="242"/>
      <c r="D12" s="242">
        <v>0</v>
      </c>
      <c r="E12" s="265">
        <v>0</v>
      </c>
      <c r="F12" s="242"/>
      <c r="G12" s="242">
        <v>0</v>
      </c>
      <c r="H12" s="243">
        <v>0</v>
      </c>
    </row>
    <row r="13" spans="1:8" s="3" customFormat="1" ht="25.5">
      <c r="A13" s="215">
        <v>3</v>
      </c>
      <c r="B13" s="216" t="s">
        <v>281</v>
      </c>
      <c r="C13" s="242">
        <v>0</v>
      </c>
      <c r="D13" s="242">
        <v>0</v>
      </c>
      <c r="E13" s="265">
        <v>0</v>
      </c>
      <c r="F13" s="242">
        <v>0</v>
      </c>
      <c r="G13" s="242">
        <v>0</v>
      </c>
      <c r="H13" s="243">
        <v>0</v>
      </c>
    </row>
    <row r="14" spans="1:8" s="3" customFormat="1" ht="15.75">
      <c r="A14" s="215">
        <v>3.1</v>
      </c>
      <c r="B14" s="217" t="s">
        <v>282</v>
      </c>
      <c r="C14" s="242"/>
      <c r="D14" s="242"/>
      <c r="E14" s="265">
        <v>0</v>
      </c>
      <c r="F14" s="242"/>
      <c r="G14" s="242"/>
      <c r="H14" s="243">
        <v>0</v>
      </c>
    </row>
    <row r="15" spans="1:8" s="3" customFormat="1" ht="15.75">
      <c r="A15" s="215">
        <v>3.2</v>
      </c>
      <c r="B15" s="217" t="s">
        <v>283</v>
      </c>
      <c r="C15" s="242"/>
      <c r="D15" s="242"/>
      <c r="E15" s="265">
        <v>0</v>
      </c>
      <c r="F15" s="242"/>
      <c r="G15" s="242"/>
      <c r="H15" s="243">
        <v>0</v>
      </c>
    </row>
    <row r="16" spans="1:8" s="3" customFormat="1" ht="15.75">
      <c r="A16" s="215">
        <v>4</v>
      </c>
      <c r="B16" s="216" t="s">
        <v>284</v>
      </c>
      <c r="C16" s="729">
        <v>273280975</v>
      </c>
      <c r="D16" s="729">
        <v>207136256.6406</v>
      </c>
      <c r="E16" s="730">
        <v>480417231.64059997</v>
      </c>
      <c r="F16" s="729">
        <v>202128140</v>
      </c>
      <c r="G16" s="729">
        <v>91841760</v>
      </c>
      <c r="H16" s="731">
        <v>293969900</v>
      </c>
    </row>
    <row r="17" spans="1:8" s="3" customFormat="1" ht="15.75">
      <c r="A17" s="215">
        <v>4.0999999999999996</v>
      </c>
      <c r="B17" s="217" t="s">
        <v>285</v>
      </c>
      <c r="C17" s="242">
        <v>264561590</v>
      </c>
      <c r="D17" s="242">
        <v>189908784.96000001</v>
      </c>
      <c r="E17" s="265">
        <v>454470374.96000004</v>
      </c>
      <c r="F17" s="242">
        <v>195622990</v>
      </c>
      <c r="G17" s="242">
        <v>76750469</v>
      </c>
      <c r="H17" s="243">
        <v>272373459</v>
      </c>
    </row>
    <row r="18" spans="1:8" s="3" customFormat="1" ht="15.75">
      <c r="A18" s="215">
        <v>4.2</v>
      </c>
      <c r="B18" s="217" t="s">
        <v>286</v>
      </c>
      <c r="C18" s="242">
        <v>8719385</v>
      </c>
      <c r="D18" s="242">
        <v>17227471.680599999</v>
      </c>
      <c r="E18" s="265">
        <v>25946856.680599999</v>
      </c>
      <c r="F18" s="242">
        <v>6505150</v>
      </c>
      <c r="G18" s="242">
        <v>15091291</v>
      </c>
      <c r="H18" s="243">
        <v>21596441</v>
      </c>
    </row>
    <row r="19" spans="1:8" s="3" customFormat="1" ht="25.5">
      <c r="A19" s="215">
        <v>5</v>
      </c>
      <c r="B19" s="216" t="s">
        <v>287</v>
      </c>
      <c r="C19" s="242">
        <v>78851549.400000006</v>
      </c>
      <c r="D19" s="242">
        <v>99937174.054399997</v>
      </c>
      <c r="E19" s="265">
        <v>178788723.4544</v>
      </c>
      <c r="F19" s="242">
        <v>60956144.82</v>
      </c>
      <c r="G19" s="242">
        <v>54101418.0242</v>
      </c>
      <c r="H19" s="243">
        <v>115057562.8442</v>
      </c>
    </row>
    <row r="20" spans="1:8" s="3" customFormat="1" ht="15.75">
      <c r="A20" s="215">
        <v>5.0999999999999996</v>
      </c>
      <c r="B20" s="217" t="s">
        <v>288</v>
      </c>
      <c r="C20" s="242">
        <v>340425</v>
      </c>
      <c r="D20" s="242">
        <v>4057886.9759999998</v>
      </c>
      <c r="E20" s="265">
        <v>4398311.9759999998</v>
      </c>
      <c r="F20" s="242">
        <v>381556.82</v>
      </c>
      <c r="G20" s="242">
        <v>2947301.7</v>
      </c>
      <c r="H20" s="243">
        <v>3328858.52</v>
      </c>
    </row>
    <row r="21" spans="1:8" s="3" customFormat="1" ht="15.75">
      <c r="A21" s="215">
        <v>5.2</v>
      </c>
      <c r="B21" s="217" t="s">
        <v>289</v>
      </c>
      <c r="C21" s="242">
        <v>0</v>
      </c>
      <c r="D21" s="242">
        <v>0</v>
      </c>
      <c r="E21" s="265">
        <v>0</v>
      </c>
      <c r="F21" s="242">
        <v>0</v>
      </c>
      <c r="G21" s="242">
        <v>0</v>
      </c>
      <c r="H21" s="243">
        <v>0</v>
      </c>
    </row>
    <row r="22" spans="1:8" s="3" customFormat="1" ht="15.75">
      <c r="A22" s="215">
        <v>5.3</v>
      </c>
      <c r="B22" s="217" t="s">
        <v>290</v>
      </c>
      <c r="C22" s="242">
        <v>78511124.400000006</v>
      </c>
      <c r="D22" s="242">
        <v>95879287.078400001</v>
      </c>
      <c r="E22" s="265">
        <v>174390411.47839999</v>
      </c>
      <c r="F22" s="242">
        <v>60574588</v>
      </c>
      <c r="G22" s="242">
        <v>51154116.324199997</v>
      </c>
      <c r="H22" s="243">
        <v>111728704.3242</v>
      </c>
    </row>
    <row r="23" spans="1:8" s="3" customFormat="1" ht="15.75">
      <c r="A23" s="215" t="s">
        <v>291</v>
      </c>
      <c r="B23" s="218" t="s">
        <v>292</v>
      </c>
      <c r="C23" s="242">
        <v>19102975.199999999</v>
      </c>
      <c r="D23" s="242">
        <v>25714706.931200001</v>
      </c>
      <c r="E23" s="265">
        <v>44817682.131200001</v>
      </c>
      <c r="F23" s="242">
        <v>15678212</v>
      </c>
      <c r="G23" s="242">
        <v>26592110</v>
      </c>
      <c r="H23" s="243">
        <v>42270322</v>
      </c>
    </row>
    <row r="24" spans="1:8" s="3" customFormat="1" ht="15.75">
      <c r="A24" s="215" t="s">
        <v>293</v>
      </c>
      <c r="B24" s="218" t="s">
        <v>294</v>
      </c>
      <c r="C24" s="242">
        <v>30349578</v>
      </c>
      <c r="D24" s="242">
        <v>39223335.2192</v>
      </c>
      <c r="E24" s="265">
        <v>69572913.2192</v>
      </c>
      <c r="F24" s="242">
        <v>21929951</v>
      </c>
      <c r="G24" s="242">
        <v>18235114.533</v>
      </c>
      <c r="H24" s="243">
        <v>40165065.533</v>
      </c>
    </row>
    <row r="25" spans="1:8" s="3" customFormat="1" ht="15.75">
      <c r="A25" s="215" t="s">
        <v>295</v>
      </c>
      <c r="B25" s="219" t="s">
        <v>296</v>
      </c>
      <c r="C25" s="242">
        <v>19937374.199999999</v>
      </c>
      <c r="D25" s="242">
        <v>4669384.1919999998</v>
      </c>
      <c r="E25" s="265">
        <v>24606758.391999997</v>
      </c>
      <c r="F25" s="242">
        <v>17361571</v>
      </c>
      <c r="G25" s="242">
        <v>3163445.8955999999</v>
      </c>
      <c r="H25" s="243">
        <v>20525016.895599999</v>
      </c>
    </row>
    <row r="26" spans="1:8" s="3" customFormat="1" ht="15.75">
      <c r="A26" s="215" t="s">
        <v>297</v>
      </c>
      <c r="B26" s="218" t="s">
        <v>298</v>
      </c>
      <c r="C26" s="242">
        <v>9121197</v>
      </c>
      <c r="D26" s="242">
        <v>26271860.736000001</v>
      </c>
      <c r="E26" s="265">
        <v>35393057.736000001</v>
      </c>
      <c r="F26" s="242">
        <v>5604854</v>
      </c>
      <c r="G26" s="242">
        <v>3163445.8955999999</v>
      </c>
      <c r="H26" s="243">
        <v>8768299.8956000004</v>
      </c>
    </row>
    <row r="27" spans="1:8" s="3" customFormat="1" ht="15.75">
      <c r="A27" s="215" t="s">
        <v>299</v>
      </c>
      <c r="B27" s="217" t="s">
        <v>300</v>
      </c>
      <c r="C27" s="242">
        <v>0</v>
      </c>
      <c r="D27" s="242">
        <v>0</v>
      </c>
      <c r="E27" s="265">
        <v>0</v>
      </c>
      <c r="F27" s="242">
        <v>0</v>
      </c>
      <c r="G27" s="242">
        <v>0</v>
      </c>
      <c r="H27" s="243">
        <v>0</v>
      </c>
    </row>
    <row r="28" spans="1:8" s="3" customFormat="1" ht="15.75">
      <c r="A28" s="215">
        <v>5.4</v>
      </c>
      <c r="B28" s="217" t="s">
        <v>301</v>
      </c>
      <c r="C28" s="242">
        <v>0</v>
      </c>
      <c r="D28" s="242">
        <v>0</v>
      </c>
      <c r="E28" s="265">
        <v>0</v>
      </c>
      <c r="F28" s="242">
        <v>0</v>
      </c>
      <c r="G28" s="242">
        <v>0</v>
      </c>
      <c r="H28" s="243">
        <v>0</v>
      </c>
    </row>
    <row r="29" spans="1:8" s="3" customFormat="1" ht="15.75">
      <c r="A29" s="215">
        <v>5.5</v>
      </c>
      <c r="B29" s="217" t="s">
        <v>302</v>
      </c>
      <c r="C29" s="242">
        <v>0</v>
      </c>
      <c r="D29" s="242">
        <v>0</v>
      </c>
      <c r="E29" s="265">
        <v>0</v>
      </c>
      <c r="F29" s="242">
        <v>0</v>
      </c>
      <c r="G29" s="242">
        <v>0</v>
      </c>
      <c r="H29" s="243">
        <v>0</v>
      </c>
    </row>
    <row r="30" spans="1:8" s="3" customFormat="1" ht="15.75">
      <c r="A30" s="215">
        <v>5.6</v>
      </c>
      <c r="B30" s="217" t="s">
        <v>303</v>
      </c>
      <c r="C30" s="242">
        <v>0</v>
      </c>
      <c r="D30" s="242">
        <v>0</v>
      </c>
      <c r="E30" s="265">
        <v>0</v>
      </c>
      <c r="F30" s="242">
        <v>0</v>
      </c>
      <c r="G30" s="242">
        <v>0</v>
      </c>
      <c r="H30" s="243">
        <v>0</v>
      </c>
    </row>
    <row r="31" spans="1:8" s="3" customFormat="1" ht="15.75">
      <c r="A31" s="215">
        <v>5.7</v>
      </c>
      <c r="B31" s="217" t="s">
        <v>304</v>
      </c>
      <c r="C31" s="242">
        <v>0</v>
      </c>
      <c r="D31" s="242">
        <v>0</v>
      </c>
      <c r="E31" s="265">
        <v>0</v>
      </c>
      <c r="F31" s="242">
        <v>0</v>
      </c>
      <c r="G31" s="242">
        <v>0</v>
      </c>
      <c r="H31" s="243">
        <v>0</v>
      </c>
    </row>
    <row r="32" spans="1:8" s="3" customFormat="1" ht="15.75">
      <c r="A32" s="215">
        <v>6</v>
      </c>
      <c r="B32" s="216" t="s">
        <v>305</v>
      </c>
      <c r="C32" s="242"/>
      <c r="D32" s="242"/>
      <c r="E32" s="265">
        <v>0</v>
      </c>
      <c r="F32" s="242"/>
      <c r="G32" s="242"/>
      <c r="H32" s="243">
        <v>0</v>
      </c>
    </row>
    <row r="33" spans="1:8" s="3" customFormat="1" ht="25.5">
      <c r="A33" s="215">
        <v>6.1</v>
      </c>
      <c r="B33" s="217" t="s">
        <v>484</v>
      </c>
      <c r="C33" s="242"/>
      <c r="D33" s="242"/>
      <c r="E33" s="265">
        <v>0</v>
      </c>
      <c r="F33" s="242"/>
      <c r="G33" s="242"/>
      <c r="H33" s="243">
        <v>0</v>
      </c>
    </row>
    <row r="34" spans="1:8" s="3" customFormat="1" ht="25.5">
      <c r="A34" s="215">
        <v>6.2</v>
      </c>
      <c r="B34" s="217" t="s">
        <v>306</v>
      </c>
      <c r="C34" s="242"/>
      <c r="D34" s="242"/>
      <c r="E34" s="265">
        <v>0</v>
      </c>
      <c r="F34" s="242"/>
      <c r="G34" s="242"/>
      <c r="H34" s="243">
        <v>0</v>
      </c>
    </row>
    <row r="35" spans="1:8" s="3" customFormat="1" ht="25.5">
      <c r="A35" s="215">
        <v>6.3</v>
      </c>
      <c r="B35" s="217" t="s">
        <v>307</v>
      </c>
      <c r="C35" s="242"/>
      <c r="D35" s="242"/>
      <c r="E35" s="265">
        <v>0</v>
      </c>
      <c r="F35" s="242"/>
      <c r="G35" s="242"/>
      <c r="H35" s="243">
        <v>0</v>
      </c>
    </row>
    <row r="36" spans="1:8" s="3" customFormat="1" ht="15.75">
      <c r="A36" s="215">
        <v>6.4</v>
      </c>
      <c r="B36" s="217" t="s">
        <v>308</v>
      </c>
      <c r="C36" s="242"/>
      <c r="D36" s="242"/>
      <c r="E36" s="265">
        <v>0</v>
      </c>
      <c r="F36" s="242"/>
      <c r="G36" s="242"/>
      <c r="H36" s="243">
        <v>0</v>
      </c>
    </row>
    <row r="37" spans="1:8" s="3" customFormat="1" ht="15.75">
      <c r="A37" s="215">
        <v>6.5</v>
      </c>
      <c r="B37" s="217" t="s">
        <v>309</v>
      </c>
      <c r="C37" s="242"/>
      <c r="D37" s="242"/>
      <c r="E37" s="265">
        <v>0</v>
      </c>
      <c r="F37" s="242"/>
      <c r="G37" s="242"/>
      <c r="H37" s="243">
        <v>0</v>
      </c>
    </row>
    <row r="38" spans="1:8" s="3" customFormat="1" ht="25.5">
      <c r="A38" s="215">
        <v>6.6</v>
      </c>
      <c r="B38" s="217" t="s">
        <v>310</v>
      </c>
      <c r="C38" s="242"/>
      <c r="D38" s="242"/>
      <c r="E38" s="265">
        <v>0</v>
      </c>
      <c r="F38" s="242"/>
      <c r="G38" s="242"/>
      <c r="H38" s="243">
        <v>0</v>
      </c>
    </row>
    <row r="39" spans="1:8" s="3" customFormat="1" ht="25.5">
      <c r="A39" s="215">
        <v>6.7</v>
      </c>
      <c r="B39" s="217" t="s">
        <v>311</v>
      </c>
      <c r="C39" s="242"/>
      <c r="D39" s="242"/>
      <c r="E39" s="265">
        <v>0</v>
      </c>
      <c r="F39" s="242"/>
      <c r="G39" s="242"/>
      <c r="H39" s="243">
        <v>0</v>
      </c>
    </row>
    <row r="40" spans="1:8" s="3" customFormat="1" ht="15.75">
      <c r="A40" s="215">
        <v>7</v>
      </c>
      <c r="B40" s="216" t="s">
        <v>312</v>
      </c>
      <c r="C40" s="242">
        <v>390431.58</v>
      </c>
      <c r="D40" s="242">
        <v>249844.14540800004</v>
      </c>
      <c r="E40" s="265">
        <v>640275.72540800006</v>
      </c>
      <c r="F40" s="242">
        <v>47801.770000000004</v>
      </c>
      <c r="G40" s="242">
        <v>326749.20349799993</v>
      </c>
      <c r="H40" s="243">
        <v>374550.97349799995</v>
      </c>
    </row>
    <row r="41" spans="1:8" s="3" customFormat="1" ht="25.5">
      <c r="A41" s="215">
        <v>7.1</v>
      </c>
      <c r="B41" s="217" t="s">
        <v>313</v>
      </c>
      <c r="C41" s="242">
        <v>0</v>
      </c>
      <c r="D41" s="242">
        <v>27184.072960000001</v>
      </c>
      <c r="E41" s="265">
        <v>27184.072960000001</v>
      </c>
      <c r="F41" s="242">
        <v>4593.87</v>
      </c>
      <c r="G41" s="242">
        <v>18123.464388</v>
      </c>
      <c r="H41" s="243">
        <v>22717.334387999999</v>
      </c>
    </row>
    <row r="42" spans="1:8" s="3" customFormat="1" ht="25.5">
      <c r="A42" s="215">
        <v>7.2</v>
      </c>
      <c r="B42" s="217" t="s">
        <v>314</v>
      </c>
      <c r="C42" s="242">
        <v>175692.79</v>
      </c>
      <c r="D42" s="242">
        <v>25174.04032</v>
      </c>
      <c r="E42" s="265">
        <v>200866.83032000001</v>
      </c>
      <c r="F42" s="242">
        <v>7222.5299999999979</v>
      </c>
      <c r="G42" s="242">
        <v>45305.941392000001</v>
      </c>
      <c r="H42" s="243">
        <v>52528.471391999999</v>
      </c>
    </row>
    <row r="43" spans="1:8" s="3" customFormat="1" ht="25.5">
      <c r="A43" s="215">
        <v>7.3</v>
      </c>
      <c r="B43" s="217" t="s">
        <v>315</v>
      </c>
      <c r="C43" s="242">
        <v>7378.41</v>
      </c>
      <c r="D43" s="242">
        <v>52137.471231999996</v>
      </c>
      <c r="E43" s="265">
        <v>59515.881232</v>
      </c>
      <c r="F43" s="242">
        <v>7378.41</v>
      </c>
      <c r="G43" s="242">
        <v>18123.464388</v>
      </c>
      <c r="H43" s="243">
        <v>25501.874388</v>
      </c>
    </row>
    <row r="44" spans="1:8" s="3" customFormat="1" ht="25.5">
      <c r="A44" s="215">
        <v>7.4</v>
      </c>
      <c r="B44" s="217" t="s">
        <v>316</v>
      </c>
      <c r="C44" s="242">
        <v>207360.38</v>
      </c>
      <c r="D44" s="242">
        <v>145348.56089600004</v>
      </c>
      <c r="E44" s="265">
        <v>352708.94089600001</v>
      </c>
      <c r="F44" s="242">
        <v>28606.960000000003</v>
      </c>
      <c r="G44" s="242">
        <v>245196.33332999994</v>
      </c>
      <c r="H44" s="243">
        <v>273803.29332999996</v>
      </c>
    </row>
    <row r="45" spans="1:8" s="3" customFormat="1" ht="15.75">
      <c r="A45" s="215">
        <v>8</v>
      </c>
      <c r="B45" s="216" t="s">
        <v>317</v>
      </c>
      <c r="C45" s="242"/>
      <c r="D45" s="242"/>
      <c r="E45" s="265">
        <v>0</v>
      </c>
      <c r="F45" s="242"/>
      <c r="G45" s="242"/>
      <c r="H45" s="243">
        <v>0</v>
      </c>
    </row>
    <row r="46" spans="1:8" s="3" customFormat="1" ht="15.75">
      <c r="A46" s="215">
        <v>8.1</v>
      </c>
      <c r="B46" s="217" t="s">
        <v>318</v>
      </c>
      <c r="C46" s="242"/>
      <c r="D46" s="242"/>
      <c r="E46" s="265">
        <v>0</v>
      </c>
      <c r="F46" s="242"/>
      <c r="G46" s="242"/>
      <c r="H46" s="243">
        <v>0</v>
      </c>
    </row>
    <row r="47" spans="1:8" s="3" customFormat="1" ht="15.75">
      <c r="A47" s="215">
        <v>8.1999999999999993</v>
      </c>
      <c r="B47" s="217" t="s">
        <v>319</v>
      </c>
      <c r="C47" s="242"/>
      <c r="D47" s="242"/>
      <c r="E47" s="265">
        <v>0</v>
      </c>
      <c r="F47" s="242"/>
      <c r="G47" s="242"/>
      <c r="H47" s="243">
        <v>0</v>
      </c>
    </row>
    <row r="48" spans="1:8" s="3" customFormat="1" ht="15.75">
      <c r="A48" s="215">
        <v>8.3000000000000007</v>
      </c>
      <c r="B48" s="217" t="s">
        <v>320</v>
      </c>
      <c r="C48" s="242"/>
      <c r="D48" s="242"/>
      <c r="E48" s="265">
        <v>0</v>
      </c>
      <c r="F48" s="242"/>
      <c r="G48" s="242"/>
      <c r="H48" s="243">
        <v>0</v>
      </c>
    </row>
    <row r="49" spans="1:8" s="3" customFormat="1" ht="15.75">
      <c r="A49" s="215">
        <v>8.4</v>
      </c>
      <c r="B49" s="217" t="s">
        <v>321</v>
      </c>
      <c r="C49" s="242"/>
      <c r="D49" s="242"/>
      <c r="E49" s="265">
        <v>0</v>
      </c>
      <c r="F49" s="242"/>
      <c r="G49" s="242"/>
      <c r="H49" s="243">
        <v>0</v>
      </c>
    </row>
    <row r="50" spans="1:8" s="3" customFormat="1" ht="15.75">
      <c r="A50" s="215">
        <v>8.5</v>
      </c>
      <c r="B50" s="217" t="s">
        <v>322</v>
      </c>
      <c r="C50" s="242"/>
      <c r="D50" s="242"/>
      <c r="E50" s="265">
        <v>0</v>
      </c>
      <c r="F50" s="242"/>
      <c r="G50" s="242"/>
      <c r="H50" s="243">
        <v>0</v>
      </c>
    </row>
    <row r="51" spans="1:8" s="3" customFormat="1" ht="15.75">
      <c r="A51" s="215">
        <v>8.6</v>
      </c>
      <c r="B51" s="217" t="s">
        <v>323</v>
      </c>
      <c r="C51" s="242"/>
      <c r="D51" s="242"/>
      <c r="E51" s="265">
        <v>0</v>
      </c>
      <c r="F51" s="242"/>
      <c r="G51" s="242"/>
      <c r="H51" s="243">
        <v>0</v>
      </c>
    </row>
    <row r="52" spans="1:8" s="3" customFormat="1" ht="15.75">
      <c r="A52" s="215">
        <v>8.6999999999999993</v>
      </c>
      <c r="B52" s="217" t="s">
        <v>324</v>
      </c>
      <c r="C52" s="242"/>
      <c r="D52" s="242"/>
      <c r="E52" s="265">
        <v>0</v>
      </c>
      <c r="F52" s="242"/>
      <c r="G52" s="242"/>
      <c r="H52" s="243">
        <v>0</v>
      </c>
    </row>
    <row r="53" spans="1:8" s="3" customFormat="1" ht="16.5" thickBot="1">
      <c r="A53" s="220">
        <v>9</v>
      </c>
      <c r="B53" s="221" t="s">
        <v>325</v>
      </c>
      <c r="C53" s="266"/>
      <c r="D53" s="266"/>
      <c r="E53" s="267">
        <v>0</v>
      </c>
      <c r="F53" s="266"/>
      <c r="G53" s="266"/>
      <c r="H53" s="249">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18" sqref="B18"/>
    </sheetView>
  </sheetViews>
  <sheetFormatPr defaultColWidth="9.140625" defaultRowHeight="12.75"/>
  <cols>
    <col min="1" max="1" width="9.5703125" style="2" bestFit="1" customWidth="1"/>
    <col min="2" max="2" width="93.5703125" style="2" customWidth="1"/>
    <col min="3" max="4" width="12.7109375" style="2" customWidth="1"/>
    <col min="5" max="5" width="9.7109375" style="13" customWidth="1"/>
    <col min="6" max="6" width="9.85546875" style="13" customWidth="1"/>
    <col min="7" max="11" width="9.7109375" style="13" customWidth="1"/>
    <col min="12" max="16384" width="9.140625" style="13"/>
  </cols>
  <sheetData>
    <row r="1" spans="1:8" ht="15">
      <c r="A1" s="18" t="s">
        <v>188</v>
      </c>
      <c r="B1" s="17" t="str">
        <f>Info!C2</f>
        <v>სს "ზირაათ ბანკი საქართველო"</v>
      </c>
      <c r="C1" s="17"/>
      <c r="D1" s="345"/>
    </row>
    <row r="2" spans="1:8" ht="15">
      <c r="A2" s="18" t="s">
        <v>189</v>
      </c>
      <c r="B2" s="469">
        <f>'1. key ratios'!B2</f>
        <v>44561</v>
      </c>
      <c r="C2" s="30"/>
      <c r="D2" s="19"/>
      <c r="E2" s="12"/>
      <c r="F2" s="12"/>
      <c r="G2" s="12"/>
      <c r="H2" s="12"/>
    </row>
    <row r="3" spans="1:8" ht="15">
      <c r="A3" s="18"/>
      <c r="B3" s="17"/>
      <c r="C3" s="30"/>
      <c r="D3" s="19"/>
      <c r="E3" s="12"/>
      <c r="F3" s="12"/>
      <c r="G3" s="12"/>
      <c r="H3" s="12"/>
    </row>
    <row r="4" spans="1:8" ht="15" customHeight="1" thickBot="1">
      <c r="A4" s="209" t="s">
        <v>409</v>
      </c>
      <c r="B4" s="210" t="s">
        <v>187</v>
      </c>
      <c r="C4" s="211" t="s">
        <v>93</v>
      </c>
    </row>
    <row r="5" spans="1:8" ht="15" customHeight="1">
      <c r="A5" s="207" t="s">
        <v>26</v>
      </c>
      <c r="B5" s="208"/>
      <c r="C5" s="918" t="str">
        <f>INT((MONTH($B$2))/3)&amp;"Q"&amp;"-"&amp;YEAR($B$2)</f>
        <v>4Q-2021</v>
      </c>
      <c r="D5" s="918" t="str">
        <f>IF(INT(MONTH($B$2))=3, "4"&amp;"Q"&amp;"-"&amp;YEAR($B$2)-1, IF(INT(MONTH($B$2))=6, "1"&amp;"Q"&amp;"-"&amp;YEAR($B$2), IF(INT(MONTH($B$2))=9, "2"&amp;"Q"&amp;"-"&amp;YEAR($B$2),IF(INT(MONTH($B$2))=12, "3"&amp;"Q"&amp;"-"&amp;YEAR($B$2), 0))))</f>
        <v>3Q-2021</v>
      </c>
      <c r="E5" s="918" t="str">
        <f>IF(INT(MONTH($B$2))=3, "3"&amp;"Q"&amp;"-"&amp;YEAR($B$2)-1, IF(INT(MONTH($B$2))=6, "4"&amp;"Q"&amp;"-"&amp;YEAR($B$2)-1, IF(INT(MONTH($B$2))=9, "1"&amp;"Q"&amp;"-"&amp;YEAR($B$2),IF(INT(MONTH($B$2))=12, "2"&amp;"Q"&amp;"-"&amp;YEAR($B$2), 0))))</f>
        <v>2Q-2021</v>
      </c>
      <c r="F5" s="918" t="str">
        <f>IF(INT(MONTH($B$2))=3, "2"&amp;"Q"&amp;"-"&amp;YEAR($B$2)-1, IF(INT(MONTH($B$2))=6, "3"&amp;"Q"&amp;"-"&amp;YEAR($B$2)-1, IF(INT(MONTH($B$2))=9, "4"&amp;"Q"&amp;"-"&amp;YEAR($B$2)-1,IF(INT(MONTH($B$2))=12, "1"&amp;"Q"&amp;"-"&amp;YEAR($B$2), 0))))</f>
        <v>1Q-2021</v>
      </c>
      <c r="G5" s="918" t="str">
        <f>IF(INT(MONTH($B$2))=3, "1"&amp;"Q"&amp;"-"&amp;YEAR($B$2)-1, IF(INT(MONTH($B$2))=6, "2"&amp;"Q"&amp;"-"&amp;YEAR($B$2)-1, IF(INT(MONTH($B$2))=9, "3"&amp;"Q"&amp;"-"&amp;YEAR($B$2)-1,IF(INT(MONTH($B$2))=12, "4"&amp;"Q"&amp;"-"&amp;YEAR($B$2)-1, 0))))</f>
        <v>4Q-2020</v>
      </c>
    </row>
    <row r="6" spans="1:8" ht="15" customHeight="1">
      <c r="A6" s="389">
        <v>1</v>
      </c>
      <c r="B6" s="445" t="s">
        <v>192</v>
      </c>
      <c r="C6" s="905">
        <f>C7+C9+C10</f>
        <v>146329177.96381</v>
      </c>
      <c r="D6" s="906">
        <f>D7+D9+D10</f>
        <v>133588272.34437999</v>
      </c>
      <c r="E6" s="907">
        <f t="shared" ref="E6:G6" si="0">E7+E9+E10</f>
        <v>138954868.1737</v>
      </c>
      <c r="F6" s="905">
        <f t="shared" si="0"/>
        <v>106831107.14041999</v>
      </c>
      <c r="G6" s="908">
        <f t="shared" si="0"/>
        <v>106957467.16224998</v>
      </c>
    </row>
    <row r="7" spans="1:8" ht="15" customHeight="1">
      <c r="A7" s="389">
        <v>1.1000000000000001</v>
      </c>
      <c r="B7" s="390" t="s">
        <v>604</v>
      </c>
      <c r="C7" s="909">
        <v>131562795.99205001</v>
      </c>
      <c r="D7" s="910">
        <v>118167671.73649999</v>
      </c>
      <c r="E7" s="909">
        <v>123292292.9853</v>
      </c>
      <c r="F7" s="909">
        <v>92859746.789549991</v>
      </c>
      <c r="G7" s="911">
        <v>94774750.634699985</v>
      </c>
    </row>
    <row r="8" spans="1:8" ht="25.5">
      <c r="A8" s="389" t="s">
        <v>252</v>
      </c>
      <c r="B8" s="391" t="s">
        <v>403</v>
      </c>
      <c r="C8" s="909"/>
      <c r="D8" s="910"/>
      <c r="E8" s="909"/>
      <c r="F8" s="909"/>
      <c r="G8" s="911"/>
    </row>
    <row r="9" spans="1:8" ht="15" customHeight="1">
      <c r="A9" s="389">
        <v>1.2</v>
      </c>
      <c r="B9" s="390" t="s">
        <v>22</v>
      </c>
      <c r="C9" s="909">
        <v>14766381.971760001</v>
      </c>
      <c r="D9" s="910">
        <v>15420600.607880002</v>
      </c>
      <c r="E9" s="909">
        <v>15662575.1884</v>
      </c>
      <c r="F9" s="909">
        <v>13971360.350869998</v>
      </c>
      <c r="G9" s="911">
        <v>12182716.527549999</v>
      </c>
    </row>
    <row r="10" spans="1:8" ht="15" customHeight="1">
      <c r="A10" s="389">
        <v>1.3</v>
      </c>
      <c r="B10" s="446" t="s">
        <v>77</v>
      </c>
      <c r="C10" s="912">
        <v>0</v>
      </c>
      <c r="D10" s="910">
        <v>0</v>
      </c>
      <c r="E10" s="912">
        <v>0</v>
      </c>
      <c r="F10" s="909">
        <v>0</v>
      </c>
      <c r="G10" s="913">
        <v>0</v>
      </c>
    </row>
    <row r="11" spans="1:8" ht="15" customHeight="1">
      <c r="A11" s="389">
        <v>2</v>
      </c>
      <c r="B11" s="445" t="s">
        <v>193</v>
      </c>
      <c r="C11" s="909">
        <v>466222.63990000001</v>
      </c>
      <c r="D11" s="910">
        <v>144453.76415599859</v>
      </c>
      <c r="E11" s="909">
        <v>61849.411899999999</v>
      </c>
      <c r="F11" s="909">
        <v>191968.78020000001</v>
      </c>
      <c r="G11" s="911">
        <v>295627.12680000003</v>
      </c>
    </row>
    <row r="12" spans="1:8" ht="15" customHeight="1">
      <c r="A12" s="402">
        <v>3</v>
      </c>
      <c r="B12" s="447" t="s">
        <v>191</v>
      </c>
      <c r="C12" s="912">
        <v>16748963</v>
      </c>
      <c r="D12" s="910">
        <v>14719139</v>
      </c>
      <c r="E12" s="912">
        <v>14719139</v>
      </c>
      <c r="F12" s="909">
        <v>14719139</v>
      </c>
      <c r="G12" s="913">
        <v>14719139.800000001</v>
      </c>
    </row>
    <row r="13" spans="1:8" ht="15" customHeight="1" thickBot="1">
      <c r="A13" s="133">
        <v>4</v>
      </c>
      <c r="B13" s="448" t="s">
        <v>253</v>
      </c>
      <c r="C13" s="914">
        <f>C6+C11+C12</f>
        <v>163544363.60371</v>
      </c>
      <c r="D13" s="915">
        <f>D6+D11+D12</f>
        <v>148451865.10853601</v>
      </c>
      <c r="E13" s="916">
        <f t="shared" ref="E13:G13" si="1">E6+E11+E12</f>
        <v>153735856.58560002</v>
      </c>
      <c r="F13" s="914">
        <f t="shared" si="1"/>
        <v>121742214.92061999</v>
      </c>
      <c r="G13" s="917">
        <f t="shared" si="1"/>
        <v>121972234.08904998</v>
      </c>
    </row>
    <row r="14" spans="1:8">
      <c r="B14" s="24"/>
    </row>
    <row r="15" spans="1:8" ht="25.5">
      <c r="B15" s="106" t="s">
        <v>605</v>
      </c>
    </row>
    <row r="16" spans="1:8">
      <c r="B16" s="106"/>
    </row>
    <row r="17" spans="2:2">
      <c r="B17" s="106"/>
    </row>
    <row r="18" spans="2:2">
      <c r="B18" s="1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F17" sqref="F17"/>
    </sheetView>
  </sheetViews>
  <sheetFormatPr defaultRowHeight="15"/>
  <cols>
    <col min="1" max="1" width="9.5703125" style="2" bestFit="1" customWidth="1"/>
    <col min="2" max="2" width="58.85546875" style="2" customWidth="1"/>
    <col min="3" max="3" width="34.28515625" style="2" customWidth="1"/>
  </cols>
  <sheetData>
    <row r="1" spans="1:8">
      <c r="A1" s="2" t="s">
        <v>188</v>
      </c>
      <c r="B1" s="345" t="str">
        <f>Info!C2</f>
        <v>სს "ზირაათ ბანკი საქართველო"</v>
      </c>
    </row>
    <row r="2" spans="1:8">
      <c r="A2" s="2" t="s">
        <v>189</v>
      </c>
      <c r="B2" s="469">
        <f>'1. key ratios'!B2</f>
        <v>44561</v>
      </c>
    </row>
    <row r="4" spans="1:8" ht="25.5" customHeight="1" thickBot="1">
      <c r="A4" s="232" t="s">
        <v>410</v>
      </c>
      <c r="B4" s="62" t="s">
        <v>149</v>
      </c>
      <c r="C4" s="14"/>
    </row>
    <row r="5" spans="1:8" ht="15.75">
      <c r="A5" s="11"/>
      <c r="B5" s="440" t="s">
        <v>150</v>
      </c>
      <c r="C5" s="453" t="s">
        <v>619</v>
      </c>
    </row>
    <row r="6" spans="1:8">
      <c r="A6" s="15">
        <v>1</v>
      </c>
      <c r="B6" s="669" t="s">
        <v>1012</v>
      </c>
      <c r="C6" s="449" t="s">
        <v>1015</v>
      </c>
    </row>
    <row r="7" spans="1:8">
      <c r="A7" s="15">
        <v>2</v>
      </c>
      <c r="B7" s="669" t="s">
        <v>1016</v>
      </c>
      <c r="C7" s="449" t="s">
        <v>1017</v>
      </c>
    </row>
    <row r="8" spans="1:8">
      <c r="A8" s="15">
        <v>3</v>
      </c>
      <c r="B8" s="669" t="s">
        <v>1018</v>
      </c>
      <c r="C8" s="449" t="s">
        <v>1017</v>
      </c>
    </row>
    <row r="9" spans="1:8">
      <c r="A9" s="15">
        <v>4</v>
      </c>
      <c r="B9" s="669" t="s">
        <v>1019</v>
      </c>
      <c r="C9" s="449" t="s">
        <v>1020</v>
      </c>
    </row>
    <row r="10" spans="1:8">
      <c r="A10" s="15">
        <v>5</v>
      </c>
      <c r="B10" s="669" t="s">
        <v>1021</v>
      </c>
      <c r="C10" s="449" t="s">
        <v>1020</v>
      </c>
    </row>
    <row r="11" spans="1:8">
      <c r="A11" s="15">
        <v>6</v>
      </c>
      <c r="B11" s="63"/>
      <c r="C11" s="449"/>
    </row>
    <row r="12" spans="1:8">
      <c r="A12" s="15">
        <v>7</v>
      </c>
      <c r="B12" s="63"/>
      <c r="C12" s="449"/>
      <c r="H12" s="4"/>
    </row>
    <row r="13" spans="1:8">
      <c r="A13" s="15">
        <v>8</v>
      </c>
      <c r="B13" s="63"/>
      <c r="C13" s="449"/>
    </row>
    <row r="14" spans="1:8">
      <c r="A14" s="15">
        <v>9</v>
      </c>
      <c r="B14" s="63"/>
      <c r="C14" s="449"/>
    </row>
    <row r="15" spans="1:8">
      <c r="A15" s="15">
        <v>10</v>
      </c>
      <c r="B15" s="63"/>
      <c r="C15" s="449"/>
    </row>
    <row r="16" spans="1:8">
      <c r="A16" s="15"/>
      <c r="B16" s="744"/>
      <c r="C16" s="745"/>
    </row>
    <row r="17" spans="1:3" ht="60">
      <c r="A17" s="15"/>
      <c r="B17" s="441" t="s">
        <v>151</v>
      </c>
      <c r="C17" s="454" t="s">
        <v>620</v>
      </c>
    </row>
    <row r="18" spans="1:3" ht="15.75">
      <c r="A18" s="15">
        <v>1</v>
      </c>
      <c r="B18" s="670" t="s">
        <v>1013</v>
      </c>
      <c r="C18" s="451" t="s">
        <v>1022</v>
      </c>
    </row>
    <row r="19" spans="1:3" ht="15.75">
      <c r="A19" s="15">
        <v>2</v>
      </c>
      <c r="B19" s="670" t="s">
        <v>1023</v>
      </c>
      <c r="C19" s="451" t="s">
        <v>1024</v>
      </c>
    </row>
    <row r="20" spans="1:3" ht="15.75">
      <c r="A20" s="15">
        <v>3</v>
      </c>
      <c r="B20" s="670" t="s">
        <v>1025</v>
      </c>
      <c r="C20" s="451" t="s">
        <v>1026</v>
      </c>
    </row>
    <row r="21" spans="1:3" ht="15.75">
      <c r="A21" s="15">
        <v>4</v>
      </c>
      <c r="B21" s="28"/>
      <c r="C21" s="451"/>
    </row>
    <row r="22" spans="1:3" ht="15.75">
      <c r="A22" s="15">
        <v>5</v>
      </c>
      <c r="B22" s="28"/>
      <c r="C22" s="451"/>
    </row>
    <row r="23" spans="1:3" ht="15.75">
      <c r="A23" s="15">
        <v>6</v>
      </c>
      <c r="B23" s="28"/>
      <c r="C23" s="451"/>
    </row>
    <row r="24" spans="1:3" ht="15.75">
      <c r="A24" s="15">
        <v>7</v>
      </c>
      <c r="B24" s="28"/>
      <c r="C24" s="451"/>
    </row>
    <row r="25" spans="1:3" ht="15.75">
      <c r="A25" s="15">
        <v>8</v>
      </c>
      <c r="B25" s="28"/>
      <c r="C25" s="451"/>
    </row>
    <row r="26" spans="1:3" ht="15.75">
      <c r="A26" s="15">
        <v>9</v>
      </c>
      <c r="B26" s="28"/>
      <c r="C26" s="451"/>
    </row>
    <row r="27" spans="1:3" ht="15.75" customHeight="1">
      <c r="A27" s="15">
        <v>10</v>
      </c>
      <c r="B27" s="28"/>
      <c r="C27" s="452"/>
    </row>
    <row r="28" spans="1:3" ht="15.75" customHeight="1">
      <c r="A28" s="15"/>
      <c r="B28" s="28"/>
      <c r="C28" s="29"/>
    </row>
    <row r="29" spans="1:3" ht="30" customHeight="1">
      <c r="A29" s="15"/>
      <c r="B29" s="746" t="s">
        <v>152</v>
      </c>
      <c r="C29" s="747"/>
    </row>
    <row r="30" spans="1:3">
      <c r="A30" s="15">
        <v>1</v>
      </c>
      <c r="B30" s="63"/>
      <c r="C30" s="64" t="s">
        <v>243</v>
      </c>
    </row>
    <row r="31" spans="1:3" ht="15.75" customHeight="1">
      <c r="A31" s="15"/>
      <c r="B31" s="63"/>
      <c r="C31" s="64"/>
    </row>
    <row r="32" spans="1:3" ht="29.25" customHeight="1">
      <c r="A32" s="15"/>
      <c r="B32" s="746" t="s">
        <v>273</v>
      </c>
      <c r="C32" s="747"/>
    </row>
    <row r="33" spans="1:3">
      <c r="A33" s="15">
        <v>1</v>
      </c>
      <c r="B33" s="63"/>
      <c r="C33" s="449" t="s">
        <v>243</v>
      </c>
    </row>
    <row r="34" spans="1:3" ht="16.5" thickBot="1">
      <c r="A34" s="16"/>
      <c r="B34" s="65"/>
      <c r="C34" s="450"/>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13" activePane="bottomRight" state="frozen"/>
      <selection activeCell="H6" sqref="H6"/>
      <selection pane="topRight" activeCell="H6" sqref="H6"/>
      <selection pane="bottomLeft" activeCell="H6" sqref="H6"/>
      <selection pane="bottomRight" activeCell="C8" sqref="C8:E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188</v>
      </c>
      <c r="B1" s="17" t="str">
        <f>Info!C2</f>
        <v>სს "ზირაათ ბანკი საქართველო"</v>
      </c>
    </row>
    <row r="2" spans="1:7" s="22" customFormat="1" ht="15.75" customHeight="1">
      <c r="A2" s="22" t="s">
        <v>189</v>
      </c>
      <c r="B2" s="469">
        <f>'1. key ratios'!B2</f>
        <v>44561</v>
      </c>
    </row>
    <row r="3" spans="1:7" s="22" customFormat="1" ht="15.75" customHeight="1"/>
    <row r="4" spans="1:7" s="22" customFormat="1" ht="15.75" customHeight="1" thickBot="1">
      <c r="A4" s="233" t="s">
        <v>411</v>
      </c>
      <c r="B4" s="234" t="s">
        <v>263</v>
      </c>
      <c r="C4" s="188"/>
      <c r="D4" s="188"/>
      <c r="E4" s="189" t="s">
        <v>93</v>
      </c>
    </row>
    <row r="5" spans="1:7" s="121" customFormat="1" ht="17.45" customHeight="1">
      <c r="A5" s="358"/>
      <c r="B5" s="359"/>
      <c r="C5" s="187" t="s">
        <v>0</v>
      </c>
      <c r="D5" s="187" t="s">
        <v>1</v>
      </c>
      <c r="E5" s="360" t="s">
        <v>2</v>
      </c>
    </row>
    <row r="6" spans="1:7" s="154" customFormat="1" ht="14.45" customHeight="1">
      <c r="A6" s="361"/>
      <c r="B6" s="748" t="s">
        <v>231</v>
      </c>
      <c r="C6" s="748" t="s">
        <v>230</v>
      </c>
      <c r="D6" s="749" t="s">
        <v>229</v>
      </c>
      <c r="E6" s="750"/>
      <c r="G6"/>
    </row>
    <row r="7" spans="1:7" s="154" customFormat="1" ht="99.6" customHeight="1">
      <c r="A7" s="361"/>
      <c r="B7" s="748"/>
      <c r="C7" s="748"/>
      <c r="D7" s="355" t="s">
        <v>228</v>
      </c>
      <c r="E7" s="356" t="s">
        <v>521</v>
      </c>
      <c r="G7"/>
    </row>
    <row r="8" spans="1:7">
      <c r="A8" s="362">
        <v>1</v>
      </c>
      <c r="B8" s="363" t="s">
        <v>154</v>
      </c>
      <c r="C8" s="364">
        <v>6755014.3399999999</v>
      </c>
      <c r="D8" s="364"/>
      <c r="E8" s="365">
        <v>6755014.3399999999</v>
      </c>
    </row>
    <row r="9" spans="1:7">
      <c r="A9" s="362">
        <v>2</v>
      </c>
      <c r="B9" s="363" t="s">
        <v>155</v>
      </c>
      <c r="C9" s="364">
        <v>37183177.690099999</v>
      </c>
      <c r="D9" s="364"/>
      <c r="E9" s="365">
        <v>37183177.690099999</v>
      </c>
    </row>
    <row r="10" spans="1:7">
      <c r="A10" s="362">
        <v>3</v>
      </c>
      <c r="B10" s="363" t="s">
        <v>227</v>
      </c>
      <c r="C10" s="364">
        <v>3686976.1581000001</v>
      </c>
      <c r="D10" s="364"/>
      <c r="E10" s="365">
        <v>3686976.1581000001</v>
      </c>
    </row>
    <row r="11" spans="1:7">
      <c r="A11" s="362">
        <v>4</v>
      </c>
      <c r="B11" s="363" t="s">
        <v>185</v>
      </c>
      <c r="C11" s="364">
        <v>0</v>
      </c>
      <c r="D11" s="364"/>
      <c r="E11" s="365">
        <v>0</v>
      </c>
    </row>
    <row r="12" spans="1:7">
      <c r="A12" s="362">
        <v>5</v>
      </c>
      <c r="B12" s="363" t="s">
        <v>157</v>
      </c>
      <c r="C12" s="364">
        <v>1952431.4</v>
      </c>
      <c r="D12" s="364"/>
      <c r="E12" s="365">
        <v>1952431.4</v>
      </c>
    </row>
    <row r="13" spans="1:7">
      <c r="A13" s="362">
        <v>6.1</v>
      </c>
      <c r="B13" s="363" t="s">
        <v>158</v>
      </c>
      <c r="C13" s="366">
        <v>97379543.766099989</v>
      </c>
      <c r="D13" s="364"/>
      <c r="E13" s="365">
        <v>97379543.766099989</v>
      </c>
    </row>
    <row r="14" spans="1:7">
      <c r="A14" s="362">
        <v>6.2</v>
      </c>
      <c r="B14" s="367" t="s">
        <v>159</v>
      </c>
      <c r="C14" s="366">
        <v>-5272044.5972999996</v>
      </c>
      <c r="D14" s="364"/>
      <c r="E14" s="365">
        <v>-5272044.5972999996</v>
      </c>
    </row>
    <row r="15" spans="1:7">
      <c r="A15" s="362">
        <v>6</v>
      </c>
      <c r="B15" s="363" t="s">
        <v>226</v>
      </c>
      <c r="C15" s="364">
        <v>92107499.168799996</v>
      </c>
      <c r="D15" s="364"/>
      <c r="E15" s="365">
        <v>92107499.168799996</v>
      </c>
    </row>
    <row r="16" spans="1:7">
      <c r="A16" s="362">
        <v>7</v>
      </c>
      <c r="B16" s="363" t="s">
        <v>161</v>
      </c>
      <c r="C16" s="364">
        <v>647588.09439999994</v>
      </c>
      <c r="D16" s="364"/>
      <c r="E16" s="365">
        <v>647588.09439999994</v>
      </c>
    </row>
    <row r="17" spans="1:7">
      <c r="A17" s="362">
        <v>8</v>
      </c>
      <c r="B17" s="363" t="s">
        <v>162</v>
      </c>
      <c r="C17" s="364">
        <v>28500</v>
      </c>
      <c r="D17" s="364"/>
      <c r="E17" s="365">
        <v>28500</v>
      </c>
      <c r="F17" s="6"/>
      <c r="G17" s="6"/>
    </row>
    <row r="18" spans="1:7">
      <c r="A18" s="362">
        <v>9</v>
      </c>
      <c r="B18" s="363" t="s">
        <v>163</v>
      </c>
      <c r="C18" s="364">
        <v>0</v>
      </c>
      <c r="D18" s="364"/>
      <c r="E18" s="365">
        <v>0</v>
      </c>
      <c r="G18" s="6"/>
    </row>
    <row r="19" spans="1:7" ht="25.5">
      <c r="A19" s="362">
        <v>10</v>
      </c>
      <c r="B19" s="363" t="s">
        <v>164</v>
      </c>
      <c r="C19" s="364">
        <v>6106732.7999999998</v>
      </c>
      <c r="D19" s="364">
        <v>793482.49</v>
      </c>
      <c r="E19" s="365">
        <v>5313250.3099999996</v>
      </c>
      <c r="G19" s="6"/>
    </row>
    <row r="20" spans="1:7">
      <c r="A20" s="362">
        <v>11</v>
      </c>
      <c r="B20" s="363" t="s">
        <v>165</v>
      </c>
      <c r="C20" s="364">
        <v>505708.90480000002</v>
      </c>
      <c r="D20" s="364"/>
      <c r="E20" s="365">
        <v>505708.90480000002</v>
      </c>
    </row>
    <row r="21" spans="1:7" ht="39" thickBot="1">
      <c r="A21" s="368"/>
      <c r="B21" s="369" t="s">
        <v>485</v>
      </c>
      <c r="C21" s="321">
        <v>148973628.5562</v>
      </c>
      <c r="D21" s="321">
        <v>793482.49</v>
      </c>
      <c r="E21" s="370">
        <v>148180146.06619999</v>
      </c>
    </row>
    <row r="22" spans="1:7">
      <c r="A22"/>
      <c r="B22"/>
      <c r="C22"/>
      <c r="D22"/>
      <c r="E22"/>
    </row>
    <row r="23" spans="1:7">
      <c r="A23"/>
      <c r="B23"/>
      <c r="C23"/>
      <c r="D23"/>
      <c r="E23"/>
    </row>
    <row r="25" spans="1:7" s="2" customFormat="1">
      <c r="B25" s="67"/>
      <c r="F25"/>
      <c r="G25"/>
    </row>
    <row r="26" spans="1:7" s="2" customFormat="1">
      <c r="B26" s="68"/>
      <c r="F26"/>
      <c r="G26"/>
    </row>
    <row r="27" spans="1:7" s="2" customFormat="1">
      <c r="B27" s="67"/>
      <c r="F27"/>
      <c r="G27"/>
    </row>
    <row r="28" spans="1:7" s="2" customFormat="1">
      <c r="B28" s="67"/>
      <c r="F28"/>
      <c r="G28"/>
    </row>
    <row r="29" spans="1:7" s="2" customFormat="1">
      <c r="B29" s="67"/>
      <c r="F29"/>
      <c r="G29"/>
    </row>
    <row r="30" spans="1:7" s="2" customFormat="1">
      <c r="B30" s="67"/>
      <c r="F30"/>
      <c r="G30"/>
    </row>
    <row r="31" spans="1:7" s="2" customFormat="1">
      <c r="B31" s="67"/>
      <c r="F31"/>
      <c r="G31"/>
    </row>
    <row r="32" spans="1:7" s="2" customFormat="1">
      <c r="B32" s="68"/>
      <c r="F32"/>
      <c r="G32"/>
    </row>
    <row r="33" spans="2:7" s="2" customFormat="1">
      <c r="B33" s="68"/>
      <c r="F33"/>
      <c r="G33"/>
    </row>
    <row r="34" spans="2:7" s="2" customFormat="1">
      <c r="B34" s="68"/>
      <c r="F34"/>
      <c r="G34"/>
    </row>
    <row r="35" spans="2:7" s="2" customFormat="1">
      <c r="B35" s="68"/>
      <c r="F35"/>
      <c r="G35"/>
    </row>
    <row r="36" spans="2:7" s="2" customFormat="1">
      <c r="B36" s="68"/>
      <c r="F36"/>
      <c r="G36"/>
    </row>
    <row r="37" spans="2:7" s="2" customFormat="1">
      <c r="B37" s="68"/>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188</v>
      </c>
      <c r="B1" s="17" t="str">
        <f>Info!C2</f>
        <v>სს "ზირაათ ბანკი საქართველო"</v>
      </c>
    </row>
    <row r="2" spans="1:6" s="22" customFormat="1" ht="15.75" customHeight="1">
      <c r="A2" s="22" t="s">
        <v>189</v>
      </c>
      <c r="B2" s="469">
        <f>'1. key ratios'!B2</f>
        <v>44561</v>
      </c>
      <c r="C2"/>
      <c r="D2"/>
      <c r="E2"/>
      <c r="F2"/>
    </row>
    <row r="3" spans="1:6" s="22" customFormat="1" ht="15.75" customHeight="1">
      <c r="C3"/>
      <c r="D3"/>
      <c r="E3"/>
      <c r="F3"/>
    </row>
    <row r="4" spans="1:6" s="22" customFormat="1" ht="26.25" thickBot="1">
      <c r="A4" s="22" t="s">
        <v>412</v>
      </c>
      <c r="B4" s="195" t="s">
        <v>266</v>
      </c>
      <c r="C4" s="189" t="s">
        <v>93</v>
      </c>
      <c r="D4"/>
      <c r="E4"/>
      <c r="F4"/>
    </row>
    <row r="5" spans="1:6" ht="26.25">
      <c r="A5" s="190">
        <v>1</v>
      </c>
      <c r="B5" s="191" t="s">
        <v>434</v>
      </c>
      <c r="C5" s="268">
        <f>'7. LI1'!E21</f>
        <v>148180146.06619999</v>
      </c>
    </row>
    <row r="6" spans="1:6" s="180" customFormat="1">
      <c r="A6" s="120">
        <v>2.1</v>
      </c>
      <c r="B6" s="197" t="s">
        <v>267</v>
      </c>
      <c r="C6" s="269">
        <v>33659957.082900003</v>
      </c>
    </row>
    <row r="7" spans="1:6" s="4" customFormat="1" ht="25.5" outlineLevel="1">
      <c r="A7" s="196">
        <v>2.2000000000000002</v>
      </c>
      <c r="B7" s="192" t="s">
        <v>268</v>
      </c>
      <c r="C7" s="270"/>
    </row>
    <row r="8" spans="1:6" s="4" customFormat="1" ht="26.25">
      <c r="A8" s="196">
        <v>3</v>
      </c>
      <c r="B8" s="193" t="s">
        <v>435</v>
      </c>
      <c r="C8" s="271">
        <f>SUM(C5:C7)</f>
        <v>181840103.14910001</v>
      </c>
    </row>
    <row r="9" spans="1:6" s="180" customFormat="1">
      <c r="A9" s="120">
        <v>4</v>
      </c>
      <c r="B9" s="200" t="s">
        <v>264</v>
      </c>
      <c r="C9" s="269">
        <v>1599076.0541000001</v>
      </c>
    </row>
    <row r="10" spans="1:6" s="4" customFormat="1" ht="25.5" outlineLevel="1">
      <c r="A10" s="196">
        <v>5.0999999999999996</v>
      </c>
      <c r="B10" s="192" t="s">
        <v>274</v>
      </c>
      <c r="C10" s="270">
        <v>-18893575.111140002</v>
      </c>
    </row>
    <row r="11" spans="1:6" s="4" customFormat="1" ht="25.5" outlineLevel="1">
      <c r="A11" s="196">
        <v>5.2</v>
      </c>
      <c r="B11" s="192" t="s">
        <v>275</v>
      </c>
      <c r="C11" s="270"/>
    </row>
    <row r="12" spans="1:6" s="4" customFormat="1">
      <c r="A12" s="196">
        <v>6</v>
      </c>
      <c r="B12" s="198" t="s">
        <v>606</v>
      </c>
      <c r="C12" s="371">
        <v>0</v>
      </c>
    </row>
    <row r="13" spans="1:6" s="4" customFormat="1" ht="15.75" thickBot="1">
      <c r="A13" s="199">
        <v>7</v>
      </c>
      <c r="B13" s="194" t="s">
        <v>265</v>
      </c>
      <c r="C13" s="272">
        <f>SUM(C8:C12)</f>
        <v>164545604.09206</v>
      </c>
    </row>
    <row r="15" spans="1:6" ht="26.25">
      <c r="B15" s="24" t="s">
        <v>607</v>
      </c>
    </row>
    <row r="17" spans="2:9" s="2" customFormat="1">
      <c r="B17" s="69"/>
      <c r="C17"/>
      <c r="D17"/>
      <c r="E17"/>
      <c r="F17"/>
      <c r="G17"/>
      <c r="H17"/>
      <c r="I17"/>
    </row>
    <row r="18" spans="2:9" s="2" customFormat="1">
      <c r="B18" s="66"/>
      <c r="C18"/>
      <c r="D18"/>
      <c r="E18"/>
      <c r="F18"/>
      <c r="G18"/>
      <c r="H18"/>
      <c r="I18"/>
    </row>
    <row r="19" spans="2:9" s="2" customFormat="1">
      <c r="B19" s="66"/>
      <c r="C19"/>
      <c r="D19"/>
      <c r="E19"/>
      <c r="F19"/>
      <c r="G19"/>
      <c r="H19"/>
      <c r="I19"/>
    </row>
    <row r="20" spans="2:9" s="2" customFormat="1">
      <c r="B20" s="68"/>
      <c r="C20"/>
      <c r="D20"/>
      <c r="E20"/>
      <c r="F20"/>
      <c r="G20"/>
      <c r="H20"/>
      <c r="I20"/>
    </row>
    <row r="21" spans="2:9" s="2" customFormat="1">
      <c r="B21" s="67"/>
      <c r="C21"/>
      <c r="D21"/>
      <c r="E21"/>
      <c r="F21"/>
      <c r="G21"/>
      <c r="H21"/>
      <c r="I21"/>
    </row>
    <row r="22" spans="2:9" s="2" customFormat="1">
      <c r="B22" s="68"/>
      <c r="C22"/>
      <c r="D22"/>
      <c r="E22"/>
      <c r="F22"/>
      <c r="G22"/>
      <c r="H22"/>
      <c r="I22"/>
    </row>
    <row r="23" spans="2:9" s="2" customFormat="1">
      <c r="B23" s="67"/>
      <c r="C23"/>
      <c r="D23"/>
      <c r="E23"/>
      <c r="F23"/>
      <c r="G23"/>
      <c r="H23"/>
      <c r="I23"/>
    </row>
    <row r="24" spans="2:9" s="2" customFormat="1">
      <c r="B24" s="67"/>
      <c r="C24"/>
      <c r="D24"/>
      <c r="E24"/>
      <c r="F24"/>
      <c r="G24"/>
      <c r="H24"/>
      <c r="I24"/>
    </row>
    <row r="25" spans="2:9" s="2" customFormat="1">
      <c r="B25" s="67"/>
      <c r="C25"/>
      <c r="D25"/>
      <c r="E25"/>
      <c r="F25"/>
      <c r="G25"/>
      <c r="H25"/>
      <c r="I25"/>
    </row>
    <row r="26" spans="2:9" s="2" customFormat="1">
      <c r="B26" s="67"/>
      <c r="C26"/>
      <c r="D26"/>
      <c r="E26"/>
      <c r="F26"/>
      <c r="G26"/>
      <c r="H26"/>
      <c r="I26"/>
    </row>
    <row r="27" spans="2:9" s="2" customFormat="1">
      <c r="B27" s="67"/>
      <c r="C27"/>
      <c r="D27"/>
      <c r="E27"/>
      <c r="F27"/>
      <c r="G27"/>
      <c r="H27"/>
      <c r="I27"/>
    </row>
    <row r="28" spans="2:9" s="2" customFormat="1">
      <c r="B28" s="68"/>
      <c r="C28"/>
      <c r="D28"/>
      <c r="E28"/>
      <c r="F28"/>
      <c r="G28"/>
      <c r="H28"/>
      <c r="I28"/>
    </row>
    <row r="29" spans="2:9" s="2" customFormat="1">
      <c r="B29" s="68"/>
      <c r="C29"/>
      <c r="D29"/>
      <c r="E29"/>
      <c r="F29"/>
      <c r="G29"/>
      <c r="H29"/>
      <c r="I29"/>
    </row>
    <row r="30" spans="2:9" s="2" customFormat="1">
      <c r="B30" s="68"/>
      <c r="C30"/>
      <c r="D30"/>
      <c r="E30"/>
      <c r="F30"/>
      <c r="G30"/>
      <c r="H30"/>
      <c r="I30"/>
    </row>
    <row r="31" spans="2:9" s="2" customFormat="1">
      <c r="B31" s="68"/>
      <c r="C31"/>
      <c r="D31"/>
      <c r="E31"/>
      <c r="F31"/>
      <c r="G31"/>
      <c r="H31"/>
      <c r="I31"/>
    </row>
    <row r="32" spans="2:9" s="2" customFormat="1">
      <c r="B32" s="68"/>
      <c r="C32"/>
      <c r="D32"/>
      <c r="E32"/>
      <c r="F32"/>
      <c r="G32"/>
      <c r="H32"/>
      <c r="I32"/>
    </row>
    <row r="33" spans="2:9" s="2" customFormat="1">
      <c r="B33" s="6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1BF9F5F1-FB11-403F-B519-B08BD1ACFB2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2022-02-01T07:56:09Z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