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xl/externalLinks/externalLink1.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4000" windowHeight="9000"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22" i="74" l="1"/>
  <c r="C37" i="69"/>
  <c r="B2" i="71"/>
  <c r="E8" i="53"/>
  <c r="H8" i="53"/>
  <c r="D63" i="53"/>
  <c r="D65" i="53" s="1"/>
  <c r="E9" i="53"/>
  <c r="H9" i="53"/>
  <c r="E10" i="53"/>
  <c r="H10" i="53"/>
  <c r="E11" i="53"/>
  <c r="H11" i="53"/>
  <c r="E12" i="53"/>
  <c r="H12" i="53"/>
  <c r="E13" i="53"/>
  <c r="H13" i="53"/>
  <c r="E14" i="53"/>
  <c r="H14" i="53"/>
  <c r="E15" i="53"/>
  <c r="H15" i="53"/>
  <c r="E16" i="53"/>
  <c r="H16" i="53"/>
  <c r="E17" i="53"/>
  <c r="H17" i="53"/>
  <c r="E18" i="53"/>
  <c r="H18" i="53"/>
  <c r="E19" i="53"/>
  <c r="H19" i="53"/>
  <c r="E20" i="53"/>
  <c r="H20" i="53"/>
  <c r="E21" i="53"/>
  <c r="H21" i="53"/>
  <c r="H22" i="53"/>
  <c r="E24" i="53"/>
  <c r="H24" i="53"/>
  <c r="E25" i="53"/>
  <c r="H25" i="53"/>
  <c r="E26" i="53"/>
  <c r="H26" i="53"/>
  <c r="E27" i="53"/>
  <c r="H27" i="53"/>
  <c r="E28" i="53"/>
  <c r="H28" i="53"/>
  <c r="E29" i="53"/>
  <c r="H29" i="53"/>
  <c r="E30" i="53"/>
  <c r="H30" i="53"/>
  <c r="H31" i="53"/>
  <c r="E34" i="53"/>
  <c r="H34" i="53"/>
  <c r="E35" i="53"/>
  <c r="H35" i="53"/>
  <c r="E36" i="53"/>
  <c r="H36" i="53"/>
  <c r="E37" i="53"/>
  <c r="H37" i="53"/>
  <c r="E38" i="53"/>
  <c r="H38" i="53"/>
  <c r="E39" i="53"/>
  <c r="H39" i="53"/>
  <c r="E40" i="53"/>
  <c r="H40" i="53"/>
  <c r="E41" i="53"/>
  <c r="H41" i="53"/>
  <c r="E42" i="53"/>
  <c r="H42" i="53"/>
  <c r="E43" i="53"/>
  <c r="H43" i="53"/>
  <c r="E44" i="53"/>
  <c r="H44" i="53"/>
  <c r="E45" i="53"/>
  <c r="H45" i="53"/>
  <c r="H54" i="53"/>
  <c r="E47" i="53"/>
  <c r="H47" i="53"/>
  <c r="E48" i="53"/>
  <c r="H48" i="53"/>
  <c r="E49" i="53"/>
  <c r="H49" i="53"/>
  <c r="E50" i="53"/>
  <c r="H50" i="53"/>
  <c r="E51" i="53"/>
  <c r="H51" i="53"/>
  <c r="E52" i="53"/>
  <c r="H52" i="53"/>
  <c r="E53" i="53"/>
  <c r="H53" i="53"/>
  <c r="E54" i="53"/>
  <c r="E58" i="53"/>
  <c r="H58" i="53"/>
  <c r="E59" i="53"/>
  <c r="H59" i="53"/>
  <c r="E60" i="53"/>
  <c r="H60" i="53"/>
  <c r="C61" i="53"/>
  <c r="E61" i="53" s="1"/>
  <c r="D61" i="53"/>
  <c r="F61" i="53"/>
  <c r="H61" i="53" s="1"/>
  <c r="G61" i="53"/>
  <c r="E64" i="53"/>
  <c r="H64" i="53"/>
  <c r="E66" i="53"/>
  <c r="H66" i="53"/>
  <c r="F20" i="62"/>
  <c r="G20" i="62"/>
  <c r="F63" i="53" l="1"/>
  <c r="F65" i="53" s="1"/>
  <c r="E31" i="53"/>
  <c r="G63" i="53"/>
  <c r="E22" i="53"/>
  <c r="E56" i="53" l="1"/>
  <c r="C63" i="53"/>
  <c r="H63" i="53"/>
  <c r="G65" i="53"/>
  <c r="H65" i="53" s="1"/>
  <c r="H56" i="53"/>
  <c r="C65" i="53" l="1"/>
  <c r="E65" i="53" s="1"/>
  <c r="E63" i="53"/>
  <c r="C37" i="80" l="1"/>
  <c r="F37" i="80"/>
  <c r="E37" i="80"/>
  <c r="D37" i="80"/>
  <c r="C33" i="80"/>
  <c r="F33" i="80"/>
  <c r="E33" i="80"/>
  <c r="D33" i="80"/>
  <c r="C24" i="80"/>
  <c r="E15" i="80"/>
  <c r="G10" i="80"/>
  <c r="G8" i="80" s="1"/>
  <c r="G21" i="80" s="1"/>
  <c r="B2" i="91" l="1"/>
  <c r="B1" i="91"/>
  <c r="B1" i="89" l="1"/>
  <c r="B1" i="88"/>
  <c r="B1" i="87"/>
  <c r="B1" i="86"/>
  <c r="B1" i="85"/>
  <c r="B1" i="84"/>
  <c r="B1" i="83"/>
  <c r="B1" i="82"/>
  <c r="B1" i="81"/>
  <c r="D22" i="81" l="1"/>
  <c r="E22" i="81"/>
  <c r="F22" i="81"/>
  <c r="G22" i="81"/>
  <c r="C22" i="81"/>
  <c r="B2" i="89" l="1"/>
  <c r="B2" i="88"/>
  <c r="B2" i="87"/>
  <c r="B2" i="86"/>
  <c r="B2" i="85"/>
  <c r="B2" i="84"/>
  <c r="B2" i="83"/>
  <c r="B2" i="82"/>
  <c r="B2" i="81"/>
  <c r="C19" i="85" l="1"/>
  <c r="D19" i="84"/>
  <c r="C19" i="84"/>
  <c r="H34" i="83"/>
  <c r="G34" i="83"/>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I23" i="82"/>
  <c r="I22" i="82"/>
  <c r="I20" i="82"/>
  <c r="I19" i="82"/>
  <c r="I18" i="82"/>
  <c r="I17" i="82"/>
  <c r="I16" i="82"/>
  <c r="I15" i="82"/>
  <c r="I14" i="82"/>
  <c r="I13" i="82"/>
  <c r="I12" i="82"/>
  <c r="I11" i="82"/>
  <c r="I10" i="82"/>
  <c r="I9" i="82"/>
  <c r="I8" i="82"/>
  <c r="I7" i="82"/>
  <c r="H21" i="81"/>
  <c r="H20" i="81"/>
  <c r="H19" i="81"/>
  <c r="H18" i="81"/>
  <c r="H17" i="81"/>
  <c r="H16" i="81"/>
  <c r="H15" i="81"/>
  <c r="H14" i="81"/>
  <c r="H13" i="81"/>
  <c r="H12" i="81"/>
  <c r="H11" i="81"/>
  <c r="H10" i="81"/>
  <c r="H9" i="81"/>
  <c r="H8" i="81"/>
  <c r="H22" i="81" l="1"/>
  <c r="I34" i="83"/>
  <c r="I21" i="82"/>
  <c r="B2" i="80"/>
  <c r="B1" i="80"/>
  <c r="G24" i="80"/>
  <c r="F24" i="80"/>
  <c r="E24" i="80"/>
  <c r="D24" i="80"/>
  <c r="G14" i="80"/>
  <c r="F14" i="80"/>
  <c r="E14" i="80"/>
  <c r="D14" i="80"/>
  <c r="C14" i="80"/>
  <c r="G11" i="80"/>
  <c r="F11" i="80"/>
  <c r="E11" i="80"/>
  <c r="D11" i="80"/>
  <c r="C11" i="80"/>
  <c r="F8" i="80"/>
  <c r="E8" i="80"/>
  <c r="D8" i="80"/>
  <c r="C8" i="80"/>
  <c r="G39" i="80" l="1"/>
  <c r="B2" i="79"/>
  <c r="B2" i="37"/>
  <c r="B2" i="36"/>
  <c r="B2" i="74"/>
  <c r="B2" i="64"/>
  <c r="B2" i="35"/>
  <c r="B2" i="69"/>
  <c r="B2" i="77"/>
  <c r="B2" i="28"/>
  <c r="B2" i="73"/>
  <c r="B2" i="72"/>
  <c r="B2" i="52"/>
  <c r="B2" i="75"/>
  <c r="B2" i="53"/>
  <c r="B2" i="62"/>
  <c r="C5" i="6" l="1"/>
  <c r="G5" i="6"/>
  <c r="F5" i="6"/>
  <c r="E5" i="6"/>
  <c r="D5" i="6"/>
  <c r="G5" i="71"/>
  <c r="F5" i="71"/>
  <c r="E5" i="71"/>
  <c r="D5" i="71"/>
  <c r="C5" i="71"/>
  <c r="G6" i="71" l="1"/>
  <c r="G13" i="71" s="1"/>
  <c r="F6" i="71"/>
  <c r="F13" i="71" s="1"/>
  <c r="E6" i="71"/>
  <c r="E13" i="71" s="1"/>
  <c r="D6" i="71"/>
  <c r="D13" i="71" s="1"/>
  <c r="C6" i="71"/>
  <c r="C13" i="71" s="1"/>
  <c r="C12" i="79" l="1"/>
  <c r="C35" i="79"/>
  <c r="B1" i="79" l="1"/>
  <c r="B1" i="37"/>
  <c r="B1" i="36"/>
  <c r="B1" i="74"/>
  <c r="B1" i="64"/>
  <c r="B1" i="35"/>
  <c r="B1" i="69"/>
  <c r="B1" i="77"/>
  <c r="B1" i="28"/>
  <c r="B1" i="73"/>
  <c r="B1" i="72"/>
  <c r="B1" i="52"/>
  <c r="B1" i="71"/>
  <c r="B1" i="75"/>
  <c r="B1" i="53"/>
  <c r="B1" i="62"/>
  <c r="B1" i="6"/>
  <c r="C21" i="77" l="1"/>
  <c r="D16" i="77"/>
  <c r="D17" i="77"/>
  <c r="D15" i="77"/>
  <c r="D12" i="77"/>
  <c r="D13" i="77"/>
  <c r="D11" i="77"/>
  <c r="D8" i="77"/>
  <c r="D9" i="77"/>
  <c r="D7" i="77"/>
  <c r="C20" i="77"/>
  <c r="C19" i="77"/>
  <c r="D21" i="77" l="1"/>
  <c r="D19" i="77"/>
  <c r="D20" i="77"/>
  <c r="C30" i="79"/>
  <c r="C26" i="79"/>
  <c r="C18" i="79"/>
  <c r="C8" i="79"/>
  <c r="C36" i="79" l="1"/>
  <c r="C38" i="79" s="1"/>
  <c r="H14" i="74"/>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E21" i="72" l="1"/>
  <c r="C5" i="73" s="1"/>
  <c r="C21" i="72" l="1"/>
  <c r="S21" i="35" l="1"/>
  <c r="S20" i="35"/>
  <c r="S19" i="35"/>
  <c r="S18" i="35"/>
  <c r="S17" i="35"/>
  <c r="S16" i="35"/>
  <c r="S15" i="35"/>
  <c r="S14" i="35"/>
  <c r="S13" i="35"/>
  <c r="S12" i="35"/>
  <c r="S11" i="35"/>
  <c r="S10" i="35"/>
  <c r="S9" i="35"/>
  <c r="S8" i="35"/>
  <c r="S22" i="35" l="1"/>
  <c r="D21" i="72" l="1"/>
  <c r="D22" i="35" l="1"/>
  <c r="E22" i="35"/>
  <c r="F22" i="35"/>
  <c r="G22" i="35"/>
  <c r="H22" i="35"/>
  <c r="I22" i="35"/>
  <c r="J22" i="35"/>
  <c r="K22" i="35"/>
  <c r="L22" i="35"/>
  <c r="M22" i="35"/>
  <c r="N22" i="35"/>
  <c r="O22" i="35"/>
  <c r="P22" i="35"/>
  <c r="Q22" i="35"/>
  <c r="R22" i="35"/>
  <c r="C22" i="35"/>
  <c r="G22" i="74" l="1"/>
  <c r="F22" i="74"/>
  <c r="H8" i="74"/>
  <c r="V7" i="64" l="1"/>
  <c r="H9" i="74"/>
  <c r="H10" i="74"/>
  <c r="H11" i="74"/>
  <c r="H12" i="74"/>
  <c r="H13" i="74"/>
  <c r="H15" i="74"/>
  <c r="H16" i="74"/>
  <c r="H17" i="74"/>
  <c r="H18" i="74"/>
  <c r="H19" i="74"/>
  <c r="H20" i="74"/>
  <c r="H21" i="74"/>
  <c r="T21" i="64" l="1"/>
  <c r="U21" i="64"/>
  <c r="V9" i="64"/>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G67" i="53" l="1"/>
  <c r="D67" i="53"/>
  <c r="D31" i="62"/>
  <c r="D41" i="62" s="1"/>
  <c r="C31" i="62"/>
  <c r="C41" i="62" s="1"/>
  <c r="C14" i="62"/>
  <c r="C20" i="62" s="1"/>
  <c r="C67" i="53" l="1"/>
  <c r="F67" i="53"/>
  <c r="G31" i="62"/>
  <c r="G41" i="62" s="1"/>
  <c r="F31" i="62"/>
  <c r="F41" i="62" s="1"/>
  <c r="F14" i="62"/>
  <c r="G14" i="62"/>
  <c r="D14" i="62"/>
  <c r="D20" i="62" s="1"/>
  <c r="E41" i="62" l="1"/>
  <c r="E31" i="62"/>
  <c r="D22" i="74"/>
  <c r="E22" i="74"/>
  <c r="H22" i="74" s="1"/>
  <c r="C8" i="73" l="1"/>
  <c r="C13" i="73" s="1"/>
  <c r="C43" i="28"/>
  <c r="C31" i="28" l="1"/>
  <c r="C30"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7" i="28" l="1"/>
  <c r="C52" i="28" s="1"/>
  <c r="C35" i="28"/>
  <c r="C41" i="28" s="1"/>
  <c r="C12" i="28"/>
  <c r="C6" i="28" l="1"/>
  <c r="C28" i="28" s="1"/>
  <c r="H67" i="53"/>
  <c r="E67"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E34" i="62"/>
  <c r="E35" i="62"/>
  <c r="E36" i="62"/>
  <c r="E37" i="62"/>
  <c r="E38" i="62"/>
  <c r="E39" i="62"/>
  <c r="E40" i="62"/>
  <c r="E23" i="62"/>
  <c r="E24" i="62"/>
  <c r="E25" i="62"/>
  <c r="E26" i="62"/>
  <c r="E27" i="62"/>
  <c r="E28" i="62"/>
  <c r="E29" i="62"/>
  <c r="E30" i="62"/>
  <c r="E22" i="62"/>
  <c r="E8" i="62"/>
  <c r="E9" i="62"/>
  <c r="E10" i="62"/>
  <c r="E11" i="62"/>
  <c r="E12" i="62"/>
  <c r="E13" i="62"/>
  <c r="E14" i="62"/>
  <c r="E15" i="62"/>
  <c r="E16" i="62"/>
  <c r="E17" i="62"/>
  <c r="E18" i="62"/>
  <c r="E19" i="62"/>
  <c r="E20" i="62"/>
  <c r="E7" i="62"/>
  <c r="C45" i="69" l="1"/>
  <c r="C25" i="69"/>
</calcChain>
</file>

<file path=xl/sharedStrings.xml><?xml version="1.0" encoding="utf-8"?>
<sst xmlns="http://schemas.openxmlformats.org/spreadsheetml/2006/main" count="1564" uniqueCount="1031">
  <si>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</si>
  <si>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</si>
  <si>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</si>
  <si>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</si>
  <si>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</si>
  <si>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</si>
  <si>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</si>
  <si>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</si>
  <si>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</si>
  <si>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</si>
  <si>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</si>
  <si>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</si>
  <si>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</si>
  <si>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</si>
  <si>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</si>
  <si>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</si>
  <si>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</si>
  <si>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</si>
  <si>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</si>
  <si>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</si>
  <si>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</si>
  <si>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</si>
  <si>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</si>
  <si>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</si>
  <si>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</si>
  <si>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</si>
  <si>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</si>
  <si>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</si>
  <si>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</si>
  <si>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</si>
  <si>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</si>
  <si>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</si>
  <si>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</si>
  <si>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</si>
  <si>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</si>
  <si>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</si>
  <si>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</si>
  <si>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</si>
  <si>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</si>
  <si>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</si>
  <si>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</si>
  <si>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</si>
  <si>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</si>
  <si>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</si>
  <si>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</si>
  <si>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</si>
  <si>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</si>
  <si>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</si>
  <si>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</si>
  <si>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</si>
  <si>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</si>
  <si>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</si>
  <si>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</si>
  <si>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</si>
  <si>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</si>
  <si>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</si>
  <si>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</si>
  <si>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</si>
  <si>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</si>
  <si>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</si>
  <si>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</si>
  <si>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</si>
  <si>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</si>
  <si>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</si>
  <si>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</si>
  <si>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</si>
  <si>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</si>
  <si>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</si>
  <si>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</si>
  <si>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</si>
  <si>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</si>
  <si>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</si>
  <si>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</si>
  <si>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</si>
  <si>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</si>
  <si>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</si>
  <si>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</si>
  <si>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</si>
  <si>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</si>
  <si>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</si>
  <si>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</si>
  <si>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</si>
  <si>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</si>
  <si>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</si>
  <si>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</si>
  <si>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</si>
  <si>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</si>
  <si>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</si>
  <si>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</si>
  <si>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</si>
  <si>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</si>
  <si>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</si>
  <si>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</si>
  <si>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</si>
  <si>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</si>
  <si>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</si>
  <si>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</si>
  <si>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</si>
  <si>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</si>
  <si>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</si>
  <si>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</si>
  <si>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</si>
  <si>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</si>
  <si>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</si>
  <si>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</si>
  <si>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</si>
  <si>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</si>
  <si>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</si>
  <si>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</si>
  <si>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</si>
  <si>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</si>
  <si>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</si>
  <si>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</si>
  <si>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</si>
  <si>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</si>
  <si>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</si>
  <si>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</si>
  <si>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</si>
  <si>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</si>
  <si>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</si>
  <si>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</si>
  <si>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</si>
  <si>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</si>
  <si>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</si>
  <si>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</si>
  <si>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</si>
  <si>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</si>
  <si>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</si>
  <si>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</si>
  <si>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</si>
  <si>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</si>
  <si>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</si>
  <si>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</si>
  <si>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</si>
  <si>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</si>
  <si>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</si>
  <si>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</si>
  <si>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</si>
  <si>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</si>
  <si>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</si>
  <si>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</si>
  <si>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</si>
  <si>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</si>
  <si>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</si>
  <si>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</si>
  <si>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</si>
  <si>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</si>
  <si>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</si>
  <si>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</si>
  <si>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</si>
  <si>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</si>
  <si>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</si>
  <si>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</si>
  <si>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</si>
  <si>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</si>
  <si>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</si>
  <si>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</si>
  <si>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</si>
  <si>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</si>
  <si>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</si>
  <si>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</si>
  <si>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</si>
  <si>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</si>
  <si>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</si>
  <si>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</si>
  <si>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</si>
  <si>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</si>
  <si>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</si>
  <si>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</si>
  <si>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</si>
  <si>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</si>
  <si>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</si>
  <si>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</si>
  <si>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</si>
  <si>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</si>
  <si>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</si>
  <si>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</si>
  <si>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</si>
  <si>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</si>
  <si>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</si>
  <si>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</si>
  <si>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</si>
  <si>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</si>
  <si>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</si>
  <si>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</si>
  <si>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</si>
  <si>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</si>
  <si>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</si>
  <si>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</si>
  <si>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</si>
  <si>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</si>
  <si>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</si>
  <si>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</si>
  <si>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</si>
  <si>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</si>
  <si>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</si>
  <si>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</si>
  <si>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</si>
  <si>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</si>
  <si>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</si>
  <si>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</si>
  <si>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</si>
  <si>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</si>
  <si>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</si>
  <si>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</si>
  <si>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</si>
  <si>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</si>
  <si>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</si>
  <si>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</si>
  <si>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</si>
  <si>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</si>
  <si>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</si>
  <si>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</si>
  <si>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</si>
  <si>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</si>
  <si>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</si>
  <si>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</si>
  <si>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</si>
  <si>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</si>
  <si>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</si>
  <si>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</si>
  <si>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</si>
  <si>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</si>
  <si>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</si>
  <si>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</si>
  <si>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</si>
  <si>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</si>
  <si>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</si>
  <si>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</si>
  <si>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</si>
  <si>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</si>
  <si>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</si>
  <si>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</si>
  <si>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</si>
  <si>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</si>
  <si>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</si>
  <si>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</si>
  <si>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</si>
  <si>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</si>
  <si>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</si>
  <si>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</si>
  <si>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</si>
  <si>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</si>
  <si>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</si>
  <si>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</si>
  <si>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</si>
  <si>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</si>
  <si>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</si>
  <si>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</si>
  <si>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</si>
  <si>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</si>
  <si>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</si>
  <si>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</si>
  <si>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</si>
  <si>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</si>
  <si>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</si>
  <si>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</si>
  <si>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</si>
  <si>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</si>
  <si>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</si>
  <si>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</si>
  <si>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</si>
  <si>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</si>
  <si>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</si>
  <si>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</si>
  <si>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</si>
  <si>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</si>
  <si>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</si>
  <si>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</si>
  <si>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</si>
  <si>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</si>
  <si>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</si>
  <si>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</si>
  <si>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</si>
  <si>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</si>
  <si>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</si>
  <si>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</si>
  <si>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</si>
  <si>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</si>
  <si>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</si>
  <si>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</si>
  <si>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</si>
  <si>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</si>
  <si>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</si>
  <si>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</si>
  <si>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</si>
  <si>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</si>
  <si>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</si>
  <si>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</si>
  <si>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</si>
  <si>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</si>
  <si>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</si>
  <si>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</si>
  <si>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</si>
  <si>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</si>
  <si>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</si>
  <si>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</si>
  <si>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</si>
  <si>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</si>
  <si>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</si>
  <si>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</si>
  <si>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</si>
  <si>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</si>
  <si>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</si>
  <si>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</si>
  <si>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</si>
  <si>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</si>
  <si>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</si>
  <si>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</si>
  <si>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</si>
  <si>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</si>
  <si>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</si>
  <si>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</si>
  <si>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</si>
  <si>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</si>
  <si>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</si>
  <si>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</si>
  <si>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</si>
  <si>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</si>
  <si>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</si>
  <si>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</si>
  <si>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</si>
  <si>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</si>
  <si>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</si>
  <si>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</si>
  <si>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</si>
  <si>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</si>
  <si>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</si>
  <si>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</si>
  <si>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</si>
  <si>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</si>
  <si>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</si>
  <si>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</si>
  <si>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</si>
  <si>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</si>
  <si>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</si>
  <si>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</si>
  <si>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</si>
  <si>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</si>
  <si>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</si>
  <si>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</si>
  <si>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</si>
  <si>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</si>
  <si>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</si>
  <si>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</si>
  <si>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</si>
  <si>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</si>
  <si>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</si>
  <si>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</si>
  <si>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</si>
  <si>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</si>
  <si>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</si>
  <si>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</si>
  <si>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</si>
  <si>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</si>
  <si>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</si>
  <si>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</si>
  <si>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</si>
  <si>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</si>
  <si>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</si>
  <si>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</si>
  <si>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</si>
  <si>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</si>
  <si>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</si>
  <si>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</si>
  <si>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</si>
  <si>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</si>
  <si>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</si>
  <si>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</si>
  <si>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</si>
  <si>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</si>
  <si>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</si>
  <si>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</si>
  <si>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</si>
  <si>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</si>
  <si>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</si>
  <si>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</si>
  <si>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</si>
  <si>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</si>
  <si>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</si>
  <si>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</si>
  <si>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</si>
  <si>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</si>
  <si>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</si>
  <si>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</si>
  <si>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</si>
  <si>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</si>
  <si>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</si>
  <si>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</si>
  <si>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</si>
  <si>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</si>
  <si>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</si>
  <si>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</si>
  <si>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</si>
  <si>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</si>
  <si>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</si>
  <si>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</si>
  <si>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</si>
  <si>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</si>
  <si>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</si>
  <si>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</si>
  <si>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</si>
  <si>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</si>
  <si>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</si>
  <si>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</si>
  <si>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</si>
  <si>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</si>
  <si>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</si>
  <si>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</si>
  <si>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</si>
  <si>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</si>
  <si>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</si>
  <si>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</si>
  <si>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</si>
  <si>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</si>
  <si>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</si>
  <si>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</si>
  <si>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</si>
  <si>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</si>
  <si>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</si>
  <si>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</si>
  <si>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</si>
  <si>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</si>
  <si>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</si>
  <si>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</si>
  <si>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</si>
  <si>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</si>
  <si>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</si>
  <si>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</si>
  <si>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</si>
  <si>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</si>
  <si>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</si>
  <si>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</si>
  <si>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</si>
  <si>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</si>
  <si>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</si>
  <si>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</si>
  <si>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</si>
  <si>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</si>
  <si>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</si>
  <si>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</si>
  <si>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</si>
  <si>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</si>
  <si>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</si>
  <si>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</si>
  <si>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</si>
  <si>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</si>
  <si>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</si>
  <si>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</si>
  <si>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</si>
  <si>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</si>
  <si>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</si>
  <si>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</si>
  <si>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</si>
  <si>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</si>
  <si>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</si>
  <si>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</si>
  <si>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</si>
  <si>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</si>
  <si>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</si>
  <si>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</si>
  <si>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</si>
  <si>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</si>
  <si>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</si>
  <si>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</si>
  <si>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</si>
  <si>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</si>
  <si>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</si>
  <si>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</si>
  <si>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</si>
  <si>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</si>
  <si>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</si>
  <si>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</si>
  <si>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</si>
  <si>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</si>
  <si>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</si>
  <si>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</si>
  <si>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</si>
  <si>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</si>
  <si>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</si>
  <si>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</si>
  <si>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</si>
  <si>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</si>
  <si>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</si>
  <si>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</si>
  <si>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</si>
  <si>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</si>
  <si>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</si>
  <si>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</si>
  <si>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</si>
  <si>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</si>
  <si>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</si>
  <si>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</si>
  <si>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</si>
  <si>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</si>
  <si>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</si>
  <si>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</si>
  <si>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</si>
  <si>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</si>
  <si>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</si>
  <si>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</si>
  <si>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</si>
  <si>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</si>
  <si>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</si>
  <si>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</si>
  <si>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</si>
  <si>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</si>
  <si>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</si>
  <si>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</si>
  <si>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</si>
  <si>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</si>
  <si>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</si>
  <si>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</si>
  <si>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</si>
  <si>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</si>
  <si>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</si>
  <si>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</si>
  <si>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</si>
  <si>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</si>
  <si>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</si>
  <si>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</si>
  <si>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</si>
  <si>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</si>
  <si>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</si>
  <si>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</si>
  <si>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</si>
  <si>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</si>
  <si>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</si>
  <si>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</si>
  <si>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</si>
  <si>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</si>
  <si>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</si>
  <si>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</si>
  <si>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</si>
  <si>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</si>
  <si>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</si>
  <si>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</si>
  <si>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</si>
  <si>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</si>
  <si>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</si>
  <si>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</si>
  <si>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</si>
  <si>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</si>
  <si>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</si>
  <si>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</si>
  <si>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</si>
  <si>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</si>
  <si>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</si>
  <si>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</si>
  <si>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</si>
  <si>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</si>
  <si>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</si>
  <si>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</si>
  <si>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</si>
  <si>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</si>
  <si>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</si>
  <si>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</si>
  <si>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</si>
  <si>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</si>
  <si>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</si>
  <si>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</si>
  <si>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</si>
  <si>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</si>
  <si>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</si>
  <si>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</si>
  <si>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</si>
  <si>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</si>
  <si>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</si>
  <si>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</si>
  <si>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</si>
  <si>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</si>
  <si>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</si>
  <si>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</si>
  <si>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</si>
  <si>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</si>
  <si>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</si>
  <si>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</si>
  <si>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</si>
  <si>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</si>
  <si>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</si>
  <si>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</si>
  <si>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</si>
  <si>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</si>
  <si>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</si>
  <si>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</si>
  <si>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</si>
  <si>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</si>
  <si>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</si>
  <si>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</si>
  <si>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</si>
  <si>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</si>
  <si>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</si>
  <si>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</si>
  <si>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</si>
  <si>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</si>
  <si>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</si>
  <si>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</si>
  <si>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</si>
  <si>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</si>
  <si>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</si>
  <si>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</si>
  <si>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</si>
  <si>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</si>
  <si>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</si>
  <si>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</si>
  <si>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</si>
  <si>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</si>
  <si>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</si>
  <si>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</si>
  <si>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</si>
  <si>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</si>
  <si>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</si>
  <si>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</si>
  <si>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</si>
  <si>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</si>
  <si>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</si>
  <si>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</si>
  <si>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</si>
  <si>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</si>
  <si>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</si>
  <si>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</si>
  <si>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</si>
  <si>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</si>
  <si>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</si>
  <si>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</si>
  <si>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</si>
  <si>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</si>
  <si>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</si>
  <si>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</si>
  <si>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</si>
  <si>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</si>
  <si>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</si>
  <si>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</si>
  <si>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</si>
  <si>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</si>
  <si>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</si>
  <si>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</si>
  <si>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</si>
  <si>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</si>
  <si>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</si>
  <si>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</si>
  <si>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</si>
  <si>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</si>
  <si>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</si>
  <si>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</si>
  <si>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</si>
  <si>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</si>
  <si>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</si>
  <si>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</si>
  <si>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</si>
  <si>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</si>
  <si>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</si>
  <si>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</si>
  <si>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</si>
  <si>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</si>
  <si>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</si>
  <si>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</si>
  <si>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</si>
  <si>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</si>
  <si>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</si>
  <si>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</si>
  <si>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</si>
  <si>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</si>
  <si>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</si>
  <si>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</si>
  <si>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</si>
  <si>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</si>
  <si>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</si>
  <si>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</si>
  <si>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</si>
  <si>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</si>
  <si>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</si>
  <si>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</si>
  <si>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</si>
  <si>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</si>
  <si>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</si>
  <si>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</si>
  <si>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</si>
  <si>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</si>
  <si>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</si>
  <si>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</si>
  <si>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</si>
  <si>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</si>
  <si>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</si>
  <si>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</si>
  <si>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</si>
  <si>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</si>
  <si>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</si>
  <si>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</si>
  <si>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</si>
  <si>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</si>
  <si>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</si>
  <si>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</si>
  <si>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</si>
  <si>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</si>
  <si>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</si>
  <si>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</si>
  <si>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</si>
  <si>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</si>
  <si>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</si>
  <si>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</si>
  <si>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</si>
  <si>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</si>
  <si>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</si>
  <si>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</si>
  <si>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</si>
  <si>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</si>
  <si>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</si>
  <si>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</si>
  <si>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</si>
  <si>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</si>
  <si>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</si>
  <si>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</si>
  <si>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</si>
  <si>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</si>
  <si>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</si>
  <si>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</si>
  <si>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</si>
  <si>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</si>
  <si>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</si>
  <si>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</si>
  <si>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</si>
  <si>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</si>
  <si>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</si>
  <si>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</si>
  <si>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</si>
  <si>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</si>
  <si>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</si>
  <si>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</si>
  <si>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</si>
  <si>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</si>
  <si>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</si>
  <si>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</si>
  <si>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</si>
  <si>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</si>
  <si>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</si>
  <si>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</si>
  <si>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</si>
  <si>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</si>
  <si>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</si>
  <si>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</si>
  <si>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</si>
  <si>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</si>
  <si>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</si>
  <si>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</si>
  <si>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</si>
  <si>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</si>
  <si>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</si>
  <si>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</si>
  <si>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</si>
  <si>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</si>
  <si>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</si>
  <si>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</si>
  <si>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</si>
  <si>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</si>
  <si>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</si>
  <si>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</si>
  <si>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</si>
  <si>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</si>
  <si>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</si>
  <si>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</si>
  <si>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</si>
  <si>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</si>
  <si>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</si>
  <si>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</si>
  <si>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</si>
  <si>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</si>
  <si>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</si>
  <si>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</si>
  <si>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</si>
  <si>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</si>
  <si>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</si>
  <si>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</si>
  <si>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</si>
  <si>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</si>
  <si>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</si>
  <si>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</si>
  <si>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</si>
  <si>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</si>
  <si>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</si>
  <si>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</si>
  <si>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</si>
  <si>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</si>
  <si>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</si>
  <si>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</si>
  <si>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</si>
  <si>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</si>
  <si>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</si>
  <si>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</si>
  <si>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</si>
  <si>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</si>
  <si>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</si>
  <si>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</si>
  <si>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</si>
  <si>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</si>
  <si>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</si>
  <si>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</si>
  <si>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</si>
  <si>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</si>
  <si>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</si>
  <si>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</si>
  <si>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</si>
  <si>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</si>
  <si>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</si>
  <si>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</si>
  <si>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</si>
  <si>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</si>
  <si>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</si>
  <si>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</si>
  <si>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</si>
  <si>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</si>
  <si>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</si>
  <si>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</si>
  <si>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</si>
  <si>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</si>
  <si>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</si>
  <si>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</si>
  <si>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</si>
  <si>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</si>
  <si>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</si>
  <si>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</si>
  <si>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</si>
  <si>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</si>
  <si>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</si>
  <si>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</si>
  <si>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</si>
  <si>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</si>
  <si>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</si>
  <si>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</si>
  <si>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</si>
  <si>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</si>
  <si>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</si>
  <si>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</si>
  <si>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</si>
  <si>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</si>
  <si>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</si>
  <si>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</si>
  <si>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</si>
  <si>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</si>
  <si>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</si>
  <si>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</si>
  <si>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</si>
  <si>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</si>
  <si>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</si>
  <si>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</si>
  <si>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</si>
  <si>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</si>
  <si>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</si>
  <si>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</si>
  <si>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</si>
  <si>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</si>
  <si>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</si>
  <si>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</si>
  <si>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</si>
  <si>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</si>
  <si>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</si>
  <si>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</si>
  <si>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</si>
  <si>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</si>
  <si>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</si>
  <si>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</si>
  <si>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</si>
  <si>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</si>
  <si>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</si>
  <si>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</si>
  <si>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</si>
  <si>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</si>
  <si>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</si>
  <si>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</si>
  <si>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</si>
  <si>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</si>
  <si>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</si>
  <si>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</si>
  <si>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</si>
  <si>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</si>
  <si>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</si>
  <si>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</si>
  <si>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</si>
  <si>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</si>
  <si>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</si>
  <si>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</si>
  <si>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</si>
  <si>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</si>
  <si>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</si>
  <si>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</si>
  <si>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</si>
  <si>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</si>
  <si>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</si>
  <si>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</si>
  <si>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</si>
  <si>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</si>
  <si>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</si>
  <si>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</si>
  <si>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</si>
  <si>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</si>
  <si>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</si>
  <si>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</si>
  <si>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</si>
  <si>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</si>
  <si>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</si>
  <si>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</si>
  <si>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</si>
  <si>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</si>
  <si>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</si>
  <si>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</si>
  <si>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</si>
  <si>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</si>
  <si>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</si>
  <si>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</si>
  <si>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</si>
  <si>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</si>
  <si>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</si>
  <si>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</si>
  <si>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</si>
  <si>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</si>
  <si>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</si>
  <si>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</si>
  <si>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</si>
  <si>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</si>
  <si>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</si>
  <si>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</si>
  <si>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</si>
  <si>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</si>
  <si>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</si>
  <si>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</si>
  <si>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</si>
  <si>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</si>
  <si>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</si>
  <si>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</si>
  <si>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</si>
  <si>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</si>
  <si>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</si>
  <si>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</si>
  <si>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</si>
  <si>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</si>
  <si>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</si>
  <si>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</si>
  <si>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</si>
  <si>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</si>
  <si>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</si>
  <si>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</si>
  <si>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</si>
  <si>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</si>
  <si>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</si>
  <si>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</si>
  <si>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</si>
  <si>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</si>
  <si>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</si>
  <si>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</si>
  <si>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</si>
  <si>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</si>
  <si>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</si>
  <si>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</si>
  <si>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</si>
  <si>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</si>
  <si>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</si>
  <si>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</si>
  <si>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</si>
  <si>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</si>
  <si>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</si>
  <si>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მათ შორის მეორად კაპიტალში ჩასათვლელი ინსტრუმენტები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</si>
  <si>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</si>
  <si>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მათ შორის საერთო რეზერვები სხვა ვალდებულებებზე</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</si>
  <si>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</si>
  <si>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</si>
  <si>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</si>
  <si>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</si>
  <si>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</si>
  <si>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</si>
  <si>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</si>
  <si>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</si>
  <si>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</si>
  <si>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</si>
  <si>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</si>
  <si>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</si>
  <si>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</si>
  <si>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</si>
  <si>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</si>
  <si>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</si>
  <si>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</si>
  <si>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</si>
  <si>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</si>
  <si>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</si>
  <si>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</si>
  <si>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</si>
  <si>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</si>
  <si>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</si>
  <si>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</si>
  <si>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</si>
  <si>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</si>
  <si>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სესხების საშუალო შეწონილი ვადიანობა დარჩენილი ვადის მიხედვით (თვეებში)</t>
  </si>
  <si>
    <t>პორტფელში არსებული სესხების რაოდენობა.</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</si>
  <si>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</si>
  <si>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</si>
  <si>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</si>
  <si>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</si>
  <si>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</si>
  <si>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</si>
  <si>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</si>
  <si>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მათ შორის: პენსიის ან სხვა სახელმწიფო სოციალური გასაცემელის გათვალისწინებით გაცემული სესხები</t>
  </si>
  <si>
    <t>საშუალო შეწონილი ნომინალური საპროცენტო განაკვეთი (მთლიანი ღირებულებაზე)</t>
  </si>
  <si>
    <t>შესაძლო დანაკარგების რეზერვი</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</si>
  <si>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</si>
  <si>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სესხების მთლიანი ღირებულება, ანგარიშგების თარიღისთვის. (არ შედის დარიცხული პროცენტი, ჯარიმა).</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</si>
  <si>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</si>
  <si>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</si>
  <si>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</si>
  <si>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</si>
  <si>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</si>
  <si>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</si>
  <si>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</si>
  <si>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სს "ზირაათ ბანკი საქართველო"</t>
  </si>
  <si>
    <t>მეჰმეთ დონმეზი</t>
  </si>
  <si>
    <t>ომერ აიდინი</t>
  </si>
  <si>
    <t>www.ziraatbank.ge</t>
  </si>
  <si>
    <t>არადამოუკიდებელი/თავჯდომარე</t>
  </si>
  <si>
    <t>ჰარუნ ოზმენი</t>
  </si>
  <si>
    <t>არადამოუკიდებელი/წევრი</t>
  </si>
  <si>
    <t>ომერ ვანლი</t>
  </si>
  <si>
    <t>დიმიტრი ჯაფარიძე</t>
  </si>
  <si>
    <t>დამოუკიდებელი/წევრი</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</si>
  <si>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</si>
  <si>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</si>
  <si>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</si>
  <si>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</si>
  <si>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</si>
  <si>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</si>
  <si>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ცხრილი 9 (Capital), N39</t>
  </si>
  <si>
    <t>ცხრილი 9 (Capital), N2</t>
  </si>
  <si>
    <t>ცხრილი 9 (Capital), N6</t>
  </si>
  <si>
    <t>ცხრილი 9 (Capital), 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</si>
</sst>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6" formatCode="_-* #,##0_-;\-* #,##0_-;_-* &quot;-&quot;??_-;_-@_-"/>
  </numFmts>
  <fonts count="13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9"/>
      <color theme="1"/>
      <name val="Calibri"/>
      <family val="1"/>
      <scheme val="minor"/>
    </font>
    <font>
      <sz val="9"/>
      <color rgb="FF000000"/>
      <name val="Sylfaen"/>
      <family val="1"/>
    </font>
    <font>
      <b/>
      <sz val="9"/>
      <color rgb="FF000000"/>
      <name val="Sylfaen"/>
      <family val="1"/>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theme="6" tint="-0.499984740745262"/>
      </left>
      <right style="medium">
        <color indexed="64"/>
      </right>
      <top style="thin">
        <color indexed="64"/>
      </top>
      <bottom style="thin">
        <color theme="6" tint="-0.499984740745262"/>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9"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3"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169"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9"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0" fontId="68" fillId="43" borderId="44"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50"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0" fontId="71" fillId="0" borderId="50"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0" fontId="71"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1"/>
    <xf numFmtId="169" fontId="28" fillId="0" borderId="51"/>
    <xf numFmtId="168" fontId="28"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9"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9"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9"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27" fillId="0" borderId="55"/>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9"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88" fontId="2" fillId="70" borderId="107" applyFont="0">
      <alignment horizontal="right" vertical="center"/>
    </xf>
    <xf numFmtId="3" fontId="2" fillId="70" borderId="107" applyFont="0">
      <alignment horizontal="right" vertical="center"/>
    </xf>
    <xf numFmtId="0" fontId="85"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9"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3" fontId="2" fillId="75" borderId="107" applyFont="0">
      <alignment horizontal="right" vertical="center"/>
      <protection locked="0"/>
    </xf>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3" fontId="2" fillId="72" borderId="107" applyFont="0">
      <alignment horizontal="right" vertical="center"/>
      <protection locked="0"/>
    </xf>
    <xf numFmtId="0" fontId="68"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9"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2" fillId="71" borderId="108" applyNumberFormat="0" applyFont="0" applyBorder="0" applyProtection="0">
      <alignment horizontal="left" vertical="center"/>
    </xf>
    <xf numFmtId="9" fontId="2" fillId="71" borderId="107" applyFont="0" applyProtection="0">
      <alignment horizontal="right" vertical="center"/>
    </xf>
    <xf numFmtId="3" fontId="2" fillId="71" borderId="107" applyFont="0" applyProtection="0">
      <alignment horizontal="right" vertical="center"/>
    </xf>
    <xf numFmtId="0" fontId="64" fillId="70" borderId="108" applyFont="0" applyBorder="0">
      <alignment horizontal="center" wrapText="1"/>
    </xf>
    <xf numFmtId="168" fontId="56" fillId="0" borderId="105">
      <alignment horizontal="left" vertical="center"/>
    </xf>
    <xf numFmtId="0" fontId="56" fillId="0" borderId="105">
      <alignment horizontal="left" vertical="center"/>
    </xf>
    <xf numFmtId="0" fontId="56" fillId="0" borderId="105">
      <alignment horizontal="left" vertical="center"/>
    </xf>
    <xf numFmtId="0" fontId="2" fillId="69" borderId="107" applyNumberFormat="0" applyFont="0" applyBorder="0" applyProtection="0">
      <alignment horizontal="center" vertical="center"/>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40"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9"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1" fillId="0" borderId="0"/>
    <xf numFmtId="169" fontId="28" fillId="37" borderId="0"/>
    <xf numFmtId="0" fontId="2" fillId="0" borderId="0">
      <alignment vertical="center"/>
    </xf>
    <xf numFmtId="166" fontId="1" fillId="0" borderId="0" applyFont="0" applyFill="0" applyBorder="0" applyAlignment="0" applyProtection="0"/>
  </cellStyleXfs>
  <cellXfs count="91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6"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60" xfId="0" applyFont="1" applyBorder="1"/>
    <xf numFmtId="0" fontId="22" fillId="0" borderId="25" xfId="0" applyFont="1" applyBorder="1" applyAlignment="1">
      <alignment horizontal="center"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7" xfId="0" applyNumberFormat="1" applyFont="1" applyBorder="1" applyAlignment="1">
      <alignment horizontal="center"/>
    </xf>
    <xf numFmtId="167" fontId="19" fillId="0" borderId="67" xfId="0" applyNumberFormat="1" applyFont="1" applyBorder="1" applyAlignment="1">
      <alignment horizontal="center"/>
    </xf>
    <xf numFmtId="167" fontId="25" fillId="0" borderId="69" xfId="0" applyNumberFormat="1" applyFont="1" applyBorder="1" applyAlignment="1">
      <alignment horizontal="center"/>
    </xf>
    <xf numFmtId="167" fontId="24" fillId="36" borderId="62" xfId="0" applyNumberFormat="1" applyFont="1" applyFill="1" applyBorder="1" applyAlignment="1">
      <alignment horizontal="center"/>
    </xf>
    <xf numFmtId="167" fontId="25" fillId="0" borderId="66" xfId="0" applyNumberFormat="1" applyFont="1" applyBorder="1" applyAlignment="1">
      <alignment horizontal="center"/>
    </xf>
    <xf numFmtId="167" fontId="25" fillId="0" borderId="70" xfId="0" applyNumberFormat="1" applyFont="1" applyBorder="1" applyAlignment="1">
      <alignment horizontal="center"/>
    </xf>
    <xf numFmtId="0" fontId="25" fillId="0" borderId="25" xfId="0" applyFont="1" applyBorder="1" applyAlignment="1">
      <alignment horizontal="center"/>
    </xf>
    <xf numFmtId="0" fontId="24" fillId="36" borderId="63" xfId="0" applyFont="1" applyFill="1" applyBorder="1" applyAlignment="1">
      <alignment wrapText="1"/>
    </xf>
    <xf numFmtId="167" fontId="24"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0" fillId="0" borderId="0" xfId="0" applyFont="1" applyFill="1"/>
    <xf numFmtId="0" fontId="4" fillId="0" borderId="71"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7" xfId="0" applyNumberFormat="1" applyFont="1" applyFill="1" applyBorder="1" applyAlignment="1">
      <alignment horizontal="right" vertical="center"/>
    </xf>
    <xf numFmtId="49" fontId="108" fillId="0" borderId="84" xfId="0" applyNumberFormat="1" applyFont="1" applyFill="1" applyBorder="1" applyAlignment="1">
      <alignment horizontal="right" vertical="center"/>
    </xf>
    <xf numFmtId="49" fontId="108" fillId="0" borderId="87" xfId="0" applyNumberFormat="1" applyFont="1" applyFill="1" applyBorder="1" applyAlignment="1">
      <alignment horizontal="right" vertical="center"/>
    </xf>
    <xf numFmtId="49" fontId="108" fillId="0" borderId="92" xfId="0" applyNumberFormat="1" applyFont="1" applyFill="1" applyBorder="1" applyAlignment="1">
      <alignment horizontal="right" vertical="center"/>
    </xf>
    <xf numFmtId="0" fontId="108" fillId="0" borderId="0" xfId="0" applyFont="1" applyFill="1" applyBorder="1" applyAlignment="1">
      <alignment horizontal="left"/>
    </xf>
    <xf numFmtId="0" fontId="108" fillId="0" borderId="92" xfId="0" applyNumberFormat="1" applyFont="1" applyFill="1" applyBorder="1" applyAlignment="1">
      <alignment horizontal="right" vertical="center"/>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8" fillId="77" borderId="67"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10" xfId="0"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0" borderId="3" xfId="7" applyNumberFormat="1" applyFont="1" applyFill="1" applyBorder="1" applyAlignment="1" applyProtection="1">
      <alignment horizontal="right"/>
      <protection locked="0"/>
    </xf>
    <xf numFmtId="193" fontId="9" fillId="0" borderId="10" xfId="0" applyNumberFormat="1" applyFont="1" applyFill="1" applyBorder="1" applyAlignment="1" applyProtection="1">
      <alignment horizontal="right"/>
      <protection locked="0"/>
    </xf>
    <xf numFmtId="193" fontId="9" fillId="0" borderId="3" xfId="0" applyNumberFormat="1" applyFont="1" applyFill="1" applyBorder="1" applyAlignment="1" applyProtection="1">
      <alignment horizontal="right"/>
      <protection locked="0"/>
    </xf>
    <xf numFmtId="193" fontId="9" fillId="0" borderId="23" xfId="0"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36" borderId="26" xfId="0" applyNumberFormat="1" applyFont="1" applyFill="1" applyBorder="1" applyAlignment="1" applyProtection="1">
      <alignment horizontal="right"/>
    </xf>
    <xf numFmtId="3" fontId="23" fillId="36" borderId="26" xfId="0" applyNumberFormat="1" applyFont="1" applyFill="1" applyBorder="1" applyAlignment="1">
      <alignment vertical="center" wrapText="1"/>
    </xf>
    <xf numFmtId="3" fontId="23" fillId="36" borderId="27"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5" fillId="0" borderId="35" xfId="0" applyNumberFormat="1" applyFont="1" applyBorder="1" applyAlignment="1">
      <alignment vertical="center"/>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4" fillId="36" borderId="64" xfId="0" applyNumberFormat="1" applyFont="1" applyFill="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7"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8"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193" fontId="4" fillId="0" borderId="8" xfId="0" applyNumberFormat="1" applyFont="1" applyBorder="1" applyAlignment="1"/>
    <xf numFmtId="0" fontId="4" fillId="0" borderId="30"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9" fontId="4" fillId="36" borderId="27" xfId="20961" applyFont="1" applyFill="1" applyBorder="1"/>
    <xf numFmtId="167" fontId="4" fillId="0" borderId="23" xfId="0" applyNumberFormat="1" applyFont="1" applyBorder="1" applyAlignment="1"/>
    <xf numFmtId="167" fontId="6" fillId="36" borderId="26" xfId="0" applyNumberFormat="1" applyFont="1" applyFill="1" applyBorder="1" applyAlignment="1">
      <alignment horizontal="center" vertical="center"/>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00" xfId="20" applyBorder="1"/>
    <xf numFmtId="0" fontId="4" fillId="0" borderId="7" xfId="0" applyFont="1" applyFill="1" applyBorder="1" applyAlignment="1">
      <alignment vertical="center"/>
    </xf>
    <xf numFmtId="0" fontId="4" fillId="0" borderId="107" xfId="0" applyFont="1" applyFill="1" applyBorder="1" applyAlignment="1">
      <alignment vertical="center"/>
    </xf>
    <xf numFmtId="0" fontId="6" fillId="0" borderId="107" xfId="0" applyFont="1" applyFill="1" applyBorder="1" applyAlignment="1">
      <alignment vertical="center"/>
    </xf>
    <xf numFmtId="0" fontId="4" fillId="0" borderId="20" xfId="0" applyFont="1" applyFill="1" applyBorder="1" applyAlignment="1">
      <alignment vertical="center"/>
    </xf>
    <xf numFmtId="0" fontId="4" fillId="0" borderId="102" xfId="0" applyFont="1" applyFill="1" applyBorder="1" applyAlignment="1">
      <alignment vertical="center"/>
    </xf>
    <xf numFmtId="0" fontId="4" fillId="0" borderId="104" xfId="0" applyFont="1" applyFill="1" applyBorder="1" applyAlignment="1">
      <alignment vertical="center"/>
    </xf>
    <xf numFmtId="0" fontId="4" fillId="0" borderId="19"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17" xfId="0" applyFont="1" applyFill="1" applyBorder="1" applyAlignment="1">
      <alignment horizontal="center" vertical="center"/>
    </xf>
    <xf numFmtId="169" fontId="28" fillId="37" borderId="34" xfId="20" applyBorder="1"/>
    <xf numFmtId="169" fontId="28" fillId="37" borderId="119" xfId="20" applyBorder="1"/>
    <xf numFmtId="169" fontId="28" fillId="37" borderId="109" xfId="20" applyBorder="1"/>
    <xf numFmtId="169" fontId="28" fillId="37" borderId="61" xfId="20" applyBorder="1"/>
    <xf numFmtId="0" fontId="4" fillId="3" borderId="71" xfId="0" applyFont="1" applyFill="1" applyBorder="1" applyAlignment="1">
      <alignment horizontal="center" vertical="center"/>
    </xf>
    <xf numFmtId="0" fontId="4" fillId="3" borderId="0" xfId="0" applyFont="1" applyFill="1" applyBorder="1" applyAlignment="1">
      <alignment vertical="center"/>
    </xf>
    <xf numFmtId="0" fontId="4" fillId="0" borderId="77" xfId="0" applyFont="1" applyFill="1" applyBorder="1" applyAlignment="1">
      <alignment horizontal="center" vertical="center"/>
    </xf>
    <xf numFmtId="0" fontId="4" fillId="3" borderId="105" xfId="0" applyFont="1" applyFill="1" applyBorder="1" applyAlignment="1">
      <alignment vertical="center"/>
    </xf>
    <xf numFmtId="0" fontId="14" fillId="3" borderId="120" xfId="0" applyFont="1" applyFill="1" applyBorder="1" applyAlignment="1">
      <alignment horizontal="left"/>
    </xf>
    <xf numFmtId="0" fontId="14" fillId="3" borderId="121" xfId="0" applyFont="1" applyFill="1" applyBorder="1" applyAlignment="1">
      <alignment horizontal="left"/>
    </xf>
    <xf numFmtId="0" fontId="4" fillId="0" borderId="0" xfId="0" applyFont="1"/>
    <xf numFmtId="0" fontId="4" fillId="0" borderId="0" xfId="0" applyFont="1" applyFill="1"/>
    <xf numFmtId="0" fontId="4" fillId="0" borderId="107" xfId="0" applyFont="1" applyFill="1" applyBorder="1" applyAlignment="1">
      <alignment horizontal="center" vertical="center" wrapText="1"/>
    </xf>
    <xf numFmtId="0" fontId="108" fillId="0" borderId="94" xfId="0" applyFont="1" applyFill="1" applyBorder="1" applyAlignment="1">
      <alignment horizontal="right" vertical="center"/>
    </xf>
    <xf numFmtId="0" fontId="4" fillId="0" borderId="122" xfId="0" applyFont="1" applyFill="1" applyBorder="1" applyAlignment="1">
      <alignment horizontal="center" vertical="center" wrapText="1"/>
    </xf>
    <xf numFmtId="0" fontId="6" fillId="3" borderId="123" xfId="0" applyFont="1" applyFill="1" applyBorder="1" applyAlignment="1">
      <alignment vertical="center"/>
    </xf>
    <xf numFmtId="0" fontId="4" fillId="3" borderId="24" xfId="0" applyFont="1" applyFill="1" applyBorder="1" applyAlignment="1">
      <alignment vertical="center"/>
    </xf>
    <xf numFmtId="0" fontId="4" fillId="0" borderId="124"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2" xfId="0" applyFont="1" applyFill="1" applyBorder="1" applyAlignment="1">
      <alignment horizontal="center" vertical="center" wrapText="1"/>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4" xfId="0" applyBorder="1"/>
    <xf numFmtId="0" fontId="0" fillId="0" borderId="124" xfId="0" applyBorder="1" applyAlignment="1">
      <alignment horizontal="center"/>
    </xf>
    <xf numFmtId="0" fontId="4" fillId="0" borderId="106" xfId="0" applyFont="1" applyBorder="1" applyAlignment="1">
      <alignment vertical="center" wrapText="1"/>
    </xf>
    <xf numFmtId="167" fontId="4" fillId="0" borderId="107" xfId="0" applyNumberFormat="1" applyFont="1" applyBorder="1" applyAlignment="1">
      <alignment horizontal="center" vertical="center"/>
    </xf>
    <xf numFmtId="167" fontId="4" fillId="0" borderId="122" xfId="0" applyNumberFormat="1" applyFont="1" applyBorder="1" applyAlignment="1">
      <alignment horizontal="center" vertical="center"/>
    </xf>
    <xf numFmtId="167" fontId="14" fillId="0" borderId="107" xfId="0" applyNumberFormat="1" applyFont="1" applyBorder="1" applyAlignment="1">
      <alignment horizontal="center" vertical="center"/>
    </xf>
    <xf numFmtId="0" fontId="14" fillId="0" borderId="106" xfId="0" applyFont="1" applyBorder="1" applyAlignment="1">
      <alignment vertical="center" wrapText="1"/>
    </xf>
    <xf numFmtId="0" fontId="0" fillId="0" borderId="25" xfId="0" applyBorder="1"/>
    <xf numFmtId="0" fontId="6" fillId="36" borderId="125"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4" xfId="0" applyFont="1" applyFill="1" applyBorder="1" applyAlignment="1">
      <alignment horizontal="left" vertical="center" wrapText="1"/>
    </xf>
    <xf numFmtId="0" fontId="6" fillId="36" borderId="107" xfId="0" applyFont="1" applyFill="1" applyBorder="1" applyAlignment="1">
      <alignment horizontal="left" vertical="center" wrapText="1"/>
    </xf>
    <xf numFmtId="0" fontId="6" fillId="36" borderId="122" xfId="0" applyFont="1" applyFill="1" applyBorder="1" applyAlignment="1">
      <alignment horizontal="left" vertical="center" wrapText="1"/>
    </xf>
    <xf numFmtId="0" fontId="4" fillId="0" borderId="124" xfId="0" applyFont="1" applyFill="1" applyBorder="1" applyAlignment="1">
      <alignment horizontal="right" vertical="center" wrapText="1"/>
    </xf>
    <xf numFmtId="0" fontId="4" fillId="0" borderId="107" xfId="0" applyFont="1" applyFill="1" applyBorder="1" applyAlignment="1">
      <alignment horizontal="left" vertical="center" wrapText="1"/>
    </xf>
    <xf numFmtId="0" fontId="111" fillId="0" borderId="124" xfId="0" applyFont="1" applyFill="1" applyBorder="1" applyAlignment="1">
      <alignment horizontal="right" vertical="center" wrapText="1"/>
    </xf>
    <xf numFmtId="0" fontId="111" fillId="0" borderId="107" xfId="0" applyFont="1" applyFill="1" applyBorder="1" applyAlignment="1">
      <alignment horizontal="left" vertical="center" wrapText="1"/>
    </xf>
    <xf numFmtId="0" fontId="6" fillId="0" borderId="12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0" fontId="22" fillId="0" borderId="124" xfId="0" applyFont="1" applyBorder="1" applyAlignment="1">
      <alignment horizontal="center" vertical="center" wrapText="1"/>
    </xf>
    <xf numFmtId="3" fontId="23" fillId="36" borderId="107" xfId="0" applyNumberFormat="1" applyFont="1" applyFill="1" applyBorder="1" applyAlignment="1">
      <alignment vertical="center" wrapText="1"/>
    </xf>
    <xf numFmtId="3" fontId="23" fillId="36" borderId="122" xfId="0" applyNumberFormat="1" applyFont="1" applyFill="1" applyBorder="1" applyAlignment="1">
      <alignment vertical="center" wrapText="1"/>
    </xf>
    <xf numFmtId="14" fontId="7" fillId="3" borderId="107" xfId="8" quotePrefix="1" applyNumberFormat="1" applyFont="1" applyFill="1" applyBorder="1" applyAlignment="1" applyProtection="1">
      <alignment horizontal="left" vertical="center" wrapText="1" indent="2"/>
      <protection locked="0"/>
    </xf>
    <xf numFmtId="3" fontId="23" fillId="0" borderId="107" xfId="0" applyNumberFormat="1" applyFont="1" applyBorder="1" applyAlignment="1">
      <alignment vertical="center" wrapText="1"/>
    </xf>
    <xf numFmtId="14" fontId="7" fillId="3" borderId="107" xfId="8" quotePrefix="1" applyNumberFormat="1" applyFont="1" applyFill="1" applyBorder="1" applyAlignment="1" applyProtection="1">
      <alignment horizontal="left" vertical="center" wrapText="1" indent="3"/>
      <protection locked="0"/>
    </xf>
    <xf numFmtId="3" fontId="23" fillId="0" borderId="107" xfId="0" applyNumberFormat="1" applyFont="1" applyFill="1" applyBorder="1" applyAlignment="1">
      <alignment vertical="center" wrapText="1"/>
    </xf>
    <xf numFmtId="0" fontId="11" fillId="0" borderId="107" xfId="17" applyFill="1" applyBorder="1" applyAlignment="1" applyProtection="1"/>
    <xf numFmtId="49" fontId="111" fillId="0" borderId="124" xfId="0" applyNumberFormat="1" applyFont="1" applyFill="1" applyBorder="1" applyAlignment="1">
      <alignment horizontal="right" vertical="center" wrapText="1"/>
    </xf>
    <xf numFmtId="0" fontId="7" fillId="3" borderId="107" xfId="20960" applyFont="1" applyFill="1" applyBorder="1" applyAlignment="1" applyProtection="1"/>
    <xf numFmtId="0" fontId="105" fillId="0" borderId="107" xfId="20960" applyFont="1" applyFill="1" applyBorder="1" applyAlignment="1" applyProtection="1">
      <alignment horizontal="center" vertical="center"/>
    </xf>
    <xf numFmtId="0" fontId="4" fillId="0" borderId="107" xfId="0" applyFont="1" applyBorder="1"/>
    <xf numFmtId="0" fontId="11" fillId="0" borderId="107" xfId="17" applyFill="1" applyBorder="1" applyAlignment="1" applyProtection="1">
      <alignment horizontal="left" vertical="center" wrapText="1"/>
    </xf>
    <xf numFmtId="49" fontId="111" fillId="0" borderId="107" xfId="0" applyNumberFormat="1" applyFont="1" applyFill="1" applyBorder="1" applyAlignment="1">
      <alignment horizontal="right" vertical="center" wrapText="1"/>
    </xf>
    <xf numFmtId="0" fontId="11" fillId="0" borderId="107" xfId="17" applyFill="1" applyBorder="1" applyAlignment="1" applyProtection="1">
      <alignment horizontal="left" vertical="center"/>
    </xf>
    <xf numFmtId="0" fontId="11" fillId="0" borderId="107" xfId="17" applyBorder="1" applyAlignment="1" applyProtection="1"/>
    <xf numFmtId="0" fontId="4" fillId="0" borderId="107" xfId="0" applyFont="1" applyFill="1" applyBorder="1"/>
    <xf numFmtId="0" fontId="22" fillId="0" borderId="124" xfId="0" applyFont="1" applyFill="1" applyBorder="1" applyAlignment="1">
      <alignment horizontal="center" vertical="center" wrapText="1"/>
    </xf>
    <xf numFmtId="0" fontId="114" fillId="79" borderId="108" xfId="21412" applyFont="1" applyFill="1" applyBorder="1" applyAlignment="1" applyProtection="1">
      <alignment vertical="center" wrapText="1"/>
      <protection locked="0"/>
    </xf>
    <xf numFmtId="0" fontId="115" fillId="70" borderId="102" xfId="21412" applyFont="1" applyFill="1" applyBorder="1" applyAlignment="1" applyProtection="1">
      <alignment horizontal="center" vertical="center"/>
      <protection locked="0"/>
    </xf>
    <xf numFmtId="0" fontId="114"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vertical="center"/>
      <protection locked="0"/>
    </xf>
    <xf numFmtId="0" fontId="116" fillId="70" borderId="102" xfId="21412" applyFont="1" applyFill="1" applyBorder="1" applyAlignment="1" applyProtection="1">
      <alignment horizontal="center" vertical="center"/>
      <protection locked="0"/>
    </xf>
    <xf numFmtId="0" fontId="116" fillId="3" borderId="102" xfId="21412" applyFont="1" applyFill="1" applyBorder="1" applyAlignment="1" applyProtection="1">
      <alignment horizontal="center" vertical="center"/>
      <protection locked="0"/>
    </xf>
    <xf numFmtId="0" fontId="116" fillId="0" borderId="102" xfId="21412" applyFont="1" applyFill="1" applyBorder="1" applyAlignment="1" applyProtection="1">
      <alignment horizontal="center" vertical="center"/>
      <protection locked="0"/>
    </xf>
    <xf numFmtId="0" fontId="117"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horizontal="center" vertical="center"/>
      <protection locked="0"/>
    </xf>
    <xf numFmtId="0" fontId="64" fillId="79" borderId="108" xfId="21412" applyFont="1" applyFill="1" applyBorder="1" applyAlignment="1" applyProtection="1">
      <alignment vertical="center"/>
      <protection locked="0"/>
    </xf>
    <xf numFmtId="0" fontId="116" fillId="70" borderId="107" xfId="21412" applyFont="1" applyFill="1" applyBorder="1" applyAlignment="1" applyProtection="1">
      <alignment horizontal="center" vertical="center"/>
      <protection locked="0"/>
    </xf>
    <xf numFmtId="0" fontId="38" fillId="70" borderId="107" xfId="21412" applyFont="1" applyFill="1" applyBorder="1" applyAlignment="1" applyProtection="1">
      <alignment horizontal="center" vertical="center"/>
      <protection locked="0"/>
    </xf>
    <xf numFmtId="0" fontId="64" fillId="79" borderId="106" xfId="21412" applyFont="1" applyFill="1" applyBorder="1" applyAlignment="1" applyProtection="1">
      <alignment vertical="center"/>
      <protection locked="0"/>
    </xf>
    <xf numFmtId="0" fontId="115" fillId="0" borderId="106" xfId="21412" applyFont="1" applyFill="1" applyBorder="1" applyAlignment="1" applyProtection="1">
      <alignment horizontal="left" vertical="center" wrapText="1"/>
      <protection locked="0"/>
    </xf>
    <xf numFmtId="164" fontId="115" fillId="0" borderId="107" xfId="948" applyNumberFormat="1" applyFont="1" applyFill="1" applyBorder="1" applyAlignment="1" applyProtection="1">
      <alignment horizontal="right" vertical="center"/>
      <protection locked="0"/>
    </xf>
    <xf numFmtId="0" fontId="114" fillId="80" borderId="106" xfId="21412" applyFont="1" applyFill="1" applyBorder="1" applyAlignment="1" applyProtection="1">
      <alignment vertical="top" wrapText="1"/>
      <protection locked="0"/>
    </xf>
    <xf numFmtId="164" fontId="115" fillId="80" borderId="107" xfId="948" applyNumberFormat="1" applyFont="1" applyFill="1" applyBorder="1" applyAlignment="1" applyProtection="1">
      <alignment horizontal="right" vertical="center"/>
    </xf>
    <xf numFmtId="164" fontId="64" fillId="79" borderId="106" xfId="948" applyNumberFormat="1" applyFont="1" applyFill="1" applyBorder="1" applyAlignment="1" applyProtection="1">
      <alignment horizontal="right" vertical="center"/>
      <protection locked="0"/>
    </xf>
    <xf numFmtId="0" fontId="115" fillId="70" borderId="106" xfId="21412" applyFont="1" applyFill="1" applyBorder="1" applyAlignment="1" applyProtection="1">
      <alignment vertical="center" wrapText="1"/>
      <protection locked="0"/>
    </xf>
    <xf numFmtId="0" fontId="115" fillId="70" borderId="106" xfId="21412" applyFont="1" applyFill="1" applyBorder="1" applyAlignment="1" applyProtection="1">
      <alignment horizontal="left" vertical="center" wrapText="1"/>
      <protection locked="0"/>
    </xf>
    <xf numFmtId="0" fontId="115" fillId="0" borderId="106" xfId="21412" applyFont="1" applyFill="1" applyBorder="1" applyAlignment="1" applyProtection="1">
      <alignment vertical="center" wrapText="1"/>
      <protection locked="0"/>
    </xf>
    <xf numFmtId="0" fontId="115" fillId="3" borderId="106" xfId="21412" applyFont="1" applyFill="1" applyBorder="1" applyAlignment="1" applyProtection="1">
      <alignment horizontal="left" vertical="center" wrapText="1"/>
      <protection locked="0"/>
    </xf>
    <xf numFmtId="0" fontId="114" fillId="80" borderId="106" xfId="21412" applyFont="1" applyFill="1" applyBorder="1" applyAlignment="1" applyProtection="1">
      <alignment vertical="center" wrapText="1"/>
      <protection locked="0"/>
    </xf>
    <xf numFmtId="164" fontId="114" fillId="79" borderId="106" xfId="948" applyNumberFormat="1" applyFont="1" applyFill="1" applyBorder="1" applyAlignment="1" applyProtection="1">
      <alignment horizontal="right" vertical="center"/>
      <protection locked="0"/>
    </xf>
    <xf numFmtId="164" fontId="115" fillId="3" borderId="107" xfId="948" applyNumberFormat="1" applyFont="1" applyFill="1" applyBorder="1" applyAlignment="1" applyProtection="1">
      <alignment horizontal="right" vertical="center"/>
      <protection locked="0"/>
    </xf>
    <xf numFmtId="1" fontId="6" fillId="36" borderId="122" xfId="0" applyNumberFormat="1" applyFont="1" applyFill="1" applyBorder="1" applyAlignment="1">
      <alignment horizontal="right" vertical="center" wrapText="1"/>
    </xf>
    <xf numFmtId="1" fontId="111" fillId="0" borderId="122" xfId="0" applyNumberFormat="1" applyFont="1" applyFill="1" applyBorder="1" applyAlignment="1">
      <alignment horizontal="right" vertical="center" wrapText="1"/>
    </xf>
    <xf numFmtId="1" fontId="6" fillId="36" borderId="122" xfId="0" applyNumberFormat="1" applyFont="1" applyFill="1" applyBorder="1" applyAlignment="1">
      <alignment horizontal="center" vertical="center" wrapText="1"/>
    </xf>
    <xf numFmtId="10" fontId="7" fillId="0" borderId="107" xfId="20961" applyNumberFormat="1" applyFont="1" applyFill="1" applyBorder="1" applyAlignment="1">
      <alignment horizontal="left" vertical="center" wrapText="1"/>
    </xf>
    <xf numFmtId="10" fontId="4" fillId="0"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left" vertical="center" wrapText="1"/>
    </xf>
    <xf numFmtId="10" fontId="111" fillId="0" borderId="107" xfId="20961" applyNumberFormat="1" applyFont="1" applyFill="1" applyBorder="1" applyAlignment="1">
      <alignment horizontal="left" vertical="center" wrapText="1"/>
    </xf>
    <xf numFmtId="10" fontId="6" fillId="36"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center" vertical="center" wrapText="1"/>
    </xf>
    <xf numFmtId="10" fontId="113" fillId="0" borderId="26" xfId="20961" applyNumberFormat="1" applyFont="1" applyFill="1" applyBorder="1" applyAlignment="1" applyProtection="1">
      <alignment horizontal="left" vertical="center"/>
    </xf>
    <xf numFmtId="43" fontId="7" fillId="0" borderId="0" xfId="7" applyFont="1"/>
    <xf numFmtId="0" fontId="109" fillId="0" borderId="0" xfId="0" applyFont="1" applyAlignment="1">
      <alignment wrapText="1"/>
    </xf>
    <xf numFmtId="0" fontId="10" fillId="0" borderId="30" xfId="0" applyFont="1" applyBorder="1" applyAlignment="1">
      <alignment horizontal="center" wrapText="1"/>
    </xf>
    <xf numFmtId="0" fontId="10" fillId="0" borderId="8" xfId="0" applyFont="1" applyBorder="1" applyAlignment="1">
      <alignment horizontal="center" vertical="center" wrapText="1"/>
    </xf>
    <xf numFmtId="0" fontId="9" fillId="0" borderId="124" xfId="0" applyFont="1" applyBorder="1" applyAlignment="1">
      <alignment horizontal="right" vertical="center" wrapText="1"/>
    </xf>
    <xf numFmtId="0" fontId="9" fillId="0" borderId="124" xfId="0" applyFont="1" applyFill="1" applyBorder="1" applyAlignment="1">
      <alignment horizontal="right" vertical="center" wrapText="1"/>
    </xf>
    <xf numFmtId="0" fontId="7" fillId="0" borderId="107" xfId="0" applyFont="1" applyFill="1" applyBorder="1" applyAlignment="1">
      <alignment vertical="center" wrapText="1"/>
    </xf>
    <xf numFmtId="0" fontId="4" fillId="0" borderId="107" xfId="0" applyFont="1" applyBorder="1" applyAlignment="1">
      <alignment vertical="center" wrapText="1"/>
    </xf>
    <xf numFmtId="0" fontId="4" fillId="0" borderId="107" xfId="0" applyFont="1" applyFill="1" applyBorder="1" applyAlignment="1">
      <alignment horizontal="left" vertical="center" wrapText="1" indent="2"/>
    </xf>
    <xf numFmtId="0" fontId="4" fillId="0" borderId="107" xfId="0" applyFont="1" applyFill="1" applyBorder="1" applyAlignment="1">
      <alignment vertical="center" wrapText="1"/>
    </xf>
    <xf numFmtId="3" fontId="23" fillId="36" borderId="108" xfId="0" applyNumberFormat="1" applyFont="1" applyFill="1" applyBorder="1" applyAlignment="1">
      <alignment vertical="center" wrapText="1"/>
    </xf>
    <xf numFmtId="3" fontId="23" fillId="36" borderId="24" xfId="0" applyNumberFormat="1" applyFont="1" applyFill="1" applyBorder="1" applyAlignment="1">
      <alignment vertical="center" wrapText="1"/>
    </xf>
    <xf numFmtId="3" fontId="23" fillId="0" borderId="108" xfId="0" applyNumberFormat="1" applyFont="1" applyBorder="1" applyAlignment="1">
      <alignment vertical="center" wrapText="1"/>
    </xf>
    <xf numFmtId="3" fontId="23" fillId="0" borderId="24" xfId="0" applyNumberFormat="1" applyFont="1" applyBorder="1" applyAlignment="1">
      <alignment vertical="center" wrapText="1"/>
    </xf>
    <xf numFmtId="3" fontId="23" fillId="0" borderId="24" xfId="0" applyNumberFormat="1" applyFont="1" applyFill="1" applyBorder="1" applyAlignment="1">
      <alignment vertical="center" wrapText="1"/>
    </xf>
    <xf numFmtId="3" fontId="23" fillId="36" borderId="28" xfId="0" applyNumberFormat="1" applyFont="1" applyFill="1" applyBorder="1" applyAlignment="1">
      <alignment vertical="center" wrapText="1"/>
    </xf>
    <xf numFmtId="3" fontId="23" fillId="36" borderId="43" xfId="0" applyNumberFormat="1" applyFont="1" applyFill="1" applyBorder="1" applyAlignment="1">
      <alignment vertical="center" wrapText="1"/>
    </xf>
    <xf numFmtId="0" fontId="6" fillId="0" borderId="26" xfId="0" applyFont="1" applyBorder="1" applyAlignment="1">
      <alignment vertical="center" wrapText="1"/>
    </xf>
    <xf numFmtId="0" fontId="4" fillId="0" borderId="122" xfId="0" applyFont="1" applyBorder="1" applyAlignment="1"/>
    <xf numFmtId="0" fontId="4" fillId="0" borderId="27" xfId="0" applyFont="1" applyBorder="1" applyAlignment="1"/>
    <xf numFmtId="0" fontId="9" fillId="0" borderId="122" xfId="0" applyFont="1" applyBorder="1" applyAlignment="1"/>
    <xf numFmtId="0" fontId="9" fillId="0" borderId="122" xfId="0" applyFont="1" applyBorder="1" applyAlignment="1">
      <alignment wrapText="1"/>
    </xf>
    <xf numFmtId="0" fontId="10" fillId="0" borderId="21" xfId="0" applyFont="1" applyBorder="1" applyAlignment="1">
      <alignment horizontal="center"/>
    </xf>
    <xf numFmtId="0" fontId="10" fillId="0" borderId="122" xfId="0" applyFont="1" applyBorder="1" applyAlignment="1">
      <alignment horizontal="center" vertical="center" wrapText="1"/>
    </xf>
    <xf numFmtId="14" fontId="7" fillId="0" borderId="0" xfId="0" applyNumberFormat="1" applyFont="1"/>
    <xf numFmtId="0" fontId="2" fillId="0" borderId="20" xfId="0" applyNumberFormat="1" applyFont="1" applyFill="1" applyBorder="1" applyAlignment="1">
      <alignment horizontal="left" vertical="center" wrapText="1" indent="1"/>
    </xf>
    <xf numFmtId="0" fontId="2" fillId="0" borderId="21" xfId="0" applyNumberFormat="1" applyFont="1" applyFill="1" applyBorder="1" applyAlignment="1">
      <alignment horizontal="left" vertical="center" wrapText="1" indent="1"/>
    </xf>
    <xf numFmtId="0" fontId="9" fillId="0" borderId="124" xfId="0" applyFont="1" applyFill="1" applyBorder="1" applyAlignment="1">
      <alignment horizontal="center" vertical="center" wrapText="1"/>
    </xf>
    <xf numFmtId="0" fontId="15" fillId="0" borderId="107" xfId="0" applyFont="1" applyFill="1" applyBorder="1" applyAlignment="1">
      <alignment horizontal="center" vertical="center" wrapText="1"/>
    </xf>
    <xf numFmtId="0" fontId="16" fillId="0" borderId="107" xfId="0" applyFont="1" applyFill="1" applyBorder="1" applyAlignment="1">
      <alignment horizontal="left" vertical="center" wrapText="1"/>
    </xf>
    <xf numFmtId="193" fontId="7" fillId="0" borderId="107" xfId="0" applyNumberFormat="1" applyFont="1" applyFill="1" applyBorder="1" applyAlignment="1" applyProtection="1">
      <alignment vertical="center" wrapText="1"/>
      <protection locked="0"/>
    </xf>
    <xf numFmtId="193" fontId="4" fillId="0" borderId="107" xfId="0" applyNumberFormat="1" applyFont="1" applyFill="1" applyBorder="1" applyAlignment="1" applyProtection="1">
      <alignment vertical="center" wrapText="1"/>
      <protection locked="0"/>
    </xf>
    <xf numFmtId="193" fontId="7" fillId="0" borderId="107" xfId="0" applyNumberFormat="1" applyFont="1" applyFill="1" applyBorder="1" applyAlignment="1" applyProtection="1">
      <alignment horizontal="right" vertical="center" wrapText="1"/>
      <protection locked="0"/>
    </xf>
    <xf numFmtId="0" fontId="7" fillId="0" borderId="107" xfId="0" applyFont="1" applyBorder="1" applyAlignment="1">
      <alignment vertical="center" wrapText="1"/>
    </xf>
    <xf numFmtId="0" fontId="9" fillId="2" borderId="124" xfId="0" applyFont="1" applyFill="1" applyBorder="1" applyAlignment="1">
      <alignment horizontal="right" vertical="center"/>
    </xf>
    <xf numFmtId="0" fontId="9" fillId="2" borderId="107" xfId="0" applyFont="1" applyFill="1" applyBorder="1" applyAlignment="1">
      <alignment vertical="center"/>
    </xf>
    <xf numFmtId="193" fontId="9" fillId="2" borderId="107" xfId="0" applyNumberFormat="1" applyFont="1" applyFill="1" applyBorder="1" applyAlignment="1" applyProtection="1">
      <alignment vertical="center"/>
      <protection locked="0"/>
    </xf>
    <xf numFmtId="193" fontId="17" fillId="2" borderId="107" xfId="0" applyNumberFormat="1" applyFont="1" applyFill="1" applyBorder="1" applyAlignment="1" applyProtection="1">
      <alignment vertical="center"/>
      <protection locked="0"/>
    </xf>
    <xf numFmtId="0" fontId="15" fillId="0" borderId="124" xfId="0" applyFont="1" applyFill="1" applyBorder="1" applyAlignment="1">
      <alignment horizontal="center" vertical="center" wrapText="1"/>
    </xf>
    <xf numFmtId="14" fontId="4" fillId="0" borderId="0" xfId="0" applyNumberFormat="1" applyFont="1"/>
    <xf numFmtId="10" fontId="4" fillId="0" borderId="107" xfId="20961" applyNumberFormat="1" applyFont="1" applyFill="1" applyBorder="1" applyAlignment="1" applyProtection="1">
      <alignment horizontal="right" vertical="center" wrapText="1"/>
      <protection locked="0"/>
    </xf>
    <xf numFmtId="10" fontId="4" fillId="0" borderId="107"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60" xfId="0" applyFont="1" applyFill="1" applyBorder="1"/>
    <xf numFmtId="0" fontId="4" fillId="3" borderId="127" xfId="0" applyFont="1" applyFill="1" applyBorder="1" applyAlignment="1">
      <alignment wrapText="1"/>
    </xf>
    <xf numFmtId="0" fontId="4" fillId="3" borderId="128" xfId="0" applyFont="1" applyFill="1" applyBorder="1"/>
    <xf numFmtId="0" fontId="6" fillId="3" borderId="11" xfId="0" applyFont="1" applyFill="1" applyBorder="1" applyAlignment="1">
      <alignment horizontal="center" wrapText="1"/>
    </xf>
    <xf numFmtId="0" fontId="4" fillId="0" borderId="107" xfId="0" applyFont="1" applyFill="1" applyBorder="1" applyAlignment="1">
      <alignment horizontal="center"/>
    </xf>
    <xf numFmtId="0" fontId="4" fillId="0" borderId="107" xfId="0" applyFont="1" applyBorder="1" applyAlignment="1">
      <alignment horizontal="center"/>
    </xf>
    <xf numFmtId="0" fontId="4" fillId="3" borderId="7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100" xfId="0" applyFont="1" applyFill="1" applyBorder="1" applyAlignment="1">
      <alignment horizontal="center" vertical="center" wrapText="1"/>
    </xf>
    <xf numFmtId="0" fontId="4" fillId="0" borderId="124" xfId="0" applyFont="1" applyBorder="1"/>
    <xf numFmtId="0" fontId="4" fillId="0" borderId="107" xfId="0" applyFont="1" applyBorder="1" applyAlignment="1">
      <alignment wrapText="1"/>
    </xf>
    <xf numFmtId="164" fontId="4" fillId="0" borderId="107" xfId="7" applyNumberFormat="1" applyFont="1" applyBorder="1"/>
    <xf numFmtId="164" fontId="4" fillId="0" borderId="122" xfId="7" applyNumberFormat="1" applyFont="1" applyBorder="1"/>
    <xf numFmtId="0" fontId="14" fillId="0" borderId="107" xfId="0" applyFont="1" applyBorder="1" applyAlignment="1">
      <alignment horizontal="left" wrapText="1" indent="2"/>
    </xf>
    <xf numFmtId="169" fontId="28" fillId="37" borderId="107" xfId="20" applyBorder="1"/>
    <xf numFmtId="164" fontId="4" fillId="0" borderId="107" xfId="7" applyNumberFormat="1" applyFont="1" applyBorder="1" applyAlignment="1">
      <alignment vertical="center"/>
    </xf>
    <xf numFmtId="0" fontId="6" fillId="0" borderId="124" xfId="0" applyFont="1" applyBorder="1"/>
    <xf numFmtId="0" fontId="6" fillId="0" borderId="107" xfId="0" applyFont="1" applyBorder="1" applyAlignment="1">
      <alignment wrapText="1"/>
    </xf>
    <xf numFmtId="164" fontId="6" fillId="0" borderId="122" xfId="7" applyNumberFormat="1" applyFont="1" applyBorder="1"/>
    <xf numFmtId="0" fontId="3" fillId="3" borderId="7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100" xfId="7" applyNumberFormat="1" applyFont="1" applyFill="1" applyBorder="1"/>
    <xf numFmtId="164" fontId="4" fillId="0" borderId="107" xfId="7" applyNumberFormat="1" applyFont="1" applyFill="1" applyBorder="1"/>
    <xf numFmtId="164" fontId="4" fillId="0" borderId="107" xfId="7" applyNumberFormat="1" applyFont="1" applyFill="1" applyBorder="1" applyAlignment="1">
      <alignment vertical="center"/>
    </xf>
    <xf numFmtId="0" fontId="14" fillId="0" borderId="10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100" xfId="0" applyFont="1" applyFill="1" applyBorder="1"/>
    <xf numFmtId="0" fontId="6" fillId="0" borderId="25" xfId="0" applyFont="1" applyBorder="1"/>
    <xf numFmtId="0" fontId="6" fillId="0" borderId="26" xfId="0" applyFont="1" applyBorder="1" applyAlignment="1">
      <alignment wrapText="1"/>
    </xf>
    <xf numFmtId="169" fontId="28" fillId="37" borderId="125" xfId="20" applyBorder="1"/>
    <xf numFmtId="10" fontId="6" fillId="0" borderId="27" xfId="20961" applyNumberFormat="1" applyFont="1" applyBorder="1"/>
    <xf numFmtId="0" fontId="9" fillId="2" borderId="115" xfId="0" applyFont="1" applyFill="1" applyBorder="1" applyAlignment="1">
      <alignment horizontal="right" vertical="center"/>
    </xf>
    <xf numFmtId="0" fontId="9" fillId="2" borderId="102" xfId="0" applyFont="1" applyFill="1" applyBorder="1" applyAlignment="1">
      <alignment vertical="center"/>
    </xf>
    <xf numFmtId="193" fontId="9" fillId="2" borderId="102" xfId="0" applyNumberFormat="1" applyFont="1" applyFill="1" applyBorder="1" applyAlignment="1" applyProtection="1">
      <alignment vertical="center"/>
      <protection locked="0"/>
    </xf>
    <xf numFmtId="193" fontId="17" fillId="2" borderId="102" xfId="0" applyNumberFormat="1" applyFont="1" applyFill="1" applyBorder="1" applyAlignment="1" applyProtection="1">
      <alignment vertical="center"/>
      <protection locked="0"/>
    </xf>
    <xf numFmtId="0" fontId="9" fillId="0" borderId="107" xfId="0" applyFont="1" applyFill="1" applyBorder="1" applyAlignment="1">
      <alignment horizontal="left" vertical="center" wrapText="1"/>
    </xf>
    <xf numFmtId="0" fontId="6" fillId="3" borderId="0" xfId="0" applyFont="1" applyFill="1" applyBorder="1" applyAlignment="1">
      <alignment horizontal="center"/>
    </xf>
    <xf numFmtId="0" fontId="108" fillId="0" borderId="94" xfId="0" applyFont="1" applyFill="1" applyBorder="1" applyAlignment="1">
      <alignment horizontal="left" vertical="center"/>
    </xf>
    <xf numFmtId="0" fontId="108" fillId="0" borderId="92" xfId="0" applyFont="1" applyFill="1" applyBorder="1" applyAlignment="1">
      <alignment vertical="center" wrapText="1"/>
    </xf>
    <xf numFmtId="0" fontId="108" fillId="0" borderId="92" xfId="0" applyFont="1" applyFill="1" applyBorder="1" applyAlignment="1">
      <alignment horizontal="left" vertical="center" wrapText="1"/>
    </xf>
    <xf numFmtId="0" fontId="118" fillId="0" borderId="0" xfId="11" applyFont="1" applyFill="1" applyBorder="1" applyProtection="1"/>
    <xf numFmtId="0" fontId="119" fillId="0" borderId="0" xfId="0" applyFont="1"/>
    <xf numFmtId="0" fontId="118" fillId="0" borderId="0" xfId="11" applyFont="1" applyFill="1" applyBorder="1" applyAlignment="1" applyProtection="1"/>
    <xf numFmtId="0" fontId="120" fillId="0" borderId="0" xfId="11" applyFont="1" applyFill="1" applyBorder="1" applyAlignment="1" applyProtection="1"/>
    <xf numFmtId="14" fontId="119" fillId="0" borderId="0" xfId="0" applyNumberFormat="1" applyFont="1"/>
    <xf numFmtId="0" fontId="122" fillId="0" borderId="107" xfId="0" applyFont="1" applyBorder="1" applyAlignment="1">
      <alignment horizontal="center" vertical="center" wrapText="1"/>
    </xf>
    <xf numFmtId="49" fontId="123" fillId="3" borderId="107" xfId="5" applyNumberFormat="1" applyFont="1" applyFill="1" applyBorder="1" applyAlignment="1" applyProtection="1">
      <alignment horizontal="right" vertical="center"/>
      <protection locked="0"/>
    </xf>
    <xf numFmtId="0" fontId="123" fillId="3" borderId="107" xfId="13" applyFont="1" applyFill="1" applyBorder="1" applyAlignment="1" applyProtection="1">
      <alignment horizontal="left" vertical="center" wrapText="1"/>
      <protection locked="0"/>
    </xf>
    <xf numFmtId="0" fontId="122" fillId="0" borderId="107" xfId="0" applyFont="1" applyBorder="1"/>
    <xf numFmtId="0" fontId="123" fillId="0" borderId="107" xfId="13" applyFont="1" applyFill="1" applyBorder="1" applyAlignment="1" applyProtection="1">
      <alignment horizontal="left" vertical="center" wrapText="1"/>
      <protection locked="0"/>
    </xf>
    <xf numFmtId="49" fontId="123" fillId="0" borderId="107" xfId="5" applyNumberFormat="1" applyFont="1" applyFill="1" applyBorder="1" applyAlignment="1" applyProtection="1">
      <alignment horizontal="right" vertical="center"/>
      <protection locked="0"/>
    </xf>
    <xf numFmtId="49" fontId="124" fillId="0" borderId="107" xfId="5" applyNumberFormat="1" applyFont="1" applyFill="1" applyBorder="1" applyAlignment="1" applyProtection="1">
      <alignment horizontal="right" vertical="center"/>
      <protection locked="0"/>
    </xf>
    <xf numFmtId="0" fontId="119" fillId="0" borderId="0" xfId="0" applyFont="1" applyAlignment="1">
      <alignment wrapText="1"/>
    </xf>
    <xf numFmtId="0" fontId="119" fillId="0" borderId="107" xfId="0" applyFont="1" applyBorder="1" applyAlignment="1">
      <alignment horizontal="center" vertical="center"/>
    </xf>
    <xf numFmtId="0" fontId="119" fillId="0" borderId="107" xfId="0" applyFont="1" applyBorder="1" applyAlignment="1">
      <alignment horizontal="center" vertical="center" wrapText="1"/>
    </xf>
    <xf numFmtId="49" fontId="123" fillId="3" borderId="107" xfId="5" applyNumberFormat="1" applyFont="1" applyFill="1" applyBorder="1" applyAlignment="1" applyProtection="1">
      <alignment horizontal="right" vertical="center" wrapText="1"/>
      <protection locked="0"/>
    </xf>
    <xf numFmtId="0" fontId="119" fillId="0" borderId="107" xfId="0" applyFont="1" applyBorder="1"/>
    <xf numFmtId="0" fontId="119" fillId="0" borderId="107" xfId="0" applyFont="1" applyFill="1" applyBorder="1"/>
    <xf numFmtId="49" fontId="123" fillId="0" borderId="107" xfId="5" applyNumberFormat="1" applyFont="1" applyFill="1" applyBorder="1" applyAlignment="1" applyProtection="1">
      <alignment horizontal="right" vertical="center" wrapText="1"/>
      <protection locked="0"/>
    </xf>
    <xf numFmtId="49" fontId="124" fillId="0" borderId="107" xfId="5" applyNumberFormat="1" applyFont="1" applyFill="1" applyBorder="1" applyAlignment="1" applyProtection="1">
      <alignment horizontal="right" vertical="center" wrapText="1"/>
      <protection locked="0"/>
    </xf>
    <xf numFmtId="0" fontId="122" fillId="0" borderId="0" xfId="0" applyFont="1"/>
    <xf numFmtId="0" fontId="119" fillId="0" borderId="107" xfId="0" applyFont="1" applyBorder="1" applyAlignment="1">
      <alignment wrapText="1"/>
    </xf>
    <xf numFmtId="0" fontId="119" fillId="0" borderId="107" xfId="0" applyFont="1" applyBorder="1" applyAlignment="1">
      <alignment horizontal="left" indent="8"/>
    </xf>
    <xf numFmtId="0" fontId="119" fillId="0" borderId="0" xfId="0" applyFont="1" applyFill="1"/>
    <xf numFmtId="0" fontId="118" fillId="0" borderId="107" xfId="0" applyNumberFormat="1" applyFont="1" applyFill="1" applyBorder="1" applyAlignment="1">
      <alignment horizontal="left" vertical="center" wrapText="1"/>
    </xf>
    <xf numFmtId="0" fontId="119" fillId="0" borderId="0" xfId="0" applyFont="1" applyBorder="1"/>
    <xf numFmtId="0" fontId="122" fillId="0" borderId="107" xfId="0" applyFont="1" applyFill="1" applyBorder="1"/>
    <xf numFmtId="0" fontId="119" fillId="0" borderId="0" xfId="0" applyFont="1" applyBorder="1" applyAlignment="1">
      <alignment horizontal="left"/>
    </xf>
    <xf numFmtId="0" fontId="122" fillId="0" borderId="0" xfId="0" applyFont="1" applyBorder="1"/>
    <xf numFmtId="0" fontId="119" fillId="0" borderId="0" xfId="0" applyFont="1" applyFill="1" applyBorder="1"/>
    <xf numFmtId="0" fontId="122" fillId="0" borderId="107" xfId="0" applyFont="1" applyFill="1" applyBorder="1" applyAlignment="1">
      <alignment horizontal="center" vertical="center" wrapText="1"/>
    </xf>
    <xf numFmtId="0" fontId="121" fillId="0" borderId="107" xfId="0" applyFont="1" applyFill="1" applyBorder="1" applyAlignment="1">
      <alignment horizontal="left" indent="1"/>
    </xf>
    <xf numFmtId="0" fontId="121" fillId="0" borderId="107" xfId="0" applyFont="1" applyFill="1" applyBorder="1" applyAlignment="1">
      <alignment horizontal="left" wrapText="1" indent="1"/>
    </xf>
    <xf numFmtId="0" fontId="118" fillId="0" borderId="107" xfId="0" applyFont="1" applyFill="1" applyBorder="1" applyAlignment="1">
      <alignment horizontal="left" indent="1"/>
    </xf>
    <xf numFmtId="0" fontId="118" fillId="0" borderId="107" xfId="0" applyNumberFormat="1" applyFont="1" applyFill="1" applyBorder="1" applyAlignment="1">
      <alignment horizontal="left" indent="1"/>
    </xf>
    <xf numFmtId="0" fontId="118" fillId="0" borderId="107" xfId="0" applyFont="1" applyFill="1" applyBorder="1" applyAlignment="1">
      <alignment horizontal="left" wrapText="1" indent="2"/>
    </xf>
    <xf numFmtId="0" fontId="121" fillId="0" borderId="107" xfId="0" applyFont="1" applyFill="1" applyBorder="1" applyAlignment="1">
      <alignment horizontal="left" vertical="center" indent="1"/>
    </xf>
    <xf numFmtId="0" fontId="119" fillId="81" borderId="107" xfId="0" applyFont="1" applyFill="1" applyBorder="1"/>
    <xf numFmtId="0" fontId="119" fillId="0" borderId="107" xfId="0" applyFont="1" applyFill="1" applyBorder="1" applyAlignment="1">
      <alignment horizontal="left" wrapText="1"/>
    </xf>
    <xf numFmtId="0" fontId="119" fillId="0" borderId="107" xfId="0" applyFont="1" applyFill="1" applyBorder="1" applyAlignment="1">
      <alignment horizontal="left" wrapText="1" indent="2"/>
    </xf>
    <xf numFmtId="0" fontId="122" fillId="0" borderId="7" xfId="0" applyFont="1" applyBorder="1"/>
    <xf numFmtId="0" fontId="122" fillId="81" borderId="107" xfId="0" applyFont="1" applyFill="1" applyBorder="1"/>
    <xf numFmtId="0" fontId="119" fillId="0" borderId="0" xfId="0" applyFont="1" applyBorder="1" applyAlignment="1">
      <alignment horizontal="center" vertical="center"/>
    </xf>
    <xf numFmtId="0" fontId="119" fillId="0" borderId="0" xfId="0" applyFont="1" applyFill="1" applyBorder="1" applyAlignment="1">
      <alignment horizontal="center" vertical="center" wrapText="1"/>
    </xf>
    <xf numFmtId="0" fontId="119" fillId="0" borderId="0" xfId="0" applyFont="1" applyBorder="1" applyAlignment="1">
      <alignment horizontal="center" vertical="center" wrapText="1"/>
    </xf>
    <xf numFmtId="0" fontId="119" fillId="0" borderId="7" xfId="0" applyFont="1" applyBorder="1" applyAlignment="1">
      <alignment wrapText="1"/>
    </xf>
    <xf numFmtId="0" fontId="119" fillId="0" borderId="7" xfId="0" applyFont="1" applyBorder="1" applyAlignment="1">
      <alignment horizontal="center" vertical="center" wrapText="1"/>
    </xf>
    <xf numFmtId="49" fontId="119" fillId="0" borderId="107" xfId="0" applyNumberFormat="1" applyFont="1" applyBorder="1" applyAlignment="1">
      <alignment horizontal="center" vertical="center" wrapText="1"/>
    </xf>
    <xf numFmtId="0" fontId="119" fillId="0" borderId="107" xfId="0" applyFont="1" applyBorder="1" applyAlignment="1">
      <alignment horizontal="center"/>
    </xf>
    <xf numFmtId="0" fontId="119" fillId="0" borderId="107" xfId="0" applyFont="1" applyBorder="1" applyAlignment="1">
      <alignment horizontal="left" indent="1"/>
    </xf>
    <xf numFmtId="0" fontId="119" fillId="0" borderId="7" xfId="0" applyFont="1" applyBorder="1"/>
    <xf numFmtId="0" fontId="119" fillId="0" borderId="107" xfId="0" applyFont="1" applyBorder="1" applyAlignment="1">
      <alignment horizontal="left" indent="2"/>
    </xf>
    <xf numFmtId="49" fontId="119" fillId="0" borderId="107" xfId="0" applyNumberFormat="1" applyFont="1" applyBorder="1" applyAlignment="1">
      <alignment horizontal="left" indent="3"/>
    </xf>
    <xf numFmtId="49" fontId="119" fillId="0" borderId="107" xfId="0" applyNumberFormat="1" applyFont="1" applyFill="1" applyBorder="1" applyAlignment="1">
      <alignment horizontal="left" indent="3"/>
    </xf>
    <xf numFmtId="49" fontId="119" fillId="0" borderId="107" xfId="0" applyNumberFormat="1" applyFont="1" applyBorder="1" applyAlignment="1">
      <alignment horizontal="left" indent="1"/>
    </xf>
    <xf numFmtId="49" fontId="119" fillId="0" borderId="107" xfId="0" applyNumberFormat="1" applyFont="1" applyFill="1" applyBorder="1" applyAlignment="1">
      <alignment horizontal="left" indent="1"/>
    </xf>
    <xf numFmtId="0" fontId="119" fillId="0" borderId="107" xfId="0" applyNumberFormat="1" applyFont="1" applyBorder="1" applyAlignment="1">
      <alignment horizontal="left" indent="1"/>
    </xf>
    <xf numFmtId="49" fontId="119" fillId="0" borderId="107" xfId="0" applyNumberFormat="1" applyFont="1" applyBorder="1" applyAlignment="1">
      <alignment horizontal="left" wrapText="1" indent="2"/>
    </xf>
    <xf numFmtId="49" fontId="119" fillId="0" borderId="107" xfId="0" applyNumberFormat="1" applyFont="1" applyFill="1" applyBorder="1" applyAlignment="1">
      <alignment horizontal="left" vertical="top" wrapText="1" indent="2"/>
    </xf>
    <xf numFmtId="49" fontId="119" fillId="0" borderId="107" xfId="0" applyNumberFormat="1" applyFont="1" applyFill="1" applyBorder="1" applyAlignment="1">
      <alignment horizontal="left" wrapText="1" indent="3"/>
    </xf>
    <xf numFmtId="49" fontId="119" fillId="0" borderId="107" xfId="0" applyNumberFormat="1" applyFont="1" applyFill="1" applyBorder="1" applyAlignment="1">
      <alignment horizontal="left" wrapText="1" indent="2"/>
    </xf>
    <xf numFmtId="0" fontId="119" fillId="0" borderId="107" xfId="0" applyNumberFormat="1" applyFont="1" applyFill="1" applyBorder="1" applyAlignment="1">
      <alignment horizontal="left" wrapText="1" indent="1"/>
    </xf>
    <xf numFmtId="0" fontId="121" fillId="0" borderId="138"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21" fillId="0" borderId="107" xfId="0" applyNumberFormat="1" applyFont="1" applyFill="1" applyBorder="1" applyAlignment="1">
      <alignment horizontal="left" vertical="center" wrapText="1"/>
    </xf>
    <xf numFmtId="0" fontId="119" fillId="0" borderId="0" xfId="0" applyFont="1" applyAlignment="1">
      <alignment horizontal="center" vertical="center"/>
    </xf>
    <xf numFmtId="0" fontId="127" fillId="0" borderId="0" xfId="0" applyFont="1"/>
    <xf numFmtId="0" fontId="127" fillId="0" borderId="0" xfId="0" applyFont="1" applyAlignment="1">
      <alignment horizontal="center" vertical="center"/>
    </xf>
    <xf numFmtId="0" fontId="119" fillId="0" borderId="107" xfId="0" applyFont="1" applyFill="1" applyBorder="1" applyAlignment="1">
      <alignment horizontal="left" indent="1"/>
    </xf>
    <xf numFmtId="49" fontId="108" fillId="0" borderId="107" xfId="0" applyNumberFormat="1" applyFont="1" applyFill="1" applyBorder="1" applyAlignment="1">
      <alignment horizontal="right" vertical="center"/>
    </xf>
    <xf numFmtId="0"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vertical="center" wrapText="1"/>
    </xf>
    <xf numFmtId="0" fontId="12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vertical="center"/>
    </xf>
    <xf numFmtId="0" fontId="128" fillId="0" borderId="107" xfId="0" applyNumberFormat="1" applyFont="1" applyFill="1" applyBorder="1" applyAlignment="1">
      <alignment vertical="center" wrapText="1"/>
    </xf>
    <xf numFmtId="2"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horizontal="right" vertical="center"/>
    </xf>
    <xf numFmtId="0" fontId="129" fillId="0" borderId="0" xfId="0" applyFont="1" applyFill="1" applyBorder="1" applyAlignment="1"/>
    <xf numFmtId="0" fontId="108" fillId="0" borderId="107" xfId="12672" applyFont="1" applyFill="1" applyBorder="1" applyAlignment="1">
      <alignment horizontal="left" vertical="center" wrapText="1"/>
    </xf>
    <xf numFmtId="0" fontId="108" fillId="0" borderId="102" xfId="0" applyNumberFormat="1" applyFont="1" applyFill="1" applyBorder="1" applyAlignment="1">
      <alignment horizontal="left" vertical="top" wrapText="1"/>
    </xf>
    <xf numFmtId="0" fontId="130" fillId="0" borderId="107" xfId="0" applyFont="1" applyBorder="1"/>
    <xf numFmtId="0" fontId="128" fillId="0" borderId="107" xfId="0" applyFont="1" applyBorder="1" applyAlignment="1">
      <alignment horizontal="left" vertical="top" wrapText="1"/>
    </xf>
    <xf numFmtId="0" fontId="128" fillId="0" borderId="107" xfId="0" applyFont="1" applyBorder="1"/>
    <xf numFmtId="0" fontId="128" fillId="0" borderId="107" xfId="0" applyFont="1" applyBorder="1" applyAlignment="1">
      <alignment horizontal="left" wrapText="1" indent="2"/>
    </xf>
    <xf numFmtId="0" fontId="108" fillId="0" borderId="107" xfId="12672" applyFont="1" applyFill="1" applyBorder="1" applyAlignment="1">
      <alignment horizontal="left" vertical="center" wrapText="1" indent="2"/>
    </xf>
    <xf numFmtId="0" fontId="128" fillId="0" borderId="107" xfId="0" applyFont="1" applyBorder="1" applyAlignment="1">
      <alignment horizontal="left" vertical="top" wrapText="1" indent="2"/>
    </xf>
    <xf numFmtId="0" fontId="130" fillId="0" borderId="7" xfId="0" applyFont="1" applyBorder="1"/>
    <xf numFmtId="0" fontId="128" fillId="0" borderId="107" xfId="0" applyFont="1" applyFill="1" applyBorder="1" applyAlignment="1">
      <alignment horizontal="left" wrapText="1" indent="2"/>
    </xf>
    <xf numFmtId="0" fontId="128" fillId="0" borderId="107" xfId="0" applyFont="1" applyBorder="1" applyAlignment="1">
      <alignment horizontal="left" indent="1"/>
    </xf>
    <xf numFmtId="0" fontId="128" fillId="0" borderId="107" xfId="0" applyFont="1" applyBorder="1" applyAlignment="1">
      <alignment horizontal="left" indent="2"/>
    </xf>
    <xf numFmtId="49" fontId="128" fillId="0" borderId="107" xfId="0" applyNumberFormat="1" applyFont="1" applyFill="1" applyBorder="1" applyAlignment="1">
      <alignment horizontal="left" indent="3"/>
    </xf>
    <xf numFmtId="49" fontId="128" fillId="0" borderId="107" xfId="0" applyNumberFormat="1" applyFont="1" applyFill="1" applyBorder="1" applyAlignment="1">
      <alignment horizontal="left" vertical="center" indent="1"/>
    </xf>
    <xf numFmtId="0" fontId="108" fillId="0" borderId="107" xfId="0" applyFont="1" applyFill="1" applyBorder="1" applyAlignment="1">
      <alignment vertical="center" wrapText="1"/>
    </xf>
    <xf numFmtId="49" fontId="128" fillId="0" borderId="107" xfId="0" applyNumberFormat="1" applyFont="1" applyFill="1" applyBorder="1" applyAlignment="1">
      <alignment horizontal="left" vertical="top" wrapText="1" indent="2"/>
    </xf>
    <xf numFmtId="49" fontId="128" fillId="0" borderId="107" xfId="0" applyNumberFormat="1" applyFont="1" applyFill="1" applyBorder="1" applyAlignment="1">
      <alignment horizontal="left" vertical="top" wrapText="1"/>
    </xf>
    <xf numFmtId="49" fontId="128" fillId="0" borderId="107" xfId="0" applyNumberFormat="1" applyFont="1" applyFill="1" applyBorder="1" applyAlignment="1">
      <alignment horizontal="left" wrapText="1" indent="3"/>
    </xf>
    <xf numFmtId="49" fontId="128" fillId="0" borderId="107" xfId="0" applyNumberFormat="1" applyFont="1" applyFill="1" applyBorder="1" applyAlignment="1">
      <alignment horizontal="left" wrapText="1" indent="2"/>
    </xf>
    <xf numFmtId="49" fontId="128" fillId="0" borderId="107" xfId="0" applyNumberFormat="1" applyFont="1" applyFill="1" applyBorder="1" applyAlignment="1">
      <alignment vertical="top" wrapText="1"/>
    </xf>
    <xf numFmtId="0" fontId="11" fillId="0" borderId="107" xfId="17" applyFill="1" applyBorder="1" applyAlignment="1" applyProtection="1">
      <alignment wrapText="1"/>
    </xf>
    <xf numFmtId="49" fontId="128" fillId="0" borderId="107" xfId="0" applyNumberFormat="1" applyFont="1" applyFill="1" applyBorder="1" applyAlignment="1">
      <alignment horizontal="left" vertical="center" wrapText="1" indent="3"/>
    </xf>
    <xf numFmtId="49" fontId="119" fillId="0" borderId="107" xfId="0" applyNumberFormat="1" applyFont="1" applyFill="1" applyBorder="1" applyAlignment="1">
      <alignment horizontal="left" wrapText="1" indent="1"/>
    </xf>
    <xf numFmtId="0" fontId="128" fillId="0" borderId="107" xfId="0" applyFont="1" applyBorder="1" applyAlignment="1">
      <alignment horizontal="left" vertical="center" wrapText="1" indent="2"/>
    </xf>
    <xf numFmtId="0" fontId="108" fillId="0" borderId="107" xfId="0" applyFont="1" applyFill="1" applyBorder="1" applyAlignment="1">
      <alignment horizontal="left" vertical="center" wrapText="1"/>
    </xf>
    <xf numFmtId="0" fontId="119" fillId="0" borderId="0" xfId="0" applyFont="1" applyBorder="1" applyAlignment="1">
      <alignment horizontal="left" indent="1"/>
    </xf>
    <xf numFmtId="0" fontId="119" fillId="0" borderId="0" xfId="0" applyFont="1" applyBorder="1" applyAlignment="1">
      <alignment horizontal="left" indent="2"/>
    </xf>
    <xf numFmtId="49" fontId="119" fillId="0" borderId="0" xfId="0" applyNumberFormat="1" applyFont="1" applyBorder="1" applyAlignment="1">
      <alignment horizontal="left" indent="3"/>
    </xf>
    <xf numFmtId="49" fontId="119" fillId="0" borderId="0" xfId="0" applyNumberFormat="1" applyFont="1" applyBorder="1" applyAlignment="1">
      <alignment horizontal="left" indent="1"/>
    </xf>
    <xf numFmtId="49" fontId="119" fillId="0" borderId="0" xfId="0" applyNumberFormat="1" applyFont="1" applyBorder="1" applyAlignment="1">
      <alignment horizontal="left" wrapText="1" indent="2"/>
    </xf>
    <xf numFmtId="49" fontId="119" fillId="0" borderId="0" xfId="0" applyNumberFormat="1" applyFont="1" applyFill="1" applyBorder="1" applyAlignment="1">
      <alignment horizontal="left" wrapText="1" indent="3"/>
    </xf>
    <xf numFmtId="0" fontId="119" fillId="0" borderId="0" xfId="0" applyNumberFormat="1" applyFont="1" applyFill="1" applyBorder="1" applyAlignment="1">
      <alignment horizontal="left" wrapText="1" indent="1"/>
    </xf>
    <xf numFmtId="49" fontId="107" fillId="0" borderId="107" xfId="0" applyNumberFormat="1" applyFont="1" applyFill="1" applyBorder="1" applyAlignment="1">
      <alignment horizontal="right" vertical="center"/>
    </xf>
    <xf numFmtId="0" fontId="108" fillId="0" borderId="107" xfId="0" applyFont="1" applyFill="1" applyBorder="1" applyAlignment="1">
      <alignment horizontal="left" vertical="center" wrapText="1"/>
    </xf>
    <xf numFmtId="0" fontId="122" fillId="0" borderId="107"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08" fillId="0" borderId="106" xfId="0" applyNumberFormat="1" applyFont="1" applyFill="1" applyBorder="1" applyAlignment="1">
      <alignment horizontal="left" vertical="center" wrapText="1"/>
    </xf>
    <xf numFmtId="0" fontId="119" fillId="0" borderId="0" xfId="0" applyFont="1" applyFill="1" applyAlignment="1">
      <alignment horizontal="left" vertical="top" wrapText="1"/>
    </xf>
    <xf numFmtId="0" fontId="125" fillId="0" borderId="107" xfId="13" applyFont="1" applyFill="1" applyBorder="1" applyAlignment="1" applyProtection="1">
      <alignment horizontal="left" vertical="center" wrapText="1"/>
      <protection locked="0"/>
    </xf>
    <xf numFmtId="0" fontId="119" fillId="0" borderId="107" xfId="0" applyFont="1" applyFill="1" applyBorder="1" applyAlignment="1">
      <alignment horizontal="center" vertical="center" wrapText="1"/>
    </xf>
    <xf numFmtId="0" fontId="119" fillId="0" borderId="0" xfId="0" applyFont="1" applyFill="1" applyBorder="1" applyAlignment="1">
      <alignment horizontal="center" vertical="center"/>
    </xf>
    <xf numFmtId="0" fontId="119" fillId="0" borderId="7" xfId="0" applyFont="1" applyFill="1" applyBorder="1"/>
    <xf numFmtId="49" fontId="119" fillId="0" borderId="107" xfId="0" applyNumberFormat="1" applyFont="1" applyFill="1" applyBorder="1" applyAlignment="1">
      <alignment horizontal="center" vertical="center" wrapText="1"/>
    </xf>
    <xf numFmtId="0" fontId="108" fillId="0" borderId="107" xfId="0" applyFont="1" applyFill="1" applyBorder="1" applyAlignment="1">
      <alignment horizontal="left" vertical="center" wrapText="1"/>
    </xf>
    <xf numFmtId="0" fontId="25" fillId="0" borderId="124" xfId="0" applyFont="1" applyBorder="1" applyAlignment="1">
      <alignment horizontal="center"/>
    </xf>
    <xf numFmtId="0" fontId="118" fillId="0" borderId="107" xfId="0" applyNumberFormat="1" applyFont="1" applyFill="1" applyBorder="1" applyAlignment="1">
      <alignment vertical="center" wrapText="1"/>
    </xf>
    <xf numFmtId="0" fontId="118" fillId="0" borderId="107" xfId="0" applyFont="1" applyFill="1" applyBorder="1" applyAlignment="1">
      <alignment vertical="center" wrapText="1"/>
    </xf>
    <xf numFmtId="0" fontId="118" fillId="0" borderId="107" xfId="0" applyNumberFormat="1" applyFont="1" applyFill="1" applyBorder="1" applyAlignment="1">
      <alignment horizontal="left" vertical="center" wrapText="1" indent="1"/>
    </xf>
    <xf numFmtId="0" fontId="118" fillId="0" borderId="107" xfId="0" applyNumberFormat="1" applyFont="1" applyFill="1" applyBorder="1" applyAlignment="1">
      <alignment horizontal="left" vertical="center" indent="1"/>
    </xf>
    <xf numFmtId="0" fontId="127" fillId="0" borderId="107" xfId="0" applyFont="1" applyBorder="1" applyAlignment="1">
      <alignment horizontal="left" indent="2"/>
    </xf>
    <xf numFmtId="0" fontId="133" fillId="0" borderId="142" xfId="0" applyNumberFormat="1" applyFont="1" applyFill="1" applyBorder="1" applyAlignment="1">
      <alignment vertical="center" wrapText="1" readingOrder="1"/>
    </xf>
    <xf numFmtId="0" fontId="127" fillId="0" borderId="107" xfId="0" applyFont="1" applyBorder="1"/>
    <xf numFmtId="0" fontId="133" fillId="0" borderId="143" xfId="0" applyNumberFormat="1" applyFont="1" applyFill="1" applyBorder="1" applyAlignment="1">
      <alignment vertical="center" wrapText="1" readingOrder="1"/>
    </xf>
    <xf numFmtId="0" fontId="133" fillId="0" borderId="143" xfId="0" applyNumberFormat="1" applyFont="1" applyFill="1" applyBorder="1" applyAlignment="1">
      <alignment horizontal="left" vertical="center" wrapText="1" indent="1" readingOrder="1"/>
    </xf>
    <xf numFmtId="0" fontId="127" fillId="0" borderId="102" xfId="0" applyFont="1" applyBorder="1" applyAlignment="1">
      <alignment horizontal="left" indent="2"/>
    </xf>
    <xf numFmtId="0" fontId="133" fillId="0" borderId="144" xfId="0" applyNumberFormat="1" applyFont="1" applyFill="1" applyBorder="1" applyAlignment="1">
      <alignment vertical="center" wrapText="1" readingOrder="1"/>
    </xf>
    <xf numFmtId="0" fontId="127" fillId="0" borderId="107" xfId="0" applyFont="1" applyFill="1" applyBorder="1" applyAlignment="1">
      <alignment horizontal="left" indent="2"/>
    </xf>
    <xf numFmtId="0" fontId="134" fillId="0" borderId="107" xfId="0" applyNumberFormat="1" applyFont="1" applyFill="1" applyBorder="1" applyAlignment="1">
      <alignment vertical="center" wrapText="1" readingOrder="1"/>
    </xf>
    <xf numFmtId="0" fontId="127" fillId="0" borderId="107" xfId="0" applyFont="1" applyBorder="1" applyAlignment="1">
      <alignment horizontal="left" vertical="center" wrapText="1"/>
    </xf>
    <xf numFmtId="0" fontId="118" fillId="0" borderId="107" xfId="0" applyFont="1" applyFill="1" applyBorder="1" applyAlignment="1">
      <alignment horizontal="left" vertical="center" wrapText="1"/>
    </xf>
    <xf numFmtId="0" fontId="0" fillId="0" borderId="7" xfId="0" applyBorder="1"/>
    <xf numFmtId="0" fontId="133" fillId="0" borderId="143" xfId="0" applyNumberFormat="1" applyFont="1" applyFill="1" applyBorder="1" applyAlignment="1">
      <alignment horizontal="left" vertical="center" wrapText="1" readingOrder="1"/>
    </xf>
    <xf numFmtId="0" fontId="127" fillId="0" borderId="107" xfId="0" applyFont="1" applyBorder="1" applyAlignment="1">
      <alignment horizontal="left" indent="3"/>
    </xf>
    <xf numFmtId="164" fontId="6" fillId="0" borderId="107" xfId="7" applyNumberFormat="1" applyFont="1" applyBorder="1"/>
    <xf numFmtId="43" fontId="6" fillId="0" borderId="107" xfId="7" applyNumberFormat="1" applyFont="1" applyBorder="1"/>
    <xf numFmtId="0" fontId="106" fillId="0" borderId="74" xfId="0" applyFont="1" applyBorder="1" applyAlignment="1">
      <alignment horizontal="left" vertical="center" wrapText="1"/>
    </xf>
    <xf numFmtId="0" fontId="106" fillId="0" borderId="73"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7"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7" xfId="0" applyFont="1" applyFill="1" applyBorder="1" applyAlignment="1">
      <alignment horizontal="center" vertical="center" wrapText="1"/>
    </xf>
    <xf numFmtId="0" fontId="4" fillId="0" borderId="108" xfId="0" applyFont="1" applyFill="1" applyBorder="1" applyAlignment="1">
      <alignment horizontal="center"/>
    </xf>
    <xf numFmtId="0" fontId="4" fillId="0" borderId="24" xfId="0" applyFont="1" applyFill="1" applyBorder="1" applyAlignment="1">
      <alignment horizontal="center"/>
    </xf>
    <xf numFmtId="0" fontId="6" fillId="36" borderId="126"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23" xfId="0" applyFont="1" applyFill="1" applyBorder="1" applyAlignment="1">
      <alignment horizontal="center" vertical="center" wrapText="1"/>
    </xf>
    <xf numFmtId="0" fontId="6" fillId="36" borderId="106" xfId="0" applyFont="1" applyFill="1" applyBorder="1" applyAlignment="1">
      <alignment horizontal="center" vertical="center" wrapText="1"/>
    </xf>
    <xf numFmtId="0" fontId="103" fillId="3" borderId="75" xfId="13" applyFont="1" applyFill="1" applyBorder="1" applyAlignment="1" applyProtection="1">
      <alignment horizontal="center" vertical="center" wrapText="1"/>
      <protection locked="0"/>
    </xf>
    <xf numFmtId="0" fontId="103" fillId="3" borderId="7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98" xfId="1" applyNumberFormat="1" applyFont="1" applyFill="1" applyBorder="1" applyAlignment="1" applyProtection="1">
      <alignment horizontal="center" vertical="center" wrapText="1"/>
      <protection locked="0"/>
    </xf>
    <xf numFmtId="164" fontId="15" fillId="0" borderId="9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8"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22" xfId="0" applyFont="1" applyBorder="1" applyAlignment="1">
      <alignment horizontal="center" vertical="center" wrapText="1"/>
    </xf>
    <xf numFmtId="0" fontId="121" fillId="0" borderId="129" xfId="0" applyNumberFormat="1" applyFont="1" applyFill="1" applyBorder="1" applyAlignment="1">
      <alignment horizontal="left" vertical="center" wrapText="1"/>
    </xf>
    <xf numFmtId="0" fontId="121" fillId="0" borderId="130" xfId="0" applyNumberFormat="1" applyFont="1" applyFill="1" applyBorder="1" applyAlignment="1">
      <alignment horizontal="left" vertical="center" wrapText="1"/>
    </xf>
    <xf numFmtId="0" fontId="121" fillId="0" borderId="132" xfId="0" applyNumberFormat="1" applyFont="1" applyFill="1" applyBorder="1" applyAlignment="1">
      <alignment horizontal="left" vertical="center" wrapText="1"/>
    </xf>
    <xf numFmtId="0" fontId="121" fillId="0" borderId="133" xfId="0" applyNumberFormat="1" applyFont="1" applyFill="1" applyBorder="1" applyAlignment="1">
      <alignment horizontal="left" vertical="center" wrapText="1"/>
    </xf>
    <xf numFmtId="0" fontId="121" fillId="0" borderId="135" xfId="0" applyNumberFormat="1" applyFont="1" applyFill="1" applyBorder="1" applyAlignment="1">
      <alignment horizontal="left" vertical="center" wrapText="1"/>
    </xf>
    <xf numFmtId="0" fontId="121" fillId="0" borderId="136" xfId="0" applyNumberFormat="1" applyFont="1" applyFill="1" applyBorder="1" applyAlignment="1">
      <alignment horizontal="left" vertical="center" wrapText="1"/>
    </xf>
    <xf numFmtId="0" fontId="122" fillId="0" borderId="103" xfId="0" applyFont="1" applyFill="1" applyBorder="1" applyAlignment="1">
      <alignment horizontal="center" vertical="center" wrapText="1"/>
    </xf>
    <xf numFmtId="0" fontId="122" fillId="0" borderId="121" xfId="0" applyFont="1" applyFill="1" applyBorder="1" applyAlignment="1">
      <alignment horizontal="center" vertical="center" wrapText="1"/>
    </xf>
    <xf numFmtId="0" fontId="122" fillId="0" borderId="131" xfId="0" applyFont="1" applyFill="1" applyBorder="1" applyAlignment="1">
      <alignment horizontal="center" vertical="center" wrapText="1"/>
    </xf>
    <xf numFmtId="0" fontId="122" fillId="0" borderId="59" xfId="0" applyFont="1" applyFill="1" applyBorder="1" applyAlignment="1">
      <alignment horizontal="center" vertical="center" wrapText="1"/>
    </xf>
    <xf numFmtId="0" fontId="122" fillId="0" borderId="134" xfId="0" applyFont="1" applyFill="1" applyBorder="1" applyAlignment="1">
      <alignment horizontal="center" vertical="center" wrapText="1"/>
    </xf>
    <xf numFmtId="0" fontId="122" fillId="0" borderId="11" xfId="0" applyFont="1" applyFill="1" applyBorder="1" applyAlignment="1">
      <alignment horizontal="center" vertical="center" wrapText="1"/>
    </xf>
    <xf numFmtId="0" fontId="119" fillId="0" borderId="102" xfId="0" applyFont="1" applyBorder="1" applyAlignment="1">
      <alignment horizontal="center" vertical="center" wrapText="1"/>
    </xf>
    <xf numFmtId="0" fontId="119" fillId="0" borderId="7" xfId="0" applyFont="1" applyBorder="1" applyAlignment="1">
      <alignment horizontal="center" vertical="center" wrapText="1"/>
    </xf>
    <xf numFmtId="0" fontId="119" fillId="0" borderId="107" xfId="0" applyFont="1" applyBorder="1" applyAlignment="1">
      <alignment horizontal="center" vertical="center" wrapText="1"/>
    </xf>
    <xf numFmtId="0" fontId="126" fillId="0" borderId="107" xfId="0" applyFont="1" applyFill="1" applyBorder="1" applyAlignment="1">
      <alignment horizontal="center" vertical="center"/>
    </xf>
    <xf numFmtId="0" fontId="126" fillId="0" borderId="103" xfId="0" applyFont="1" applyFill="1" applyBorder="1" applyAlignment="1">
      <alignment horizontal="center" vertical="center"/>
    </xf>
    <xf numFmtId="0" fontId="126" fillId="0" borderId="131" xfId="0" applyFont="1" applyFill="1" applyBorder="1" applyAlignment="1">
      <alignment horizontal="center" vertical="center"/>
    </xf>
    <xf numFmtId="0" fontId="126" fillId="0" borderId="59" xfId="0" applyFont="1" applyFill="1" applyBorder="1" applyAlignment="1">
      <alignment horizontal="center" vertical="center"/>
    </xf>
    <xf numFmtId="0" fontId="126" fillId="0" borderId="11" xfId="0" applyFont="1" applyFill="1" applyBorder="1" applyAlignment="1">
      <alignment horizontal="center" vertical="center"/>
    </xf>
    <xf numFmtId="0" fontId="122" fillId="0" borderId="107" xfId="0" applyFont="1" applyFill="1" applyBorder="1" applyAlignment="1">
      <alignment horizontal="center" vertical="center" wrapText="1"/>
    </xf>
    <xf numFmtId="0" fontId="122" fillId="0" borderId="137" xfId="0" applyFont="1" applyFill="1" applyBorder="1" applyAlignment="1">
      <alignment horizontal="center" vertical="center" wrapText="1"/>
    </xf>
    <xf numFmtId="0" fontId="122" fillId="0" borderId="138" xfId="0" applyFont="1" applyFill="1" applyBorder="1" applyAlignment="1">
      <alignment horizontal="center" vertical="center" wrapText="1"/>
    </xf>
    <xf numFmtId="0" fontId="119" fillId="0" borderId="108" xfId="0" applyFont="1" applyFill="1" applyBorder="1" applyAlignment="1">
      <alignment horizontal="center" vertical="center" wrapText="1"/>
    </xf>
    <xf numFmtId="0" fontId="119" fillId="0" borderId="105" xfId="0" applyFont="1" applyFill="1" applyBorder="1" applyAlignment="1">
      <alignment horizontal="center" vertical="center" wrapText="1"/>
    </xf>
    <xf numFmtId="0" fontId="119" fillId="0" borderId="106" xfId="0" applyFont="1" applyFill="1" applyBorder="1" applyAlignment="1">
      <alignment horizontal="center" vertical="center" wrapText="1"/>
    </xf>
    <xf numFmtId="0" fontId="122" fillId="0" borderId="139" xfId="0" applyFont="1" applyFill="1" applyBorder="1" applyAlignment="1">
      <alignment horizontal="center" vertical="center" wrapText="1"/>
    </xf>
    <xf numFmtId="0" fontId="122" fillId="0" borderId="7" xfId="0" applyFont="1" applyFill="1" applyBorder="1" applyAlignment="1">
      <alignment horizontal="center" vertical="center" wrapText="1"/>
    </xf>
    <xf numFmtId="0" fontId="119" fillId="0" borderId="139"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11" xfId="0" applyFont="1" applyBorder="1" applyAlignment="1">
      <alignment horizontal="center" vertical="center" wrapText="1"/>
    </xf>
    <xf numFmtId="0" fontId="121" fillId="0" borderId="103" xfId="0" applyNumberFormat="1" applyFont="1" applyFill="1" applyBorder="1" applyAlignment="1">
      <alignment horizontal="left" vertical="top" wrapText="1"/>
    </xf>
    <xf numFmtId="0" fontId="121" fillId="0" borderId="131" xfId="0" applyNumberFormat="1" applyFont="1" applyFill="1" applyBorder="1" applyAlignment="1">
      <alignment horizontal="left" vertical="top" wrapText="1"/>
    </xf>
    <xf numFmtId="0" fontId="121" fillId="0" borderId="137" xfId="0" applyNumberFormat="1" applyFont="1" applyFill="1" applyBorder="1" applyAlignment="1">
      <alignment horizontal="left" vertical="top" wrapText="1"/>
    </xf>
    <xf numFmtId="0" fontId="121" fillId="0" borderId="138" xfId="0" applyNumberFormat="1" applyFont="1" applyFill="1" applyBorder="1" applyAlignment="1">
      <alignment horizontal="left" vertical="top" wrapText="1"/>
    </xf>
    <xf numFmtId="0" fontId="121" fillId="0" borderId="59" xfId="0" applyNumberFormat="1" applyFont="1" applyFill="1" applyBorder="1" applyAlignment="1">
      <alignment horizontal="left" vertical="top" wrapText="1"/>
    </xf>
    <xf numFmtId="0" fontId="121" fillId="0" borderId="11" xfId="0" applyNumberFormat="1" applyFont="1" applyFill="1" applyBorder="1" applyAlignment="1">
      <alignment horizontal="left" vertical="top" wrapText="1"/>
    </xf>
    <xf numFmtId="0" fontId="119" fillId="0" borderId="103" xfId="0" applyFont="1" applyFill="1" applyBorder="1" applyAlignment="1">
      <alignment horizontal="center" vertical="center"/>
    </xf>
    <xf numFmtId="0" fontId="119" fillId="0" borderId="121" xfId="0" applyFont="1" applyFill="1" applyBorder="1" applyAlignment="1">
      <alignment horizontal="center" vertical="center"/>
    </xf>
    <xf numFmtId="0" fontId="119" fillId="0" borderId="131" xfId="0" applyFont="1" applyFill="1" applyBorder="1" applyAlignment="1">
      <alignment horizontal="center" vertical="center"/>
    </xf>
    <xf numFmtId="0" fontId="119" fillId="0" borderId="103"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103" xfId="0" applyFont="1" applyBorder="1" applyAlignment="1">
      <alignment horizontal="center" vertical="top" wrapText="1"/>
    </xf>
    <xf numFmtId="0" fontId="119" fillId="0" borderId="121" xfId="0" applyFont="1" applyBorder="1" applyAlignment="1">
      <alignment horizontal="center" vertical="top" wrapText="1"/>
    </xf>
    <xf numFmtId="0" fontId="119" fillId="0" borderId="131" xfId="0" applyFont="1" applyBorder="1" applyAlignment="1">
      <alignment horizontal="center" vertical="top" wrapText="1"/>
    </xf>
    <xf numFmtId="0" fontId="119" fillId="0" borderId="103" xfId="0" applyFont="1" applyFill="1" applyBorder="1" applyAlignment="1">
      <alignment horizontal="center" vertical="top" wrapText="1"/>
    </xf>
    <xf numFmtId="0" fontId="119" fillId="0" borderId="105" xfId="0" applyFont="1" applyFill="1" applyBorder="1" applyAlignment="1">
      <alignment horizontal="center" vertical="top" wrapText="1"/>
    </xf>
    <xf numFmtId="0" fontId="119" fillId="0" borderId="106" xfId="0" applyFont="1" applyFill="1" applyBorder="1" applyAlignment="1">
      <alignment horizontal="center" vertical="top" wrapText="1"/>
    </xf>
    <xf numFmtId="0" fontId="119" fillId="0" borderId="102" xfId="0" applyFont="1" applyBorder="1" applyAlignment="1">
      <alignment horizontal="center" vertical="top" wrapText="1"/>
    </xf>
    <xf numFmtId="0" fontId="119" fillId="0" borderId="7" xfId="0" applyFont="1" applyBorder="1" applyAlignment="1">
      <alignment horizontal="center" vertical="top" wrapText="1"/>
    </xf>
    <xf numFmtId="0" fontId="121" fillId="0" borderId="140" xfId="0" applyNumberFormat="1" applyFont="1" applyFill="1" applyBorder="1" applyAlignment="1">
      <alignment horizontal="left" vertical="top" wrapText="1"/>
    </xf>
    <xf numFmtId="0" fontId="121" fillId="0" borderId="141" xfId="0" applyNumberFormat="1" applyFont="1" applyFill="1" applyBorder="1" applyAlignment="1">
      <alignment horizontal="left" vertical="top" wrapText="1"/>
    </xf>
    <xf numFmtId="0" fontId="132" fillId="0" borderId="107" xfId="0" applyFont="1" applyBorder="1" applyAlignment="1">
      <alignment horizontal="center" vertical="center"/>
    </xf>
    <xf numFmtId="0" fontId="127" fillId="0" borderId="107" xfId="0" applyFont="1" applyBorder="1" applyAlignment="1">
      <alignment horizontal="center" vertical="center" wrapText="1"/>
    </xf>
    <xf numFmtId="0" fontId="127" fillId="0" borderId="102" xfId="0" applyFont="1" applyBorder="1" applyAlignment="1">
      <alignment horizontal="center" vertical="center" wrapText="1"/>
    </xf>
    <xf numFmtId="49" fontId="108" fillId="0" borderId="102" xfId="0" applyNumberFormat="1" applyFont="1" applyFill="1" applyBorder="1" applyAlignment="1">
      <alignment horizontal="center" vertical="center"/>
    </xf>
    <xf numFmtId="49" fontId="108" fillId="0" borderId="139" xfId="0" applyNumberFormat="1" applyFont="1" applyFill="1" applyBorder="1" applyAlignment="1">
      <alignment horizontal="center" vertical="center"/>
    </xf>
    <xf numFmtId="49" fontId="108" fillId="0" borderId="7" xfId="0" applyNumberFormat="1" applyFont="1" applyFill="1" applyBorder="1" applyAlignment="1">
      <alignment horizontal="center" vertical="center"/>
    </xf>
    <xf numFmtId="0" fontId="107" fillId="76" borderId="107" xfId="0" applyFont="1" applyFill="1" applyBorder="1" applyAlignment="1">
      <alignment horizontal="center" vertical="center" wrapText="1"/>
    </xf>
    <xf numFmtId="0" fontId="108" fillId="0" borderId="107" xfId="0" applyFont="1" applyFill="1" applyBorder="1" applyAlignment="1">
      <alignment horizontal="left" vertical="center" wrapText="1"/>
    </xf>
    <xf numFmtId="0" fontId="108" fillId="0" borderId="107" xfId="0" applyFont="1" applyFill="1" applyBorder="1" applyAlignment="1">
      <alignment horizontal="left" vertical="top" wrapText="1"/>
    </xf>
    <xf numFmtId="0" fontId="108" fillId="0" borderId="107" xfId="0" applyNumberFormat="1" applyFont="1" applyFill="1" applyBorder="1" applyAlignment="1">
      <alignment horizontal="left" vertical="top" wrapText="1"/>
    </xf>
    <xf numFmtId="0" fontId="107" fillId="76" borderId="108" xfId="0" applyFont="1" applyFill="1" applyBorder="1" applyAlignment="1">
      <alignment horizontal="center" vertical="center" wrapText="1"/>
    </xf>
    <xf numFmtId="0" fontId="107" fillId="76" borderId="106" xfId="0" applyFont="1" applyFill="1" applyBorder="1" applyAlignment="1">
      <alignment horizontal="center" vertical="center" wrapText="1"/>
    </xf>
    <xf numFmtId="0" fontId="108" fillId="0" borderId="108" xfId="0" applyFont="1" applyFill="1" applyBorder="1" applyAlignment="1">
      <alignment horizontal="left" vertical="center" wrapText="1"/>
    </xf>
    <xf numFmtId="0" fontId="108" fillId="0" borderId="106" xfId="0" applyFont="1" applyFill="1" applyBorder="1" applyAlignment="1">
      <alignment horizontal="left" vertical="center" wrapText="1"/>
    </xf>
    <xf numFmtId="0" fontId="108" fillId="0" borderId="108" xfId="0" applyNumberFormat="1" applyFont="1" applyFill="1" applyBorder="1" applyAlignment="1">
      <alignment horizontal="left" vertical="center" wrapText="1"/>
    </xf>
    <xf numFmtId="0" fontId="108" fillId="0" borderId="106" xfId="0" applyNumberFormat="1" applyFont="1" applyFill="1" applyBorder="1" applyAlignment="1">
      <alignment horizontal="left" vertical="center" wrapText="1"/>
    </xf>
    <xf numFmtId="0" fontId="108" fillId="0" borderId="108" xfId="0" applyFont="1" applyFill="1" applyBorder="1" applyAlignment="1">
      <alignment horizontal="left" vertical="top" wrapText="1"/>
    </xf>
    <xf numFmtId="0" fontId="108" fillId="0" borderId="108" xfId="0" applyNumberFormat="1" applyFont="1" applyFill="1" applyBorder="1" applyAlignment="1">
      <alignment horizontal="left" vertical="top" wrapText="1"/>
    </xf>
    <xf numFmtId="0" fontId="108" fillId="0" borderId="106" xfId="0" applyNumberFormat="1" applyFont="1" applyFill="1" applyBorder="1" applyAlignment="1">
      <alignment horizontal="left" vertical="top" wrapText="1"/>
    </xf>
    <xf numFmtId="0" fontId="108" fillId="0" borderId="108" xfId="13" applyFont="1" applyFill="1" applyBorder="1" applyAlignment="1" applyProtection="1">
      <alignment horizontal="left" vertical="top" wrapText="1"/>
      <protection locked="0"/>
    </xf>
    <xf numFmtId="0" fontId="108" fillId="0" borderId="106" xfId="13" applyFont="1" applyFill="1" applyBorder="1" applyAlignment="1" applyProtection="1">
      <alignment horizontal="left" vertical="top" wrapText="1"/>
      <protection locked="0"/>
    </xf>
    <xf numFmtId="0" fontId="108" fillId="0" borderId="102" xfId="12672" applyFont="1" applyFill="1" applyBorder="1" applyAlignment="1">
      <alignment horizontal="left" vertical="center" wrapText="1"/>
    </xf>
    <xf numFmtId="0" fontId="108" fillId="0" borderId="139" xfId="12672" applyFont="1" applyFill="1" applyBorder="1" applyAlignment="1">
      <alignment horizontal="left" vertical="center" wrapText="1"/>
    </xf>
    <xf numFmtId="0" fontId="108" fillId="0" borderId="7" xfId="12672" applyFont="1" applyFill="1" applyBorder="1" applyAlignment="1">
      <alignment horizontal="left" vertical="center" wrapText="1"/>
    </xf>
    <xf numFmtId="0" fontId="107" fillId="0" borderId="107" xfId="0" applyFont="1" applyFill="1" applyBorder="1" applyAlignment="1">
      <alignment horizontal="center" vertical="center"/>
    </xf>
    <xf numFmtId="0" fontId="108" fillId="3" borderId="108" xfId="13" applyFont="1" applyFill="1" applyBorder="1" applyAlignment="1" applyProtection="1">
      <alignment horizontal="left" vertical="top" wrapText="1"/>
      <protection locked="0"/>
    </xf>
    <xf numFmtId="0" fontId="108" fillId="3" borderId="106" xfId="13" applyFont="1" applyFill="1" applyBorder="1" applyAlignment="1" applyProtection="1">
      <alignment horizontal="left" vertical="top" wrapText="1"/>
      <protection locked="0"/>
    </xf>
    <xf numFmtId="0" fontId="107" fillId="0" borderId="93" xfId="0" applyFont="1" applyFill="1" applyBorder="1" applyAlignment="1">
      <alignment horizontal="center" vertical="center"/>
    </xf>
    <xf numFmtId="0" fontId="107" fillId="76" borderId="90"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1" xfId="0" applyFont="1" applyFill="1" applyBorder="1" applyAlignment="1">
      <alignment horizontal="center" vertical="center" wrapText="1"/>
    </xf>
    <xf numFmtId="0" fontId="108" fillId="78" borderId="108" xfId="0" applyFont="1" applyFill="1" applyBorder="1" applyAlignment="1">
      <alignment vertical="center" wrapText="1"/>
    </xf>
    <xf numFmtId="0" fontId="108" fillId="78" borderId="106" xfId="0" applyFont="1" applyFill="1" applyBorder="1" applyAlignment="1">
      <alignment vertical="center" wrapText="1"/>
    </xf>
    <xf numFmtId="0" fontId="108" fillId="0" borderId="108" xfId="0" applyFont="1" applyFill="1" applyBorder="1" applyAlignment="1">
      <alignment vertical="center" wrapText="1"/>
    </xf>
    <xf numFmtId="0" fontId="108" fillId="0" borderId="106" xfId="0" applyFont="1" applyFill="1" applyBorder="1" applyAlignment="1">
      <alignment vertical="center" wrapText="1"/>
    </xf>
    <xf numFmtId="0" fontId="107" fillId="76" borderId="95" xfId="0" applyFont="1" applyFill="1" applyBorder="1" applyAlignment="1">
      <alignment horizontal="center" vertical="center"/>
    </xf>
    <xf numFmtId="0" fontId="107" fillId="76" borderId="96" xfId="0" applyFont="1" applyFill="1" applyBorder="1" applyAlignment="1">
      <alignment horizontal="center" vertical="center"/>
    </xf>
    <xf numFmtId="0" fontId="107" fillId="76" borderId="97" xfId="0" applyFont="1" applyFill="1" applyBorder="1" applyAlignment="1">
      <alignment horizontal="center" vertical="center"/>
    </xf>
    <xf numFmtId="0" fontId="108" fillId="3" borderId="108" xfId="0" applyFont="1" applyFill="1" applyBorder="1" applyAlignment="1">
      <alignment horizontal="left" vertical="center" wrapText="1"/>
    </xf>
    <xf numFmtId="0" fontId="108" fillId="3" borderId="106" xfId="0" applyFont="1" applyFill="1" applyBorder="1" applyAlignment="1">
      <alignment horizontal="left" vertical="center" wrapText="1"/>
    </xf>
    <xf numFmtId="0" fontId="108" fillId="0" borderId="85" xfId="0" applyFont="1" applyFill="1" applyBorder="1" applyAlignment="1">
      <alignment horizontal="left" vertical="center" wrapText="1"/>
    </xf>
    <xf numFmtId="0" fontId="108" fillId="0" borderId="86" xfId="0" applyFont="1" applyFill="1" applyBorder="1" applyAlignment="1">
      <alignment horizontal="left"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7" fillId="76" borderId="83" xfId="0" applyFont="1" applyFill="1" applyBorder="1" applyAlignment="1">
      <alignment horizontal="center" vertical="center" wrapText="1"/>
    </xf>
    <xf numFmtId="0" fontId="108" fillId="0" borderId="59"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3" borderId="108" xfId="0" applyFont="1" applyFill="1" applyBorder="1" applyAlignment="1">
      <alignment vertical="center" wrapText="1"/>
    </xf>
    <xf numFmtId="0" fontId="108" fillId="3" borderId="106" xfId="0" applyFont="1" applyFill="1" applyBorder="1" applyAlignment="1">
      <alignment vertical="center" wrapText="1"/>
    </xf>
    <xf numFmtId="0" fontId="108" fillId="0" borderId="85" xfId="0" applyFont="1" applyFill="1" applyBorder="1" applyAlignment="1">
      <alignment vertical="center" wrapText="1"/>
    </xf>
    <xf numFmtId="0" fontId="108" fillId="0" borderId="86" xfId="0" applyFont="1" applyFill="1" applyBorder="1" applyAlignment="1">
      <alignment vertical="center" wrapText="1"/>
    </xf>
    <xf numFmtId="0" fontId="108" fillId="3" borderId="85" xfId="0" applyFont="1" applyFill="1" applyBorder="1" applyAlignment="1">
      <alignment horizontal="left" vertical="center" wrapText="1"/>
    </xf>
    <xf numFmtId="0" fontId="108" fillId="3" borderId="86" xfId="0" applyFont="1" applyFill="1" applyBorder="1" applyAlignment="1">
      <alignment horizontal="left" vertical="center" wrapText="1"/>
    </xf>
    <xf numFmtId="0" fontId="108" fillId="0" borderId="88" xfId="0" applyFont="1" applyFill="1" applyBorder="1" applyAlignment="1">
      <alignment horizontal="left" vertical="center" wrapText="1"/>
    </xf>
    <xf numFmtId="0" fontId="108" fillId="0" borderId="89" xfId="0" applyFont="1" applyFill="1" applyBorder="1" applyAlignment="1">
      <alignment horizontal="left" vertical="center" wrapText="1"/>
    </xf>
    <xf numFmtId="0" fontId="108" fillId="0" borderId="59" xfId="0" applyFont="1" applyFill="1" applyBorder="1" applyAlignment="1">
      <alignment vertical="center" wrapText="1"/>
    </xf>
    <xf numFmtId="0" fontId="108" fillId="0" borderId="11" xfId="0" applyFont="1" applyFill="1" applyBorder="1" applyAlignment="1">
      <alignment vertical="center" wrapText="1"/>
    </xf>
    <xf numFmtId="0" fontId="108" fillId="0" borderId="108" xfId="0" applyFont="1" applyFill="1" applyBorder="1" applyAlignment="1">
      <alignment horizontal="left"/>
    </xf>
    <xf numFmtId="0" fontId="108" fillId="0" borderId="106" xfId="0" applyFont="1" applyFill="1" applyBorder="1" applyAlignment="1">
      <alignment horizontal="left"/>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0" fontId="107" fillId="0" borderId="80" xfId="0" applyFont="1" applyFill="1" applyBorder="1" applyAlignment="1">
      <alignment horizontal="center" vertical="center"/>
    </xf>
    <xf numFmtId="0" fontId="104" fillId="0" borderId="107" xfId="0" applyFont="1" applyBorder="1"/>
    <xf numFmtId="10" fontId="9" fillId="2" borderId="107" xfId="20961" applyNumberFormat="1" applyFont="1" applyFill="1" applyBorder="1" applyAlignment="1" applyProtection="1">
      <alignment vertical="center"/>
      <protection locked="0"/>
    </xf>
    <xf numFmtId="10" fontId="17" fillId="2" borderId="107" xfId="20961" applyNumberFormat="1" applyFont="1" applyFill="1" applyBorder="1" applyAlignment="1" applyProtection="1">
      <alignment vertical="center"/>
      <protection locked="0"/>
    </xf>
    <xf numFmtId="9" fontId="28" fillId="37" borderId="0" xfId="20961" applyFont="1" applyFill="1" applyBorder="1"/>
    <xf numFmtId="10" fontId="28" fillId="37" borderId="0" xfId="20961" applyNumberFormat="1" applyFont="1" applyFill="1" applyBorder="1"/>
    <xf numFmtId="9" fontId="9" fillId="2" borderId="107" xfId="20961" applyFont="1" applyFill="1" applyBorder="1" applyAlignment="1" applyProtection="1">
      <alignment vertical="center"/>
      <protection locked="0"/>
    </xf>
    <xf numFmtId="9" fontId="17" fillId="2" borderId="107" xfId="20961" applyFont="1" applyFill="1" applyBorder="1" applyAlignment="1" applyProtection="1">
      <alignment vertical="center"/>
      <protection locked="0"/>
    </xf>
    <xf numFmtId="193" fontId="20" fillId="0" borderId="3" xfId="0" applyNumberFormat="1" applyFont="1" applyFill="1" applyBorder="1" applyAlignment="1" applyProtection="1">
      <alignment horizontal="right" indent="1"/>
      <protection locked="0"/>
    </xf>
    <xf numFmtId="0" fontId="13" fillId="0" borderId="108" xfId="0" applyFont="1" applyBorder="1" applyAlignment="1">
      <alignment wrapText="1"/>
    </xf>
    <xf numFmtId="0" fontId="9" fillId="0" borderId="108" xfId="0" applyFont="1" applyBorder="1" applyAlignment="1">
      <alignment wrapText="1"/>
    </xf>
    <xf numFmtId="167" fontId="25" fillId="0" borderId="145" xfId="0" applyNumberFormat="1" applyFont="1" applyBorder="1" applyAlignment="1">
      <alignment horizontal="center"/>
    </xf>
    <xf numFmtId="164" fontId="4" fillId="36" borderId="27" xfId="7" applyNumberFormat="1" applyFont="1" applyFill="1" applyBorder="1"/>
    <xf numFmtId="169" fontId="28" fillId="37" borderId="0" xfId="20" applyBorder="1" applyAlignment="1">
      <alignment horizontal="center"/>
    </xf>
    <xf numFmtId="164" fontId="4" fillId="0" borderId="59" xfId="7" applyNumberFormat="1" applyFont="1" applyFill="1" applyBorder="1" applyAlignment="1">
      <alignment horizontal="center" vertical="center"/>
    </xf>
    <xf numFmtId="164" fontId="4" fillId="0" borderId="72" xfId="7" applyNumberFormat="1" applyFont="1" applyFill="1" applyBorder="1" applyAlignment="1">
      <alignment horizontal="center" vertical="center"/>
    </xf>
    <xf numFmtId="0" fontId="4" fillId="3" borderId="105" xfId="0" applyFont="1" applyFill="1" applyBorder="1" applyAlignment="1">
      <alignment horizontal="center" vertical="center"/>
    </xf>
    <xf numFmtId="164" fontId="4" fillId="3" borderId="105" xfId="7" applyNumberFormat="1" applyFont="1" applyFill="1" applyBorder="1" applyAlignment="1">
      <alignment horizontal="center" vertical="center"/>
    </xf>
    <xf numFmtId="164" fontId="4" fillId="3" borderId="24" xfId="7" applyNumberFormat="1" applyFont="1" applyFill="1" applyBorder="1" applyAlignment="1">
      <alignment horizontal="center" vertical="center"/>
    </xf>
    <xf numFmtId="164" fontId="4" fillId="0" borderId="107" xfId="7" applyNumberFormat="1" applyFont="1" applyFill="1" applyBorder="1" applyAlignment="1">
      <alignment horizontal="center" vertical="center"/>
    </xf>
    <xf numFmtId="164" fontId="4" fillId="0" borderId="108" xfId="7" applyNumberFormat="1" applyFont="1" applyFill="1" applyBorder="1" applyAlignment="1">
      <alignment horizontal="center" vertical="center"/>
    </xf>
    <xf numFmtId="164" fontId="4" fillId="0" borderId="122" xfId="7" applyNumberFormat="1" applyFont="1" applyFill="1" applyBorder="1" applyAlignment="1">
      <alignment horizontal="center" vertical="center"/>
    </xf>
    <xf numFmtId="164" fontId="4" fillId="0" borderId="26" xfId="7" applyNumberFormat="1" applyFont="1" applyFill="1" applyBorder="1" applyAlignment="1">
      <alignment horizontal="center" vertical="center"/>
    </xf>
    <xf numFmtId="164" fontId="4" fillId="0" borderId="28" xfId="7" applyNumberFormat="1" applyFont="1" applyFill="1" applyBorder="1" applyAlignment="1">
      <alignment horizontal="center" vertical="center"/>
    </xf>
    <xf numFmtId="164" fontId="4" fillId="0" borderId="27" xfId="7" applyNumberFormat="1" applyFont="1" applyFill="1" applyBorder="1" applyAlignment="1">
      <alignment horizontal="center"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03" xfId="7" applyNumberFormat="1" applyFont="1" applyFill="1" applyBorder="1" applyAlignment="1">
      <alignment vertical="center"/>
    </xf>
    <xf numFmtId="164" fontId="4" fillId="0" borderId="116" xfId="7" applyNumberFormat="1" applyFont="1" applyFill="1" applyBorder="1" applyAlignment="1">
      <alignment vertical="center"/>
    </xf>
    <xf numFmtId="10" fontId="4" fillId="0" borderId="101" xfId="20961" applyNumberFormat="1" applyFont="1" applyFill="1" applyBorder="1" applyAlignment="1">
      <alignment vertical="center"/>
    </xf>
    <xf numFmtId="10" fontId="4" fillId="0" borderId="118" xfId="20961" applyNumberFormat="1" applyFont="1" applyFill="1" applyBorder="1" applyAlignment="1">
      <alignment vertical="center"/>
    </xf>
    <xf numFmtId="10" fontId="115" fillId="0" borderId="107" xfId="20961" applyNumberFormat="1" applyFont="1" applyFill="1" applyBorder="1" applyAlignment="1" applyProtection="1">
      <alignment horizontal="right" vertical="center"/>
      <protection locked="0"/>
    </xf>
    <xf numFmtId="43" fontId="122" fillId="0" borderId="107" xfId="7" applyFont="1" applyBorder="1"/>
    <xf numFmtId="43" fontId="119" fillId="0" borderId="107" xfId="7" applyFont="1" applyBorder="1"/>
    <xf numFmtId="164" fontId="119" fillId="0" borderId="107" xfId="7" applyNumberFormat="1" applyFont="1" applyBorder="1"/>
    <xf numFmtId="196" fontId="118" fillId="36" borderId="107" xfId="21413" applyNumberFormat="1" applyFont="1" applyFill="1" applyBorder="1"/>
    <xf numFmtId="164" fontId="122" fillId="0" borderId="107" xfId="7" applyNumberFormat="1" applyFont="1" applyBorder="1"/>
    <xf numFmtId="164" fontId="119" fillId="0" borderId="107" xfId="7" applyNumberFormat="1" applyFont="1" applyFill="1" applyBorder="1"/>
    <xf numFmtId="164" fontId="118" fillId="36" borderId="107" xfId="7" applyNumberFormat="1" applyFont="1" applyFill="1" applyBorder="1"/>
    <xf numFmtId="164" fontId="119" fillId="0" borderId="107" xfId="7" applyNumberFormat="1" applyFont="1" applyBorder="1" applyAlignment="1">
      <alignment horizontal="left" indent="1"/>
    </xf>
    <xf numFmtId="164" fontId="119" fillId="82" borderId="107" xfId="7" applyNumberFormat="1" applyFont="1" applyFill="1" applyBorder="1"/>
    <xf numFmtId="164" fontId="122" fillId="0" borderId="7" xfId="7" applyNumberFormat="1" applyFont="1" applyBorder="1"/>
    <xf numFmtId="164" fontId="119" fillId="0" borderId="107" xfId="7" applyNumberFormat="1" applyFont="1" applyBorder="1" applyAlignment="1">
      <alignment horizontal="left" indent="2"/>
    </xf>
    <xf numFmtId="164" fontId="119" fillId="0" borderId="107" xfId="7" applyNumberFormat="1" applyFont="1" applyFill="1" applyBorder="1" applyAlignment="1">
      <alignment horizontal="left" indent="3"/>
    </xf>
    <xf numFmtId="164" fontId="119" fillId="0" borderId="107" xfId="7" applyNumberFormat="1" applyFont="1" applyFill="1" applyBorder="1" applyAlignment="1">
      <alignment horizontal="left" indent="1"/>
    </xf>
    <xf numFmtId="164" fontId="119" fillId="83" borderId="107" xfId="7" applyNumberFormat="1" applyFont="1" applyFill="1" applyBorder="1"/>
    <xf numFmtId="164" fontId="119" fillId="0" borderId="107" xfId="7" applyNumberFormat="1" applyFont="1" applyFill="1" applyBorder="1" applyAlignment="1">
      <alignment horizontal="left" vertical="top" wrapText="1" indent="2"/>
    </xf>
    <xf numFmtId="164" fontId="119" fillId="0" borderId="107" xfId="7" applyNumberFormat="1" applyFont="1" applyFill="1" applyBorder="1" applyAlignment="1">
      <alignment horizontal="left" wrapText="1" indent="3"/>
    </xf>
    <xf numFmtId="164" fontId="119" fillId="0" borderId="107" xfId="7" applyNumberFormat="1" applyFont="1" applyFill="1" applyBorder="1" applyAlignment="1">
      <alignment horizontal="left" wrapText="1" indent="2"/>
    </xf>
    <xf numFmtId="164" fontId="119" fillId="0" borderId="107" xfId="7" applyNumberFormat="1" applyFont="1" applyFill="1" applyBorder="1" applyAlignment="1">
      <alignment horizontal="left" wrapText="1" indent="1"/>
    </xf>
    <xf numFmtId="164" fontId="118" fillId="0" borderId="107" xfId="7" applyNumberFormat="1" applyFont="1" applyFill="1" applyBorder="1" applyAlignment="1">
      <alignment horizontal="left" vertical="center" wrapText="1"/>
    </xf>
    <xf numFmtId="164" fontId="119" fillId="0" borderId="107" xfId="7" applyNumberFormat="1" applyFont="1" applyBorder="1" applyAlignment="1">
      <alignment horizontal="center" vertical="center" textRotation="90" wrapText="1"/>
    </xf>
    <xf numFmtId="164" fontId="119" fillId="0" borderId="107" xfId="7" applyNumberFormat="1" applyFont="1" applyBorder="1" applyAlignment="1">
      <alignment horizontal="center" vertical="center" wrapText="1"/>
    </xf>
    <xf numFmtId="164" fontId="119" fillId="0" borderId="107" xfId="7" applyNumberFormat="1" applyFont="1" applyBorder="1" applyAlignment="1">
      <alignment horizontal="center" vertical="center"/>
    </xf>
    <xf numFmtId="164" fontId="121" fillId="0" borderId="107" xfId="7" applyNumberFormat="1" applyFont="1" applyFill="1" applyBorder="1" applyAlignment="1">
      <alignment horizontal="left" vertical="center" wrapText="1"/>
    </xf>
    <xf numFmtId="164" fontId="122" fillId="0" borderId="107" xfId="7" applyNumberFormat="1" applyFont="1" applyBorder="1" applyAlignment="1">
      <alignment horizontal="center" vertical="center"/>
    </xf>
    <xf numFmtId="164" fontId="122" fillId="0" borderId="107" xfId="7" applyNumberFormat="1" applyFont="1" applyFill="1" applyBorder="1"/>
    <xf numFmtId="164" fontId="127" fillId="0" borderId="107" xfId="7" applyNumberFormat="1" applyFont="1" applyBorder="1"/>
    <xf numFmtId="9" fontId="127" fillId="0" borderId="107" xfId="20961" applyFont="1" applyBorder="1"/>
    <xf numFmtId="164" fontId="127" fillId="0" borderId="102" xfId="7" applyNumberFormat="1" applyFont="1" applyBorder="1"/>
    <xf numFmtId="9" fontId="127" fillId="0" borderId="102" xfId="20961" applyFont="1" applyBorder="1"/>
    <xf numFmtId="169" fontId="28" fillId="37" borderId="138" xfId="20" applyBorder="1"/>
    <xf numFmtId="9" fontId="28" fillId="37" borderId="138" xfId="20961" applyFont="1" applyFill="1" applyBorder="1"/>
    <xf numFmtId="10" fontId="28" fillId="37" borderId="138" xfId="20961" applyNumberFormat="1" applyFont="1" applyFill="1" applyBorder="1"/>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workbookViewId="0">
      <pane xSplit="1" ySplit="7" topLeftCell="B8" activePane="bottomRight" state="frozen"/>
      <selection pane="topRight" activeCell="B1" sqref="B1"/>
      <selection pane="bottomLeft" activeCell="A8" sqref="A8"/>
      <selection pane="bottomRight" activeCell="C10" sqref="C10"/>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86" t="s">
        <v>254</v>
      </c>
      <c r="C1" s="94"/>
    </row>
    <row r="2" spans="1:3" s="183" customFormat="1" ht="15.75">
      <c r="A2" s="239">
        <v>1</v>
      </c>
      <c r="B2" s="184" t="s">
        <v>255</v>
      </c>
      <c r="C2" s="847" t="s">
        <v>1011</v>
      </c>
    </row>
    <row r="3" spans="1:3" s="183" customFormat="1" ht="15.75">
      <c r="A3" s="239">
        <v>2</v>
      </c>
      <c r="B3" s="185" t="s">
        <v>256</v>
      </c>
      <c r="C3" s="847" t="s">
        <v>1012</v>
      </c>
    </row>
    <row r="4" spans="1:3" s="183" customFormat="1" ht="15.75">
      <c r="A4" s="239">
        <v>3</v>
      </c>
      <c r="B4" s="185" t="s">
        <v>257</v>
      </c>
      <c r="C4" s="847" t="s">
        <v>1013</v>
      </c>
    </row>
    <row r="5" spans="1:3" s="183" customFormat="1" ht="15.75">
      <c r="A5" s="240">
        <v>4</v>
      </c>
      <c r="B5" s="188" t="s">
        <v>258</v>
      </c>
      <c r="C5" s="847" t="s">
        <v>1014</v>
      </c>
    </row>
    <row r="6" spans="1:3" s="187" customFormat="1" ht="65.25" customHeight="1">
      <c r="A6" s="679" t="s">
        <v>489</v>
      </c>
      <c r="B6" s="680"/>
      <c r="C6" s="680"/>
    </row>
    <row r="7" spans="1:3">
      <c r="A7" s="404" t="s">
        <v>404</v>
      </c>
      <c r="B7" s="405" t="s">
        <v>259</v>
      </c>
    </row>
    <row r="8" spans="1:3">
      <c r="A8" s="406">
        <v>1</v>
      </c>
      <c r="B8" s="402" t="s">
        <v>223</v>
      </c>
    </row>
    <row r="9" spans="1:3">
      <c r="A9" s="406">
        <v>2</v>
      </c>
      <c r="B9" s="402" t="s">
        <v>260</v>
      </c>
    </row>
    <row r="10" spans="1:3">
      <c r="A10" s="406">
        <v>3</v>
      </c>
      <c r="B10" s="402" t="s">
        <v>261</v>
      </c>
    </row>
    <row r="11" spans="1:3">
      <c r="A11" s="406">
        <v>4</v>
      </c>
      <c r="B11" s="402" t="s">
        <v>262</v>
      </c>
      <c r="C11" s="182"/>
    </row>
    <row r="12" spans="1:3">
      <c r="A12" s="406">
        <v>5</v>
      </c>
      <c r="B12" s="402" t="s">
        <v>187</v>
      </c>
    </row>
    <row r="13" spans="1:3">
      <c r="A13" s="406">
        <v>6</v>
      </c>
      <c r="B13" s="407" t="s">
        <v>149</v>
      </c>
    </row>
    <row r="14" spans="1:3">
      <c r="A14" s="406">
        <v>7</v>
      </c>
      <c r="B14" s="402" t="s">
        <v>263</v>
      </c>
    </row>
    <row r="15" spans="1:3">
      <c r="A15" s="406">
        <v>8</v>
      </c>
      <c r="B15" s="402" t="s">
        <v>266</v>
      </c>
    </row>
    <row r="16" spans="1:3">
      <c r="A16" s="406">
        <v>9</v>
      </c>
      <c r="B16" s="402" t="s">
        <v>88</v>
      </c>
    </row>
    <row r="17" spans="1:2">
      <c r="A17" s="408" t="s">
        <v>546</v>
      </c>
      <c r="B17" s="402" t="s">
        <v>526</v>
      </c>
    </row>
    <row r="18" spans="1:2">
      <c r="A18" s="406">
        <v>10</v>
      </c>
      <c r="B18" s="402" t="s">
        <v>269</v>
      </c>
    </row>
    <row r="19" spans="1:2">
      <c r="A19" s="406">
        <v>11</v>
      </c>
      <c r="B19" s="407" t="s">
        <v>250</v>
      </c>
    </row>
    <row r="20" spans="1:2">
      <c r="A20" s="406">
        <v>12</v>
      </c>
      <c r="B20" s="407" t="s">
        <v>247</v>
      </c>
    </row>
    <row r="21" spans="1:2">
      <c r="A21" s="406">
        <v>13</v>
      </c>
      <c r="B21" s="409" t="s">
        <v>460</v>
      </c>
    </row>
    <row r="22" spans="1:2">
      <c r="A22" s="406">
        <v>14</v>
      </c>
      <c r="B22" s="410" t="s">
        <v>519</v>
      </c>
    </row>
    <row r="23" spans="1:2">
      <c r="A23" s="411">
        <v>15</v>
      </c>
      <c r="B23" s="407" t="s">
        <v>77</v>
      </c>
    </row>
    <row r="24" spans="1:2">
      <c r="A24" s="411">
        <v>15.1</v>
      </c>
      <c r="B24" s="402" t="s">
        <v>555</v>
      </c>
    </row>
    <row r="25" spans="1:2">
      <c r="A25" s="411">
        <v>16</v>
      </c>
      <c r="B25" s="402" t="s">
        <v>623</v>
      </c>
    </row>
    <row r="26" spans="1:2">
      <c r="A26" s="411">
        <v>17</v>
      </c>
      <c r="B26" s="402" t="s">
        <v>935</v>
      </c>
    </row>
    <row r="27" spans="1:2">
      <c r="A27" s="411">
        <v>18</v>
      </c>
      <c r="B27" s="402" t="s">
        <v>953</v>
      </c>
    </row>
    <row r="28" spans="1:2">
      <c r="A28" s="411">
        <v>19</v>
      </c>
      <c r="B28" s="402" t="s">
        <v>954</v>
      </c>
    </row>
    <row r="29" spans="1:2">
      <c r="A29" s="411">
        <v>20</v>
      </c>
      <c r="B29" s="410" t="s">
        <v>722</v>
      </c>
    </row>
    <row r="30" spans="1:2">
      <c r="A30" s="411">
        <v>21</v>
      </c>
      <c r="B30" s="402" t="s">
        <v>740</v>
      </c>
    </row>
    <row r="31" spans="1:2">
      <c r="A31" s="411">
        <v>22</v>
      </c>
      <c r="B31" s="634" t="s">
        <v>757</v>
      </c>
    </row>
    <row r="32" spans="1:2" ht="26.25">
      <c r="A32" s="411">
        <v>23</v>
      </c>
      <c r="B32" s="634" t="s">
        <v>936</v>
      </c>
    </row>
    <row r="33" spans="1:2">
      <c r="A33" s="411">
        <v>24</v>
      </c>
      <c r="B33" s="402" t="s">
        <v>937</v>
      </c>
    </row>
    <row r="34" spans="1:2">
      <c r="A34" s="411">
        <v>25</v>
      </c>
      <c r="B34" s="402" t="s">
        <v>938</v>
      </c>
    </row>
    <row r="35" spans="1:2">
      <c r="A35" s="406">
        <v>26</v>
      </c>
      <c r="B35" s="410" t="s">
        <v>1007</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6" activePane="bottomRight" state="frozen"/>
      <selection pane="topRight" activeCell="B1" sqref="B1"/>
      <selection pane="bottomLeft" activeCell="A5" sqref="A5"/>
      <selection pane="bottomRight" activeCell="C15" sqref="C15"/>
    </sheetView>
  </sheetViews>
  <sheetFormatPr defaultRowHeight="15"/>
  <cols>
    <col min="1" max="1" width="9.5703125" style="5" bestFit="1" customWidth="1"/>
    <col min="2" max="2" width="132.42578125" style="2" customWidth="1"/>
    <col min="3" max="3" width="18.42578125" style="2" customWidth="1"/>
  </cols>
  <sheetData>
    <row r="1" spans="1:6" ht="15.75">
      <c r="A1" s="18" t="s">
        <v>188</v>
      </c>
      <c r="B1" s="17" t="str">
        <f>Info!C2</f>
        <v>სს "ზირაათ ბანკი საქართველო"</v>
      </c>
      <c r="D1" s="2"/>
      <c r="E1" s="2"/>
      <c r="F1" s="2"/>
    </row>
    <row r="2" spans="1:6" s="22" customFormat="1" ht="15.75" customHeight="1">
      <c r="A2" s="22" t="s">
        <v>189</v>
      </c>
      <c r="B2" s="487">
        <f>'1. key ratios'!B2</f>
        <v>44469</v>
      </c>
    </row>
    <row r="3" spans="1:6" s="22" customFormat="1" ht="15.75" customHeight="1"/>
    <row r="4" spans="1:6" ht="15.75" thickBot="1">
      <c r="A4" s="5" t="s">
        <v>413</v>
      </c>
      <c r="B4" s="61" t="s">
        <v>88</v>
      </c>
    </row>
    <row r="5" spans="1:6">
      <c r="A5" s="135" t="s">
        <v>26</v>
      </c>
      <c r="B5" s="136"/>
      <c r="C5" s="137" t="s">
        <v>27</v>
      </c>
    </row>
    <row r="6" spans="1:6">
      <c r="A6" s="138">
        <v>1</v>
      </c>
      <c r="B6" s="83" t="s">
        <v>28</v>
      </c>
      <c r="C6" s="279">
        <f>SUM(C7:C11)</f>
        <v>59154729.723499998</v>
      </c>
    </row>
    <row r="7" spans="1:6">
      <c r="A7" s="138">
        <v>2</v>
      </c>
      <c r="B7" s="80" t="s">
        <v>29</v>
      </c>
      <c r="C7" s="280">
        <v>50000000</v>
      </c>
    </row>
    <row r="8" spans="1:6">
      <c r="A8" s="138">
        <v>3</v>
      </c>
      <c r="B8" s="74" t="s">
        <v>30</v>
      </c>
      <c r="C8" s="280"/>
    </row>
    <row r="9" spans="1:6">
      <c r="A9" s="138">
        <v>4</v>
      </c>
      <c r="B9" s="74" t="s">
        <v>31</v>
      </c>
      <c r="C9" s="280"/>
    </row>
    <row r="10" spans="1:6">
      <c r="A10" s="138">
        <v>5</v>
      </c>
      <c r="B10" s="74" t="s">
        <v>32</v>
      </c>
      <c r="C10" s="280"/>
    </row>
    <row r="11" spans="1:6">
      <c r="A11" s="138">
        <v>6</v>
      </c>
      <c r="B11" s="81" t="s">
        <v>33</v>
      </c>
      <c r="C11" s="280">
        <v>9154729.7235000003</v>
      </c>
    </row>
    <row r="12" spans="1:6" s="4" customFormat="1">
      <c r="A12" s="138">
        <v>7</v>
      </c>
      <c r="B12" s="83" t="s">
        <v>34</v>
      </c>
      <c r="C12" s="281">
        <f>SUM(C13:C27)</f>
        <v>798632.24</v>
      </c>
    </row>
    <row r="13" spans="1:6" s="4" customFormat="1">
      <c r="A13" s="138">
        <v>8</v>
      </c>
      <c r="B13" s="82" t="s">
        <v>35</v>
      </c>
      <c r="C13" s="282"/>
    </row>
    <row r="14" spans="1:6" s="4" customFormat="1" ht="25.5">
      <c r="A14" s="138">
        <v>9</v>
      </c>
      <c r="B14" s="75" t="s">
        <v>36</v>
      </c>
      <c r="C14" s="282"/>
    </row>
    <row r="15" spans="1:6" s="4" customFormat="1">
      <c r="A15" s="138">
        <v>10</v>
      </c>
      <c r="B15" s="76" t="s">
        <v>37</v>
      </c>
      <c r="C15" s="282">
        <v>798632.24</v>
      </c>
    </row>
    <row r="16" spans="1:6" s="4" customFormat="1">
      <c r="A16" s="138">
        <v>11</v>
      </c>
      <c r="B16" s="77" t="s">
        <v>38</v>
      </c>
      <c r="C16" s="282"/>
    </row>
    <row r="17" spans="1:3" s="4" customFormat="1">
      <c r="A17" s="138">
        <v>12</v>
      </c>
      <c r="B17" s="76" t="s">
        <v>39</v>
      </c>
      <c r="C17" s="282"/>
    </row>
    <row r="18" spans="1:3" s="4" customFormat="1">
      <c r="A18" s="138">
        <v>13</v>
      </c>
      <c r="B18" s="76" t="s">
        <v>40</v>
      </c>
      <c r="C18" s="282"/>
    </row>
    <row r="19" spans="1:3" s="4" customFormat="1">
      <c r="A19" s="138">
        <v>14</v>
      </c>
      <c r="B19" s="76" t="s">
        <v>41</v>
      </c>
      <c r="C19" s="282"/>
    </row>
    <row r="20" spans="1:3" s="4" customFormat="1" ht="25.5">
      <c r="A20" s="138">
        <v>15</v>
      </c>
      <c r="B20" s="76" t="s">
        <v>42</v>
      </c>
      <c r="C20" s="282"/>
    </row>
    <row r="21" spans="1:3" s="4" customFormat="1" ht="25.5">
      <c r="A21" s="138">
        <v>16</v>
      </c>
      <c r="B21" s="75" t="s">
        <v>43</v>
      </c>
      <c r="C21" s="282"/>
    </row>
    <row r="22" spans="1:3" s="4" customFormat="1">
      <c r="A22" s="138">
        <v>17</v>
      </c>
      <c r="B22" s="139" t="s">
        <v>44</v>
      </c>
      <c r="C22" s="282"/>
    </row>
    <row r="23" spans="1:3" s="4" customFormat="1" ht="25.5">
      <c r="A23" s="138">
        <v>18</v>
      </c>
      <c r="B23" s="75" t="s">
        <v>45</v>
      </c>
      <c r="C23" s="282"/>
    </row>
    <row r="24" spans="1:3" s="4" customFormat="1" ht="25.5">
      <c r="A24" s="138">
        <v>19</v>
      </c>
      <c r="B24" s="75" t="s">
        <v>46</v>
      </c>
      <c r="C24" s="282"/>
    </row>
    <row r="25" spans="1:3" s="4" customFormat="1" ht="25.5">
      <c r="A25" s="138">
        <v>20</v>
      </c>
      <c r="B25" s="78" t="s">
        <v>47</v>
      </c>
      <c r="C25" s="282"/>
    </row>
    <row r="26" spans="1:3" s="4" customFormat="1">
      <c r="A26" s="138">
        <v>21</v>
      </c>
      <c r="B26" s="78" t="s">
        <v>48</v>
      </c>
      <c r="C26" s="282"/>
    </row>
    <row r="27" spans="1:3" s="4" customFormat="1" ht="25.5">
      <c r="A27" s="138">
        <v>22</v>
      </c>
      <c r="B27" s="78" t="s">
        <v>49</v>
      </c>
      <c r="C27" s="282"/>
    </row>
    <row r="28" spans="1:3" s="4" customFormat="1">
      <c r="A28" s="138">
        <v>23</v>
      </c>
      <c r="B28" s="84" t="s">
        <v>23</v>
      </c>
      <c r="C28" s="281">
        <f>C6-C12</f>
        <v>58356097.483499996</v>
      </c>
    </row>
    <row r="29" spans="1:3" s="4" customFormat="1">
      <c r="A29" s="140"/>
      <c r="B29" s="79"/>
      <c r="C29" s="282"/>
    </row>
    <row r="30" spans="1:3" s="4" customFormat="1">
      <c r="A30" s="140">
        <v>24</v>
      </c>
      <c r="B30" s="84" t="s">
        <v>50</v>
      </c>
      <c r="C30" s="281">
        <f>C31+C34</f>
        <v>0</v>
      </c>
    </row>
    <row r="31" spans="1:3" s="4" customFormat="1">
      <c r="A31" s="140">
        <v>25</v>
      </c>
      <c r="B31" s="74" t="s">
        <v>51</v>
      </c>
      <c r="C31" s="283">
        <f>C32+C33</f>
        <v>0</v>
      </c>
    </row>
    <row r="32" spans="1:3" s="4" customFormat="1">
      <c r="A32" s="140">
        <v>26</v>
      </c>
      <c r="B32" s="180" t="s">
        <v>52</v>
      </c>
      <c r="C32" s="282"/>
    </row>
    <row r="33" spans="1:3" s="4" customFormat="1">
      <c r="A33" s="140">
        <v>27</v>
      </c>
      <c r="B33" s="180" t="s">
        <v>53</v>
      </c>
      <c r="C33" s="282"/>
    </row>
    <row r="34" spans="1:3" s="4" customFormat="1">
      <c r="A34" s="140">
        <v>28</v>
      </c>
      <c r="B34" s="74" t="s">
        <v>54</v>
      </c>
      <c r="C34" s="282"/>
    </row>
    <row r="35" spans="1:3" s="4" customFormat="1">
      <c r="A35" s="140">
        <v>29</v>
      </c>
      <c r="B35" s="84" t="s">
        <v>55</v>
      </c>
      <c r="C35" s="281">
        <f>SUM(C36:C40)</f>
        <v>0</v>
      </c>
    </row>
    <row r="36" spans="1:3" s="4" customFormat="1">
      <c r="A36" s="140">
        <v>30</v>
      </c>
      <c r="B36" s="75" t="s">
        <v>56</v>
      </c>
      <c r="C36" s="282"/>
    </row>
    <row r="37" spans="1:3" s="4" customFormat="1">
      <c r="A37" s="140">
        <v>31</v>
      </c>
      <c r="B37" s="76" t="s">
        <v>57</v>
      </c>
      <c r="C37" s="282"/>
    </row>
    <row r="38" spans="1:3" s="4" customFormat="1" ht="25.5">
      <c r="A38" s="140">
        <v>32</v>
      </c>
      <c r="B38" s="75" t="s">
        <v>58</v>
      </c>
      <c r="C38" s="282"/>
    </row>
    <row r="39" spans="1:3" s="4" customFormat="1" ht="25.5">
      <c r="A39" s="140">
        <v>33</v>
      </c>
      <c r="B39" s="75" t="s">
        <v>46</v>
      </c>
      <c r="C39" s="282"/>
    </row>
    <row r="40" spans="1:3" s="4" customFormat="1" ht="25.5">
      <c r="A40" s="140">
        <v>34</v>
      </c>
      <c r="B40" s="78" t="s">
        <v>59</v>
      </c>
      <c r="C40" s="282"/>
    </row>
    <row r="41" spans="1:3" s="4" customFormat="1">
      <c r="A41" s="140">
        <v>35</v>
      </c>
      <c r="B41" s="84" t="s">
        <v>24</v>
      </c>
      <c r="C41" s="281">
        <f>C30-C35</f>
        <v>0</v>
      </c>
    </row>
    <row r="42" spans="1:3" s="4" customFormat="1">
      <c r="A42" s="140"/>
      <c r="B42" s="79"/>
      <c r="C42" s="282"/>
    </row>
    <row r="43" spans="1:3" s="4" customFormat="1">
      <c r="A43" s="140">
        <v>36</v>
      </c>
      <c r="B43" s="85" t="s">
        <v>60</v>
      </c>
      <c r="C43" s="281">
        <f>SUM(C44:C46)</f>
        <v>1669853.3978153749</v>
      </c>
    </row>
    <row r="44" spans="1:3" s="4" customFormat="1">
      <c r="A44" s="140">
        <v>37</v>
      </c>
      <c r="B44" s="74" t="s">
        <v>61</v>
      </c>
      <c r="C44" s="282"/>
    </row>
    <row r="45" spans="1:3" s="4" customFormat="1">
      <c r="A45" s="140">
        <v>38</v>
      </c>
      <c r="B45" s="74" t="s">
        <v>62</v>
      </c>
      <c r="C45" s="282"/>
    </row>
    <row r="46" spans="1:3" s="4" customFormat="1">
      <c r="A46" s="140">
        <v>39</v>
      </c>
      <c r="B46" s="74" t="s">
        <v>63</v>
      </c>
      <c r="C46" s="282">
        <v>1669853.3978153749</v>
      </c>
    </row>
    <row r="47" spans="1:3" s="4" customFormat="1">
      <c r="A47" s="140">
        <v>40</v>
      </c>
      <c r="B47" s="85" t="s">
        <v>64</v>
      </c>
      <c r="C47" s="281">
        <f>SUM(C48:C51)</f>
        <v>0</v>
      </c>
    </row>
    <row r="48" spans="1:3" s="4" customFormat="1">
      <c r="A48" s="140">
        <v>41</v>
      </c>
      <c r="B48" s="75" t="s">
        <v>65</v>
      </c>
      <c r="C48" s="282"/>
    </row>
    <row r="49" spans="1:3" s="4" customFormat="1">
      <c r="A49" s="140">
        <v>42</v>
      </c>
      <c r="B49" s="76" t="s">
        <v>66</v>
      </c>
      <c r="C49" s="282"/>
    </row>
    <row r="50" spans="1:3" s="4" customFormat="1" ht="25.5">
      <c r="A50" s="140">
        <v>43</v>
      </c>
      <c r="B50" s="75" t="s">
        <v>67</v>
      </c>
      <c r="C50" s="282"/>
    </row>
    <row r="51" spans="1:3" s="4" customFormat="1" ht="25.5">
      <c r="A51" s="140">
        <v>44</v>
      </c>
      <c r="B51" s="75" t="s">
        <v>46</v>
      </c>
      <c r="C51" s="282"/>
    </row>
    <row r="52" spans="1:3" s="4" customFormat="1" ht="15.75" thickBot="1">
      <c r="A52" s="141">
        <v>45</v>
      </c>
      <c r="B52" s="142" t="s">
        <v>25</v>
      </c>
      <c r="C52" s="284">
        <f>C43-C47</f>
        <v>1669853.3978153749</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F19" sqref="F19"/>
    </sheetView>
  </sheetViews>
  <sheetFormatPr defaultColWidth="9.140625" defaultRowHeight="12.75"/>
  <cols>
    <col min="1" max="1" width="10.85546875" style="351" bestFit="1" customWidth="1"/>
    <col min="2" max="2" width="59" style="351" customWidth="1"/>
    <col min="3" max="3" width="16.7109375" style="351" bestFit="1" customWidth="1"/>
    <col min="4" max="4" width="22.140625" style="351" customWidth="1"/>
    <col min="5" max="16384" width="9.140625" style="351"/>
  </cols>
  <sheetData>
    <row r="1" spans="1:4" ht="15">
      <c r="A1" s="18" t="s">
        <v>188</v>
      </c>
      <c r="B1" s="17" t="str">
        <f>Info!C2</f>
        <v>სს "ზირაათ ბანკი საქართველო"</v>
      </c>
    </row>
    <row r="2" spans="1:4" s="22" customFormat="1" ht="15.75" customHeight="1">
      <c r="A2" s="22" t="s">
        <v>189</v>
      </c>
      <c r="B2" s="487">
        <f>'1. key ratios'!B2</f>
        <v>44469</v>
      </c>
    </row>
    <row r="3" spans="1:4" s="22" customFormat="1" ht="15.75" customHeight="1"/>
    <row r="4" spans="1:4" ht="13.5" thickBot="1">
      <c r="A4" s="352" t="s">
        <v>525</v>
      </c>
      <c r="B4" s="389" t="s">
        <v>526</v>
      </c>
    </row>
    <row r="5" spans="1:4" s="390" customFormat="1">
      <c r="A5" s="698" t="s">
        <v>527</v>
      </c>
      <c r="B5" s="699"/>
      <c r="C5" s="379" t="s">
        <v>528</v>
      </c>
      <c r="D5" s="380" t="s">
        <v>529</v>
      </c>
    </row>
    <row r="6" spans="1:4" s="391" customFormat="1">
      <c r="A6" s="381">
        <v>1</v>
      </c>
      <c r="B6" s="382" t="s">
        <v>530</v>
      </c>
      <c r="C6" s="382"/>
      <c r="D6" s="383"/>
    </row>
    <row r="7" spans="1:4" s="391" customFormat="1">
      <c r="A7" s="384" t="s">
        <v>531</v>
      </c>
      <c r="B7" s="385" t="s">
        <v>532</v>
      </c>
      <c r="C7" s="441">
        <v>4.4999999999999998E-2</v>
      </c>
      <c r="D7" s="282">
        <f>C7*'5. RWA'!$C$13</f>
        <v>6680333.9298841199</v>
      </c>
    </row>
    <row r="8" spans="1:4" s="391" customFormat="1">
      <c r="A8" s="384" t="s">
        <v>533</v>
      </c>
      <c r="B8" s="385" t="s">
        <v>534</v>
      </c>
      <c r="C8" s="442">
        <v>0.06</v>
      </c>
      <c r="D8" s="282">
        <f>C8*'5. RWA'!$C$13</f>
        <v>8907111.9065121599</v>
      </c>
    </row>
    <row r="9" spans="1:4" s="391" customFormat="1">
      <c r="A9" s="384" t="s">
        <v>535</v>
      </c>
      <c r="B9" s="385" t="s">
        <v>536</v>
      </c>
      <c r="C9" s="442">
        <v>0.08</v>
      </c>
      <c r="D9" s="282">
        <f>C9*'5. RWA'!$C$13</f>
        <v>11876149.20868288</v>
      </c>
    </row>
    <row r="10" spans="1:4" s="391" customFormat="1">
      <c r="A10" s="381" t="s">
        <v>537</v>
      </c>
      <c r="B10" s="382" t="s">
        <v>538</v>
      </c>
      <c r="C10" s="443"/>
      <c r="D10" s="438"/>
    </row>
    <row r="11" spans="1:4" s="392" customFormat="1">
      <c r="A11" s="386" t="s">
        <v>539</v>
      </c>
      <c r="B11" s="387" t="s">
        <v>601</v>
      </c>
      <c r="C11" s="444">
        <v>0</v>
      </c>
      <c r="D11" s="439">
        <f>C11*'5. RWA'!$C$13</f>
        <v>0</v>
      </c>
    </row>
    <row r="12" spans="1:4" s="392" customFormat="1">
      <c r="A12" s="386" t="s">
        <v>540</v>
      </c>
      <c r="B12" s="387" t="s">
        <v>541</v>
      </c>
      <c r="C12" s="444">
        <v>0</v>
      </c>
      <c r="D12" s="439">
        <f>C12*'5. RWA'!$C$13</f>
        <v>0</v>
      </c>
    </row>
    <row r="13" spans="1:4" s="392" customFormat="1">
      <c r="A13" s="386" t="s">
        <v>542</v>
      </c>
      <c r="B13" s="387" t="s">
        <v>543</v>
      </c>
      <c r="C13" s="444"/>
      <c r="D13" s="439">
        <f>C13*'5. RWA'!$C$13</f>
        <v>0</v>
      </c>
    </row>
    <row r="14" spans="1:4" s="391" customFormat="1">
      <c r="A14" s="381" t="s">
        <v>544</v>
      </c>
      <c r="B14" s="382" t="s">
        <v>599</v>
      </c>
      <c r="C14" s="445"/>
      <c r="D14" s="438"/>
    </row>
    <row r="15" spans="1:4" s="391" customFormat="1">
      <c r="A15" s="403" t="s">
        <v>547</v>
      </c>
      <c r="B15" s="387" t="s">
        <v>600</v>
      </c>
      <c r="C15" s="444">
        <v>1.7741161302339267E-2</v>
      </c>
      <c r="D15" s="282">
        <f>C15*'5. RWA'!$C$13</f>
        <v>2633708.4845236479</v>
      </c>
    </row>
    <row r="16" spans="1:4" s="391" customFormat="1">
      <c r="A16" s="403" t="s">
        <v>548</v>
      </c>
      <c r="B16" s="387" t="s">
        <v>550</v>
      </c>
      <c r="C16" s="444">
        <v>2.3664397157621107E-2</v>
      </c>
      <c r="D16" s="282">
        <f>C16*'5. RWA'!$C$13</f>
        <v>3513023.8947179914</v>
      </c>
    </row>
    <row r="17" spans="1:6" s="391" customFormat="1">
      <c r="A17" s="403" t="s">
        <v>549</v>
      </c>
      <c r="B17" s="387" t="s">
        <v>597</v>
      </c>
      <c r="C17" s="444">
        <v>5.6663194837256591E-2</v>
      </c>
      <c r="D17" s="282">
        <f>C17*'5. RWA'!$C$13</f>
        <v>8411756.9565991089</v>
      </c>
    </row>
    <row r="18" spans="1:6" s="390" customFormat="1">
      <c r="A18" s="700" t="s">
        <v>598</v>
      </c>
      <c r="B18" s="701"/>
      <c r="C18" s="446" t="s">
        <v>528</v>
      </c>
      <c r="D18" s="440" t="s">
        <v>529</v>
      </c>
    </row>
    <row r="19" spans="1:6" s="391" customFormat="1">
      <c r="A19" s="388">
        <v>4</v>
      </c>
      <c r="B19" s="387" t="s">
        <v>23</v>
      </c>
      <c r="C19" s="444">
        <f>C7+C11+C12+C13+C15</f>
        <v>6.2741161302339268E-2</v>
      </c>
      <c r="D19" s="282">
        <f>C19*'5. RWA'!$C$13</f>
        <v>9314042.4144077674</v>
      </c>
    </row>
    <row r="20" spans="1:6" s="391" customFormat="1">
      <c r="A20" s="388">
        <v>5</v>
      </c>
      <c r="B20" s="387" t="s">
        <v>89</v>
      </c>
      <c r="C20" s="444">
        <f>C8+C11+C12+C13+C16</f>
        <v>8.3664397157621112E-2</v>
      </c>
      <c r="D20" s="282">
        <f>C20*'5. RWA'!$C$13</f>
        <v>12420135.801230153</v>
      </c>
    </row>
    <row r="21" spans="1:6" s="391" customFormat="1" ht="13.5" thickBot="1">
      <c r="A21" s="393" t="s">
        <v>545</v>
      </c>
      <c r="B21" s="394" t="s">
        <v>88</v>
      </c>
      <c r="C21" s="447">
        <f>C9+C11+C12+C13+C17</f>
        <v>0.13666319483725659</v>
      </c>
      <c r="D21" s="282">
        <f>C21*'5. RWA'!$C$13</f>
        <v>20287906.165281989</v>
      </c>
    </row>
    <row r="22" spans="1:6">
      <c r="F22" s="352"/>
    </row>
    <row r="23" spans="1:6" ht="63.75">
      <c r="B23" s="24" t="s">
        <v>602</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Normal="100" workbookViewId="0">
      <pane xSplit="1" ySplit="5" topLeftCell="B9" activePane="bottomRight" state="frozen"/>
      <selection pane="topRight" activeCell="B1" sqref="B1"/>
      <selection pane="bottomLeft" activeCell="A5" sqref="A5"/>
      <selection pane="bottomRight" activeCell="C19" sqref="C19"/>
    </sheetView>
  </sheetViews>
  <sheetFormatPr defaultRowHeight="15.75"/>
  <cols>
    <col min="1" max="1" width="10.7109375" style="70" customWidth="1"/>
    <col min="2" max="2" width="91.85546875" style="70" customWidth="1"/>
    <col min="3" max="3" width="53.140625" style="70" customWidth="1"/>
    <col min="4" max="4" width="32.28515625" style="70" customWidth="1"/>
    <col min="5" max="5" width="9.42578125" customWidth="1"/>
  </cols>
  <sheetData>
    <row r="1" spans="1:6">
      <c r="A1" s="18" t="s">
        <v>188</v>
      </c>
      <c r="B1" s="20" t="str">
        <f>Info!C2</f>
        <v>სს "ზირაათ ბანკი საქართველო"</v>
      </c>
      <c r="E1" s="2"/>
      <c r="F1" s="2"/>
    </row>
    <row r="2" spans="1:6" s="22" customFormat="1" ht="15.75" customHeight="1">
      <c r="A2" s="22" t="s">
        <v>189</v>
      </c>
      <c r="B2" s="487">
        <f>'1. key ratios'!B2</f>
        <v>44469</v>
      </c>
    </row>
    <row r="3" spans="1:6" s="22" customFormat="1" ht="15.75" customHeight="1">
      <c r="A3" s="27"/>
    </row>
    <row r="4" spans="1:6" s="22" customFormat="1" ht="15.75" customHeight="1" thickBot="1">
      <c r="A4" s="22" t="s">
        <v>414</v>
      </c>
      <c r="B4" s="203" t="s">
        <v>269</v>
      </c>
      <c r="D4" s="205" t="s">
        <v>93</v>
      </c>
    </row>
    <row r="5" spans="1:6" ht="38.25">
      <c r="A5" s="153" t="s">
        <v>26</v>
      </c>
      <c r="B5" s="154" t="s">
        <v>231</v>
      </c>
      <c r="C5" s="155" t="s">
        <v>236</v>
      </c>
      <c r="D5" s="204" t="s">
        <v>270</v>
      </c>
    </row>
    <row r="6" spans="1:6">
      <c r="A6" s="143">
        <v>1</v>
      </c>
      <c r="B6" s="86" t="s">
        <v>154</v>
      </c>
      <c r="C6" s="285">
        <v>9681942.8419000003</v>
      </c>
      <c r="D6" s="857"/>
      <c r="E6" s="8"/>
    </row>
    <row r="7" spans="1:6">
      <c r="A7" s="143">
        <v>2</v>
      </c>
      <c r="B7" s="87" t="s">
        <v>155</v>
      </c>
      <c r="C7" s="286">
        <v>26526584.292399999</v>
      </c>
      <c r="D7" s="144"/>
      <c r="E7" s="8"/>
    </row>
    <row r="8" spans="1:6">
      <c r="A8" s="143">
        <v>3</v>
      </c>
      <c r="B8" s="87" t="s">
        <v>156</v>
      </c>
      <c r="C8" s="286">
        <v>14231813.285300002</v>
      </c>
      <c r="D8" s="144"/>
      <c r="E8" s="8"/>
    </row>
    <row r="9" spans="1:6">
      <c r="A9" s="143">
        <v>4</v>
      </c>
      <c r="B9" s="87" t="s">
        <v>185</v>
      </c>
      <c r="C9" s="286">
        <v>0</v>
      </c>
      <c r="D9" s="144"/>
      <c r="E9" s="8"/>
    </row>
    <row r="10" spans="1:6">
      <c r="A10" s="143">
        <v>5</v>
      </c>
      <c r="B10" s="87" t="s">
        <v>157</v>
      </c>
      <c r="C10" s="286">
        <v>2447907.2799999998</v>
      </c>
      <c r="D10" s="144"/>
      <c r="E10" s="8"/>
    </row>
    <row r="11" spans="1:6">
      <c r="A11" s="143">
        <v>6.1</v>
      </c>
      <c r="B11" s="87" t="s">
        <v>158</v>
      </c>
      <c r="C11" s="287">
        <v>80964859</v>
      </c>
      <c r="D11" s="145"/>
      <c r="E11" s="9"/>
    </row>
    <row r="12" spans="1:6">
      <c r="A12" s="143">
        <v>6.2</v>
      </c>
      <c r="B12" s="88" t="s">
        <v>159</v>
      </c>
      <c r="C12" s="287">
        <v>-4864180</v>
      </c>
      <c r="D12" s="145"/>
      <c r="E12" s="9"/>
    </row>
    <row r="13" spans="1:6">
      <c r="A13" s="143" t="s">
        <v>486</v>
      </c>
      <c r="B13" s="89" t="s">
        <v>487</v>
      </c>
      <c r="C13" s="287">
        <v>-1199360</v>
      </c>
      <c r="D13" s="241" t="s">
        <v>1027</v>
      </c>
      <c r="E13" s="9"/>
    </row>
    <row r="14" spans="1:6">
      <c r="A14" s="143" t="s">
        <v>621</v>
      </c>
      <c r="B14" s="89" t="s">
        <v>610</v>
      </c>
      <c r="C14" s="287">
        <v>0</v>
      </c>
      <c r="D14" s="145"/>
      <c r="E14" s="9"/>
    </row>
    <row r="15" spans="1:6">
      <c r="A15" s="143">
        <v>6</v>
      </c>
      <c r="B15" s="87" t="s">
        <v>160</v>
      </c>
      <c r="C15" s="293">
        <v>76100679</v>
      </c>
      <c r="D15" s="145"/>
      <c r="E15" s="8"/>
    </row>
    <row r="16" spans="1:6">
      <c r="A16" s="143">
        <v>7</v>
      </c>
      <c r="B16" s="87" t="s">
        <v>161</v>
      </c>
      <c r="C16" s="286">
        <v>498387.79969999997</v>
      </c>
      <c r="D16" s="144"/>
      <c r="E16" s="8"/>
    </row>
    <row r="17" spans="1:5">
      <c r="A17" s="143">
        <v>8</v>
      </c>
      <c r="B17" s="87" t="s">
        <v>162</v>
      </c>
      <c r="C17" s="286">
        <v>62320</v>
      </c>
      <c r="D17" s="144"/>
      <c r="E17" s="8"/>
    </row>
    <row r="18" spans="1:5">
      <c r="A18" s="143">
        <v>9</v>
      </c>
      <c r="B18" s="87" t="s">
        <v>163</v>
      </c>
      <c r="C18" s="286">
        <v>0</v>
      </c>
      <c r="D18" s="144"/>
      <c r="E18" s="8"/>
    </row>
    <row r="19" spans="1:5">
      <c r="A19" s="143">
        <v>9.1</v>
      </c>
      <c r="B19" s="89" t="s">
        <v>246</v>
      </c>
      <c r="C19" s="287"/>
      <c r="D19" s="144"/>
      <c r="E19" s="8"/>
    </row>
    <row r="20" spans="1:5">
      <c r="A20" s="143">
        <v>9.1999999999999993</v>
      </c>
      <c r="B20" s="89" t="s">
        <v>235</v>
      </c>
      <c r="C20" s="287"/>
      <c r="D20" s="144"/>
      <c r="E20" s="8"/>
    </row>
    <row r="21" spans="1:5">
      <c r="A21" s="143">
        <v>9.3000000000000007</v>
      </c>
      <c r="B21" s="89" t="s">
        <v>234</v>
      </c>
      <c r="C21" s="287"/>
      <c r="D21" s="144"/>
      <c r="E21" s="8"/>
    </row>
    <row r="22" spans="1:5">
      <c r="A22" s="143">
        <v>10</v>
      </c>
      <c r="B22" s="87" t="s">
        <v>164</v>
      </c>
      <c r="C22" s="286">
        <v>6272668.8100000005</v>
      </c>
      <c r="D22" s="144"/>
      <c r="E22" s="8"/>
    </row>
    <row r="23" spans="1:5">
      <c r="A23" s="143">
        <v>10.1</v>
      </c>
      <c r="B23" s="89" t="s">
        <v>233</v>
      </c>
      <c r="C23" s="286">
        <v>798632.24</v>
      </c>
      <c r="D23" s="241" t="s">
        <v>440</v>
      </c>
      <c r="E23" s="8"/>
    </row>
    <row r="24" spans="1:5">
      <c r="A24" s="143">
        <v>11</v>
      </c>
      <c r="B24" s="90" t="s">
        <v>165</v>
      </c>
      <c r="C24" s="288">
        <v>778959.43039999995</v>
      </c>
      <c r="D24" s="146"/>
      <c r="E24" s="8"/>
    </row>
    <row r="25" spans="1:5">
      <c r="A25" s="143">
        <v>12</v>
      </c>
      <c r="B25" s="92" t="s">
        <v>166</v>
      </c>
      <c r="C25" s="289">
        <f>SUM(C6:C10,C15:C18,C22,C24)</f>
        <v>136601262.73970002</v>
      </c>
      <c r="D25" s="147"/>
      <c r="E25" s="7"/>
    </row>
    <row r="26" spans="1:5">
      <c r="A26" s="143">
        <v>13</v>
      </c>
      <c r="B26" s="87" t="s">
        <v>167</v>
      </c>
      <c r="C26" s="290">
        <v>2342100</v>
      </c>
      <c r="D26" s="148"/>
      <c r="E26" s="8"/>
    </row>
    <row r="27" spans="1:5">
      <c r="A27" s="143">
        <v>14</v>
      </c>
      <c r="B27" s="87" t="s">
        <v>168</v>
      </c>
      <c r="C27" s="286">
        <v>48901726</v>
      </c>
      <c r="D27" s="144"/>
      <c r="E27" s="8"/>
    </row>
    <row r="28" spans="1:5">
      <c r="A28" s="143">
        <v>15</v>
      </c>
      <c r="B28" s="87" t="s">
        <v>169</v>
      </c>
      <c r="C28" s="286">
        <v>7534872</v>
      </c>
      <c r="D28" s="144"/>
      <c r="E28" s="8"/>
    </row>
    <row r="29" spans="1:5">
      <c r="A29" s="143">
        <v>16</v>
      </c>
      <c r="B29" s="87" t="s">
        <v>170</v>
      </c>
      <c r="C29" s="286">
        <v>15267502</v>
      </c>
      <c r="D29" s="144"/>
      <c r="E29" s="8"/>
    </row>
    <row r="30" spans="1:5">
      <c r="A30" s="143">
        <v>17</v>
      </c>
      <c r="B30" s="87" t="s">
        <v>171</v>
      </c>
      <c r="C30" s="286">
        <v>0</v>
      </c>
      <c r="D30" s="144"/>
      <c r="E30" s="8"/>
    </row>
    <row r="31" spans="1:5">
      <c r="A31" s="143">
        <v>18</v>
      </c>
      <c r="B31" s="87" t="s">
        <v>172</v>
      </c>
      <c r="C31" s="286">
        <v>0</v>
      </c>
      <c r="D31" s="144"/>
      <c r="E31" s="8"/>
    </row>
    <row r="32" spans="1:5">
      <c r="A32" s="143">
        <v>19</v>
      </c>
      <c r="B32" s="87" t="s">
        <v>173</v>
      </c>
      <c r="C32" s="286">
        <v>82897.251300000004</v>
      </c>
      <c r="D32" s="144"/>
      <c r="E32" s="8"/>
    </row>
    <row r="33" spans="1:5">
      <c r="A33" s="143">
        <v>20</v>
      </c>
      <c r="B33" s="87" t="s">
        <v>95</v>
      </c>
      <c r="C33" s="286">
        <v>3317437.0714999996</v>
      </c>
      <c r="D33" s="144"/>
      <c r="E33" s="8"/>
    </row>
    <row r="34" spans="1:5">
      <c r="A34" s="658">
        <v>20.100000000000001</v>
      </c>
      <c r="B34" s="91" t="s">
        <v>962</v>
      </c>
      <c r="C34" s="288">
        <v>523161.65455600002</v>
      </c>
      <c r="D34" s="241" t="s">
        <v>1027</v>
      </c>
      <c r="E34" s="8"/>
    </row>
    <row r="35" spans="1:5">
      <c r="A35" s="143">
        <v>21</v>
      </c>
      <c r="B35" s="90" t="s">
        <v>174</v>
      </c>
      <c r="C35" s="288">
        <v>0</v>
      </c>
      <c r="D35" s="146"/>
      <c r="E35" s="8"/>
    </row>
    <row r="36" spans="1:5">
      <c r="A36" s="143">
        <v>21.1</v>
      </c>
      <c r="B36" s="91" t="s">
        <v>960</v>
      </c>
      <c r="C36" s="291">
        <v>0</v>
      </c>
      <c r="D36" s="149"/>
      <c r="E36" s="8"/>
    </row>
    <row r="37" spans="1:5">
      <c r="A37" s="143">
        <v>22</v>
      </c>
      <c r="B37" s="92" t="s">
        <v>175</v>
      </c>
      <c r="C37" s="289">
        <f>SUM(C26:C33)+C35</f>
        <v>77446534.32280001</v>
      </c>
      <c r="D37" s="147"/>
      <c r="E37" s="7"/>
    </row>
    <row r="38" spans="1:5">
      <c r="A38" s="143">
        <v>23</v>
      </c>
      <c r="B38" s="90" t="s">
        <v>176</v>
      </c>
      <c r="C38" s="286">
        <v>50000000</v>
      </c>
      <c r="D38" s="241" t="s">
        <v>1028</v>
      </c>
      <c r="E38" s="8"/>
    </row>
    <row r="39" spans="1:5">
      <c r="A39" s="143">
        <v>24</v>
      </c>
      <c r="B39" s="90" t="s">
        <v>177</v>
      </c>
      <c r="C39" s="286">
        <v>0</v>
      </c>
      <c r="D39" s="144"/>
      <c r="E39" s="8"/>
    </row>
    <row r="40" spans="1:5">
      <c r="A40" s="143">
        <v>25</v>
      </c>
      <c r="B40" s="90" t="s">
        <v>232</v>
      </c>
      <c r="C40" s="286">
        <v>0</v>
      </c>
      <c r="D40" s="144"/>
      <c r="E40" s="8"/>
    </row>
    <row r="41" spans="1:5">
      <c r="A41" s="143">
        <v>26</v>
      </c>
      <c r="B41" s="90" t="s">
        <v>179</v>
      </c>
      <c r="C41" s="286">
        <v>0</v>
      </c>
      <c r="D41" s="144"/>
      <c r="E41" s="8"/>
    </row>
    <row r="42" spans="1:5">
      <c r="A42" s="143">
        <v>27</v>
      </c>
      <c r="B42" s="90" t="s">
        <v>180</v>
      </c>
      <c r="C42" s="286">
        <v>0</v>
      </c>
      <c r="D42" s="144"/>
      <c r="E42" s="8"/>
    </row>
    <row r="43" spans="1:5">
      <c r="A43" s="143">
        <v>28</v>
      </c>
      <c r="B43" s="90" t="s">
        <v>181</v>
      </c>
      <c r="C43" s="286">
        <v>9154729.7235000003</v>
      </c>
      <c r="D43" s="241" t="s">
        <v>1029</v>
      </c>
      <c r="E43" s="8"/>
    </row>
    <row r="44" spans="1:5">
      <c r="A44" s="143">
        <v>29</v>
      </c>
      <c r="B44" s="90" t="s">
        <v>35</v>
      </c>
      <c r="C44" s="286">
        <v>0</v>
      </c>
      <c r="D44" s="241" t="s">
        <v>1030</v>
      </c>
      <c r="E44" s="8"/>
    </row>
    <row r="45" spans="1:5" ht="16.5" thickBot="1">
      <c r="A45" s="150">
        <v>30</v>
      </c>
      <c r="B45" s="151" t="s">
        <v>182</v>
      </c>
      <c r="C45" s="292">
        <f>SUM(C38:C44)</f>
        <v>59154729.723499998</v>
      </c>
      <c r="D45" s="152"/>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K8" activePane="bottomRight" state="frozen"/>
      <selection pane="topRight" activeCell="C1" sqref="C1"/>
      <selection pane="bottomLeft" activeCell="A8" sqref="A8"/>
      <selection pane="bottomRight" activeCell="N27" sqref="N27"/>
    </sheetView>
  </sheetViews>
  <sheetFormatPr defaultColWidth="9.140625" defaultRowHeight="12.75"/>
  <cols>
    <col min="1" max="1" width="10.5703125" style="2" bestFit="1" customWidth="1"/>
    <col min="2" max="2" width="82.140625" style="2" customWidth="1"/>
    <col min="3" max="3" width="11.140625" style="2" customWidth="1"/>
    <col min="4" max="4" width="13.28515625" style="2" bestFit="1" customWidth="1"/>
    <col min="5" max="5" width="12.42578125" style="2"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12.5703125" style="2"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188</v>
      </c>
      <c r="B1" s="351" t="str">
        <f>Info!C2</f>
        <v>სს "ზირაათ ბანკი საქართველო"</v>
      </c>
    </row>
    <row r="2" spans="1:19">
      <c r="A2" s="2" t="s">
        <v>189</v>
      </c>
      <c r="B2" s="487">
        <f>'1. key ratios'!B2</f>
        <v>44469</v>
      </c>
    </row>
    <row r="4" spans="1:19" ht="26.25" thickBot="1">
      <c r="A4" s="69" t="s">
        <v>415</v>
      </c>
      <c r="B4" s="321" t="s">
        <v>457</v>
      </c>
    </row>
    <row r="5" spans="1:19">
      <c r="A5" s="132"/>
      <c r="B5" s="134"/>
      <c r="C5" s="118" t="s">
        <v>0</v>
      </c>
      <c r="D5" s="118" t="s">
        <v>1</v>
      </c>
      <c r="E5" s="118" t="s">
        <v>2</v>
      </c>
      <c r="F5" s="118" t="s">
        <v>3</v>
      </c>
      <c r="G5" s="118" t="s">
        <v>4</v>
      </c>
      <c r="H5" s="118" t="s">
        <v>5</v>
      </c>
      <c r="I5" s="118" t="s">
        <v>237</v>
      </c>
      <c r="J5" s="118" t="s">
        <v>238</v>
      </c>
      <c r="K5" s="118" t="s">
        <v>239</v>
      </c>
      <c r="L5" s="118" t="s">
        <v>240</v>
      </c>
      <c r="M5" s="118" t="s">
        <v>241</v>
      </c>
      <c r="N5" s="118" t="s">
        <v>242</v>
      </c>
      <c r="O5" s="118" t="s">
        <v>444</v>
      </c>
      <c r="P5" s="118" t="s">
        <v>445</v>
      </c>
      <c r="Q5" s="118" t="s">
        <v>446</v>
      </c>
      <c r="R5" s="312" t="s">
        <v>447</v>
      </c>
      <c r="S5" s="119" t="s">
        <v>448</v>
      </c>
    </row>
    <row r="6" spans="1:19" ht="46.5" customHeight="1">
      <c r="A6" s="157"/>
      <c r="B6" s="706" t="s">
        <v>449</v>
      </c>
      <c r="C6" s="704">
        <v>0</v>
      </c>
      <c r="D6" s="705"/>
      <c r="E6" s="704">
        <v>0.2</v>
      </c>
      <c r="F6" s="705"/>
      <c r="G6" s="704">
        <v>0.35</v>
      </c>
      <c r="H6" s="705"/>
      <c r="I6" s="704">
        <v>0.5</v>
      </c>
      <c r="J6" s="705"/>
      <c r="K6" s="704">
        <v>0.75</v>
      </c>
      <c r="L6" s="705"/>
      <c r="M6" s="704">
        <v>1</v>
      </c>
      <c r="N6" s="705"/>
      <c r="O6" s="704">
        <v>1.5</v>
      </c>
      <c r="P6" s="705"/>
      <c r="Q6" s="704">
        <v>2.5</v>
      </c>
      <c r="R6" s="705"/>
      <c r="S6" s="702" t="s">
        <v>251</v>
      </c>
    </row>
    <row r="7" spans="1:19">
      <c r="A7" s="157"/>
      <c r="B7" s="707"/>
      <c r="C7" s="320" t="s">
        <v>442</v>
      </c>
      <c r="D7" s="320" t="s">
        <v>443</v>
      </c>
      <c r="E7" s="320" t="s">
        <v>442</v>
      </c>
      <c r="F7" s="320" t="s">
        <v>443</v>
      </c>
      <c r="G7" s="320" t="s">
        <v>442</v>
      </c>
      <c r="H7" s="320" t="s">
        <v>443</v>
      </c>
      <c r="I7" s="320" t="s">
        <v>442</v>
      </c>
      <c r="J7" s="320" t="s">
        <v>443</v>
      </c>
      <c r="K7" s="320" t="s">
        <v>442</v>
      </c>
      <c r="L7" s="320" t="s">
        <v>443</v>
      </c>
      <c r="M7" s="320" t="s">
        <v>442</v>
      </c>
      <c r="N7" s="320" t="s">
        <v>443</v>
      </c>
      <c r="O7" s="320" t="s">
        <v>442</v>
      </c>
      <c r="P7" s="320" t="s">
        <v>443</v>
      </c>
      <c r="Q7" s="320" t="s">
        <v>442</v>
      </c>
      <c r="R7" s="320" t="s">
        <v>443</v>
      </c>
      <c r="S7" s="703"/>
    </row>
    <row r="8" spans="1:19" s="161" customFormat="1">
      <c r="A8" s="122">
        <v>1</v>
      </c>
      <c r="B8" s="179" t="s">
        <v>216</v>
      </c>
      <c r="C8" s="294">
        <v>2874646</v>
      </c>
      <c r="D8" s="294"/>
      <c r="E8" s="294">
        <v>2000452</v>
      </c>
      <c r="F8" s="313"/>
      <c r="G8" s="294">
        <v>0</v>
      </c>
      <c r="H8" s="294"/>
      <c r="I8" s="294">
        <v>0</v>
      </c>
      <c r="J8" s="294"/>
      <c r="K8" s="294">
        <v>0</v>
      </c>
      <c r="L8" s="294"/>
      <c r="M8" s="294">
        <v>24097366</v>
      </c>
      <c r="N8" s="294"/>
      <c r="O8" s="294">
        <v>0</v>
      </c>
      <c r="P8" s="294"/>
      <c r="Q8" s="294">
        <v>0</v>
      </c>
      <c r="R8" s="313"/>
      <c r="S8" s="326">
        <f>$C$6*SUM(C8:D8)+$E$6*SUM(E8:F8)+$G$6*SUM(G8:H8)+$I$6*SUM(I8:J8)+$K$6*SUM(K8:L8)+$M$6*SUM(M8:N8)+$O$6*SUM(O8:P8)+$Q$6*SUM(Q8:R8)</f>
        <v>24497456.399999999</v>
      </c>
    </row>
    <row r="9" spans="1:19" s="161" customFormat="1">
      <c r="A9" s="122">
        <v>2</v>
      </c>
      <c r="B9" s="179" t="s">
        <v>217</v>
      </c>
      <c r="C9" s="294">
        <v>0</v>
      </c>
      <c r="D9" s="294"/>
      <c r="E9" s="294">
        <v>0</v>
      </c>
      <c r="F9" s="294"/>
      <c r="G9" s="294">
        <v>0</v>
      </c>
      <c r="H9" s="294"/>
      <c r="I9" s="294">
        <v>0</v>
      </c>
      <c r="J9" s="294"/>
      <c r="K9" s="294">
        <v>0</v>
      </c>
      <c r="L9" s="294"/>
      <c r="M9" s="294">
        <v>0</v>
      </c>
      <c r="N9" s="294"/>
      <c r="O9" s="294">
        <v>0</v>
      </c>
      <c r="P9" s="294"/>
      <c r="Q9" s="294">
        <v>0</v>
      </c>
      <c r="R9" s="313"/>
      <c r="S9" s="326">
        <f t="shared" ref="S9:S21" si="0">$C$6*SUM(C9:D9)+$E$6*SUM(E9:F9)+$G$6*SUM(G9:H9)+$I$6*SUM(I9:J9)+$K$6*SUM(K9:L9)+$M$6*SUM(M9:N9)+$O$6*SUM(O9:P9)+$Q$6*SUM(Q9:R9)</f>
        <v>0</v>
      </c>
    </row>
    <row r="10" spans="1:19" s="161" customFormat="1">
      <c r="A10" s="122">
        <v>3</v>
      </c>
      <c r="B10" s="179" t="s">
        <v>218</v>
      </c>
      <c r="C10" s="294">
        <v>0</v>
      </c>
      <c r="D10" s="294"/>
      <c r="E10" s="294">
        <v>0</v>
      </c>
      <c r="F10" s="294"/>
      <c r="G10" s="294">
        <v>0</v>
      </c>
      <c r="H10" s="294"/>
      <c r="I10" s="294">
        <v>0</v>
      </c>
      <c r="J10" s="294"/>
      <c r="K10" s="294">
        <v>0</v>
      </c>
      <c r="L10" s="294"/>
      <c r="M10" s="294">
        <v>0</v>
      </c>
      <c r="N10" s="294"/>
      <c r="O10" s="294">
        <v>0</v>
      </c>
      <c r="P10" s="294"/>
      <c r="Q10" s="294">
        <v>0</v>
      </c>
      <c r="R10" s="313"/>
      <c r="S10" s="326">
        <f t="shared" si="0"/>
        <v>0</v>
      </c>
    </row>
    <row r="11" spans="1:19" s="161" customFormat="1">
      <c r="A11" s="122">
        <v>4</v>
      </c>
      <c r="B11" s="179" t="s">
        <v>219</v>
      </c>
      <c r="C11" s="294">
        <v>0</v>
      </c>
      <c r="D11" s="294"/>
      <c r="E11" s="294">
        <v>0</v>
      </c>
      <c r="F11" s="294"/>
      <c r="G11" s="294">
        <v>0</v>
      </c>
      <c r="H11" s="294"/>
      <c r="I11" s="294">
        <v>0</v>
      </c>
      <c r="J11" s="294"/>
      <c r="K11" s="294">
        <v>0</v>
      </c>
      <c r="L11" s="294"/>
      <c r="M11" s="294">
        <v>0</v>
      </c>
      <c r="N11" s="294"/>
      <c r="O11" s="294">
        <v>0</v>
      </c>
      <c r="P11" s="294"/>
      <c r="Q11" s="294">
        <v>0</v>
      </c>
      <c r="R11" s="313"/>
      <c r="S11" s="326">
        <f t="shared" si="0"/>
        <v>0</v>
      </c>
    </row>
    <row r="12" spans="1:19" s="161" customFormat="1">
      <c r="A12" s="122">
        <v>5</v>
      </c>
      <c r="B12" s="179" t="s">
        <v>220</v>
      </c>
      <c r="C12" s="294">
        <v>0</v>
      </c>
      <c r="D12" s="294"/>
      <c r="E12" s="294">
        <v>0</v>
      </c>
      <c r="F12" s="294"/>
      <c r="G12" s="294">
        <v>0</v>
      </c>
      <c r="H12" s="294"/>
      <c r="I12" s="294">
        <v>0</v>
      </c>
      <c r="J12" s="294"/>
      <c r="K12" s="294">
        <v>0</v>
      </c>
      <c r="L12" s="294"/>
      <c r="M12" s="294">
        <v>0</v>
      </c>
      <c r="N12" s="294"/>
      <c r="O12" s="294">
        <v>0</v>
      </c>
      <c r="P12" s="294"/>
      <c r="Q12" s="294">
        <v>0</v>
      </c>
      <c r="R12" s="313"/>
      <c r="S12" s="326">
        <f t="shared" si="0"/>
        <v>0</v>
      </c>
    </row>
    <row r="13" spans="1:19" s="161" customFormat="1">
      <c r="A13" s="122">
        <v>6</v>
      </c>
      <c r="B13" s="179" t="s">
        <v>221</v>
      </c>
      <c r="C13" s="294">
        <v>0</v>
      </c>
      <c r="D13" s="294"/>
      <c r="E13" s="294">
        <v>12032040</v>
      </c>
      <c r="F13" s="294"/>
      <c r="G13" s="294">
        <v>0</v>
      </c>
      <c r="H13" s="294"/>
      <c r="I13" s="294">
        <v>2203209</v>
      </c>
      <c r="J13" s="294"/>
      <c r="K13" s="294">
        <v>0</v>
      </c>
      <c r="L13" s="294"/>
      <c r="M13" s="294">
        <v>0</v>
      </c>
      <c r="N13" s="294"/>
      <c r="O13" s="294">
        <v>0</v>
      </c>
      <c r="P13" s="294"/>
      <c r="Q13" s="294">
        <v>0</v>
      </c>
      <c r="R13" s="313"/>
      <c r="S13" s="326">
        <f t="shared" si="0"/>
        <v>3508012.5</v>
      </c>
    </row>
    <row r="14" spans="1:19" s="161" customFormat="1">
      <c r="A14" s="122">
        <v>7</v>
      </c>
      <c r="B14" s="179" t="s">
        <v>73</v>
      </c>
      <c r="C14" s="294">
        <v>0</v>
      </c>
      <c r="D14" s="294"/>
      <c r="E14" s="294">
        <v>0</v>
      </c>
      <c r="F14" s="294"/>
      <c r="G14" s="294">
        <v>0</v>
      </c>
      <c r="H14" s="294"/>
      <c r="I14" s="294">
        <v>0</v>
      </c>
      <c r="J14" s="294"/>
      <c r="K14" s="294">
        <v>0</v>
      </c>
      <c r="L14" s="294"/>
      <c r="M14" s="294">
        <v>38432150.689999998</v>
      </c>
      <c r="N14" s="294">
        <v>9387333.9104399998</v>
      </c>
      <c r="O14" s="294">
        <v>0</v>
      </c>
      <c r="P14" s="294"/>
      <c r="Q14" s="294">
        <v>4559776.3099999996</v>
      </c>
      <c r="R14" s="313"/>
      <c r="S14" s="326">
        <f t="shared" si="0"/>
        <v>59218925.375439994</v>
      </c>
    </row>
    <row r="15" spans="1:19" s="161" customFormat="1">
      <c r="A15" s="122">
        <v>8</v>
      </c>
      <c r="B15" s="179" t="s">
        <v>74</v>
      </c>
      <c r="C15" s="294">
        <v>0</v>
      </c>
      <c r="D15" s="294"/>
      <c r="E15" s="294">
        <v>0</v>
      </c>
      <c r="F15" s="294"/>
      <c r="G15" s="294">
        <v>0</v>
      </c>
      <c r="H15" s="294"/>
      <c r="I15" s="294">
        <v>0</v>
      </c>
      <c r="J15" s="294"/>
      <c r="K15" s="294">
        <v>0</v>
      </c>
      <c r="L15" s="294"/>
      <c r="M15" s="294">
        <v>34780156</v>
      </c>
      <c r="N15" s="294">
        <v>6033266.6974400003</v>
      </c>
      <c r="O15" s="294">
        <v>0</v>
      </c>
      <c r="P15" s="294"/>
      <c r="Q15" s="294">
        <v>0</v>
      </c>
      <c r="R15" s="313"/>
      <c r="S15" s="326">
        <f t="shared" si="0"/>
        <v>40813422.697439998</v>
      </c>
    </row>
    <row r="16" spans="1:19" s="161" customFormat="1">
      <c r="A16" s="122">
        <v>9</v>
      </c>
      <c r="B16" s="179" t="s">
        <v>75</v>
      </c>
      <c r="C16" s="294">
        <v>0</v>
      </c>
      <c r="D16" s="294"/>
      <c r="E16" s="294">
        <v>0</v>
      </c>
      <c r="F16" s="294"/>
      <c r="G16" s="294">
        <v>0</v>
      </c>
      <c r="H16" s="294"/>
      <c r="I16" s="294">
        <v>0</v>
      </c>
      <c r="J16" s="294"/>
      <c r="K16" s="294">
        <v>0</v>
      </c>
      <c r="L16" s="294"/>
      <c r="M16" s="294">
        <v>0</v>
      </c>
      <c r="N16" s="294"/>
      <c r="O16" s="294">
        <v>0</v>
      </c>
      <c r="P16" s="294"/>
      <c r="Q16" s="294">
        <v>0</v>
      </c>
      <c r="R16" s="313"/>
      <c r="S16" s="326">
        <f t="shared" si="0"/>
        <v>0</v>
      </c>
    </row>
    <row r="17" spans="1:19" s="161" customFormat="1">
      <c r="A17" s="122">
        <v>10</v>
      </c>
      <c r="B17" s="179" t="s">
        <v>69</v>
      </c>
      <c r="C17" s="294">
        <v>0</v>
      </c>
      <c r="D17" s="294"/>
      <c r="E17" s="294">
        <v>0</v>
      </c>
      <c r="F17" s="294"/>
      <c r="G17" s="294">
        <v>0</v>
      </c>
      <c r="H17" s="294"/>
      <c r="I17" s="294">
        <v>0</v>
      </c>
      <c r="J17" s="294"/>
      <c r="K17" s="294">
        <v>0</v>
      </c>
      <c r="L17" s="294"/>
      <c r="M17" s="294">
        <v>0</v>
      </c>
      <c r="N17" s="294"/>
      <c r="O17" s="294">
        <v>0</v>
      </c>
      <c r="P17" s="294"/>
      <c r="Q17" s="294">
        <v>0</v>
      </c>
      <c r="R17" s="313"/>
      <c r="S17" s="326">
        <f t="shared" si="0"/>
        <v>0</v>
      </c>
    </row>
    <row r="18" spans="1:19" s="161" customFormat="1">
      <c r="A18" s="122">
        <v>11</v>
      </c>
      <c r="B18" s="179" t="s">
        <v>70</v>
      </c>
      <c r="C18" s="294">
        <v>0</v>
      </c>
      <c r="D18" s="294"/>
      <c r="E18" s="294">
        <v>0</v>
      </c>
      <c r="F18" s="294"/>
      <c r="G18" s="294">
        <v>0</v>
      </c>
      <c r="H18" s="294"/>
      <c r="I18" s="294">
        <v>0</v>
      </c>
      <c r="J18" s="294"/>
      <c r="K18" s="294">
        <v>0</v>
      </c>
      <c r="L18" s="294"/>
      <c r="M18" s="294">
        <v>0</v>
      </c>
      <c r="N18" s="294"/>
      <c r="O18" s="294">
        <v>0</v>
      </c>
      <c r="P18" s="294"/>
      <c r="Q18" s="294">
        <v>0</v>
      </c>
      <c r="R18" s="313"/>
      <c r="S18" s="326">
        <f t="shared" si="0"/>
        <v>0</v>
      </c>
    </row>
    <row r="19" spans="1:19" s="161" customFormat="1">
      <c r="A19" s="122">
        <v>12</v>
      </c>
      <c r="B19" s="179" t="s">
        <v>71</v>
      </c>
      <c r="C19" s="294">
        <v>0</v>
      </c>
      <c r="D19" s="294"/>
      <c r="E19" s="294">
        <v>0</v>
      </c>
      <c r="F19" s="294"/>
      <c r="G19" s="294">
        <v>0</v>
      </c>
      <c r="H19" s="294"/>
      <c r="I19" s="294">
        <v>0</v>
      </c>
      <c r="J19" s="294"/>
      <c r="K19" s="294">
        <v>0</v>
      </c>
      <c r="L19" s="294"/>
      <c r="M19" s="294">
        <v>0</v>
      </c>
      <c r="N19" s="294"/>
      <c r="O19" s="294">
        <v>0</v>
      </c>
      <c r="P19" s="294"/>
      <c r="Q19" s="294">
        <v>0</v>
      </c>
      <c r="R19" s="313"/>
      <c r="S19" s="326">
        <f t="shared" si="0"/>
        <v>0</v>
      </c>
    </row>
    <row r="20" spans="1:19" s="161" customFormat="1">
      <c r="A20" s="122">
        <v>13</v>
      </c>
      <c r="B20" s="179" t="s">
        <v>72</v>
      </c>
      <c r="C20" s="294">
        <v>0</v>
      </c>
      <c r="D20" s="294"/>
      <c r="E20" s="294">
        <v>0</v>
      </c>
      <c r="F20" s="294"/>
      <c r="G20" s="294">
        <v>0</v>
      </c>
      <c r="H20" s="294"/>
      <c r="I20" s="294">
        <v>0</v>
      </c>
      <c r="J20" s="294"/>
      <c r="K20" s="294">
        <v>0</v>
      </c>
      <c r="L20" s="294"/>
      <c r="M20" s="294">
        <v>0</v>
      </c>
      <c r="N20" s="294"/>
      <c r="O20" s="294">
        <v>0</v>
      </c>
      <c r="P20" s="294"/>
      <c r="Q20" s="294">
        <v>0</v>
      </c>
      <c r="R20" s="313"/>
      <c r="S20" s="326">
        <f t="shared" si="0"/>
        <v>0</v>
      </c>
    </row>
    <row r="21" spans="1:19" s="161" customFormat="1">
      <c r="A21" s="122">
        <v>14</v>
      </c>
      <c r="B21" s="179" t="s">
        <v>249</v>
      </c>
      <c r="C21" s="294">
        <v>10391431.09</v>
      </c>
      <c r="D21" s="294"/>
      <c r="E21" s="294">
        <v>100387</v>
      </c>
      <c r="F21" s="294"/>
      <c r="G21" s="294">
        <v>0</v>
      </c>
      <c r="H21" s="294"/>
      <c r="I21" s="294">
        <v>0</v>
      </c>
      <c r="J21" s="294"/>
      <c r="K21" s="294">
        <v>0</v>
      </c>
      <c r="L21" s="294"/>
      <c r="M21" s="294">
        <v>5530377.9715</v>
      </c>
      <c r="N21" s="294"/>
      <c r="O21" s="294">
        <v>0</v>
      </c>
      <c r="P21" s="294"/>
      <c r="Q21" s="294">
        <v>0</v>
      </c>
      <c r="R21" s="313"/>
      <c r="S21" s="326">
        <f t="shared" si="0"/>
        <v>5550455.3715000004</v>
      </c>
    </row>
    <row r="22" spans="1:19" ht="13.5" thickBot="1">
      <c r="A22" s="104"/>
      <c r="B22" s="163" t="s">
        <v>68</v>
      </c>
      <c r="C22" s="295">
        <f>SUM(C8:C21)</f>
        <v>13266077.09</v>
      </c>
      <c r="D22" s="295">
        <f t="shared" ref="D22:S22" si="1">SUM(D8:D21)</f>
        <v>0</v>
      </c>
      <c r="E22" s="295">
        <f t="shared" si="1"/>
        <v>14132879</v>
      </c>
      <c r="F22" s="295">
        <f t="shared" si="1"/>
        <v>0</v>
      </c>
      <c r="G22" s="295">
        <f t="shared" si="1"/>
        <v>0</v>
      </c>
      <c r="H22" s="295">
        <f t="shared" si="1"/>
        <v>0</v>
      </c>
      <c r="I22" s="295">
        <f t="shared" si="1"/>
        <v>2203209</v>
      </c>
      <c r="J22" s="295">
        <f t="shared" si="1"/>
        <v>0</v>
      </c>
      <c r="K22" s="295">
        <f t="shared" si="1"/>
        <v>0</v>
      </c>
      <c r="L22" s="295">
        <f t="shared" si="1"/>
        <v>0</v>
      </c>
      <c r="M22" s="295">
        <f t="shared" si="1"/>
        <v>102840050.66149999</v>
      </c>
      <c r="N22" s="295">
        <f t="shared" si="1"/>
        <v>15420600.60788</v>
      </c>
      <c r="O22" s="295">
        <f t="shared" si="1"/>
        <v>0</v>
      </c>
      <c r="P22" s="295">
        <f t="shared" si="1"/>
        <v>0</v>
      </c>
      <c r="Q22" s="295">
        <f t="shared" si="1"/>
        <v>4559776.3099999996</v>
      </c>
      <c r="R22" s="295">
        <f t="shared" si="1"/>
        <v>0</v>
      </c>
      <c r="S22" s="858">
        <f t="shared" si="1"/>
        <v>133588272.34437999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I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188</v>
      </c>
      <c r="B1" s="351" t="str">
        <f>Info!C2</f>
        <v>სს "ზირაათ ბანკი საქართველო"</v>
      </c>
    </row>
    <row r="2" spans="1:22">
      <c r="A2" s="2" t="s">
        <v>189</v>
      </c>
      <c r="B2" s="487">
        <f>'1. key ratios'!B2</f>
        <v>44469</v>
      </c>
    </row>
    <row r="4" spans="1:22" ht="27.75" thickBot="1">
      <c r="A4" s="2" t="s">
        <v>416</v>
      </c>
      <c r="B4" s="322" t="s">
        <v>458</v>
      </c>
      <c r="V4" s="205" t="s">
        <v>93</v>
      </c>
    </row>
    <row r="5" spans="1:22">
      <c r="A5" s="102"/>
      <c r="B5" s="103"/>
      <c r="C5" s="708" t="s">
        <v>198</v>
      </c>
      <c r="D5" s="709"/>
      <c r="E5" s="709"/>
      <c r="F5" s="709"/>
      <c r="G5" s="709"/>
      <c r="H5" s="709"/>
      <c r="I5" s="709"/>
      <c r="J5" s="709"/>
      <c r="K5" s="709"/>
      <c r="L5" s="710"/>
      <c r="M5" s="708" t="s">
        <v>199</v>
      </c>
      <c r="N5" s="709"/>
      <c r="O5" s="709"/>
      <c r="P5" s="709"/>
      <c r="Q5" s="709"/>
      <c r="R5" s="709"/>
      <c r="S5" s="710"/>
      <c r="T5" s="713" t="s">
        <v>456</v>
      </c>
      <c r="U5" s="713" t="s">
        <v>455</v>
      </c>
      <c r="V5" s="711" t="s">
        <v>200</v>
      </c>
    </row>
    <row r="6" spans="1:22" s="69" customFormat="1" ht="127.5">
      <c r="A6" s="120"/>
      <c r="B6" s="181"/>
      <c r="C6" s="100" t="s">
        <v>201</v>
      </c>
      <c r="D6" s="99" t="s">
        <v>202</v>
      </c>
      <c r="E6" s="96" t="s">
        <v>203</v>
      </c>
      <c r="F6" s="323" t="s">
        <v>450</v>
      </c>
      <c r="G6" s="99" t="s">
        <v>204</v>
      </c>
      <c r="H6" s="99" t="s">
        <v>205</v>
      </c>
      <c r="I6" s="99" t="s">
        <v>206</v>
      </c>
      <c r="J6" s="99" t="s">
        <v>248</v>
      </c>
      <c r="K6" s="99" t="s">
        <v>207</v>
      </c>
      <c r="L6" s="101" t="s">
        <v>208</v>
      </c>
      <c r="M6" s="100" t="s">
        <v>209</v>
      </c>
      <c r="N6" s="99" t="s">
        <v>210</v>
      </c>
      <c r="O6" s="99" t="s">
        <v>211</v>
      </c>
      <c r="P6" s="99" t="s">
        <v>212</v>
      </c>
      <c r="Q6" s="99" t="s">
        <v>213</v>
      </c>
      <c r="R6" s="99" t="s">
        <v>214</v>
      </c>
      <c r="S6" s="101" t="s">
        <v>215</v>
      </c>
      <c r="T6" s="714"/>
      <c r="U6" s="714"/>
      <c r="V6" s="712"/>
    </row>
    <row r="7" spans="1:22" s="161" customFormat="1">
      <c r="A7" s="162">
        <v>1</v>
      </c>
      <c r="B7" s="160" t="s">
        <v>216</v>
      </c>
      <c r="C7" s="296"/>
      <c r="D7" s="294"/>
      <c r="E7" s="294"/>
      <c r="F7" s="294"/>
      <c r="G7" s="294"/>
      <c r="H7" s="294"/>
      <c r="I7" s="294"/>
      <c r="J7" s="294"/>
      <c r="K7" s="294"/>
      <c r="L7" s="297"/>
      <c r="M7" s="296"/>
      <c r="N7" s="294"/>
      <c r="O7" s="294"/>
      <c r="P7" s="294"/>
      <c r="Q7" s="294"/>
      <c r="R7" s="294"/>
      <c r="S7" s="297"/>
      <c r="T7" s="317"/>
      <c r="U7" s="316"/>
      <c r="V7" s="298">
        <f>SUM(C7:S7)</f>
        <v>0</v>
      </c>
    </row>
    <row r="8" spans="1:22" s="161" customFormat="1">
      <c r="A8" s="162">
        <v>2</v>
      </c>
      <c r="B8" s="160" t="s">
        <v>217</v>
      </c>
      <c r="C8" s="296"/>
      <c r="D8" s="294"/>
      <c r="E8" s="294"/>
      <c r="F8" s="294"/>
      <c r="G8" s="294"/>
      <c r="H8" s="294"/>
      <c r="I8" s="294"/>
      <c r="J8" s="294"/>
      <c r="K8" s="294"/>
      <c r="L8" s="297"/>
      <c r="M8" s="296"/>
      <c r="N8" s="294"/>
      <c r="O8" s="294"/>
      <c r="P8" s="294"/>
      <c r="Q8" s="294"/>
      <c r="R8" s="294"/>
      <c r="S8" s="297"/>
      <c r="T8" s="316"/>
      <c r="U8" s="316"/>
      <c r="V8" s="298">
        <f t="shared" ref="V8:V20" si="0">SUM(C8:S8)</f>
        <v>0</v>
      </c>
    </row>
    <row r="9" spans="1:22" s="161" customFormat="1">
      <c r="A9" s="162">
        <v>3</v>
      </c>
      <c r="B9" s="160" t="s">
        <v>218</v>
      </c>
      <c r="C9" s="296"/>
      <c r="D9" s="294"/>
      <c r="E9" s="294"/>
      <c r="F9" s="294"/>
      <c r="G9" s="294"/>
      <c r="H9" s="294"/>
      <c r="I9" s="294"/>
      <c r="J9" s="294"/>
      <c r="K9" s="294"/>
      <c r="L9" s="297"/>
      <c r="M9" s="296"/>
      <c r="N9" s="294"/>
      <c r="O9" s="294"/>
      <c r="P9" s="294"/>
      <c r="Q9" s="294"/>
      <c r="R9" s="294"/>
      <c r="S9" s="297"/>
      <c r="T9" s="316"/>
      <c r="U9" s="316"/>
      <c r="V9" s="298">
        <f>SUM(C9:S9)</f>
        <v>0</v>
      </c>
    </row>
    <row r="10" spans="1:22" s="161" customFormat="1">
      <c r="A10" s="162">
        <v>4</v>
      </c>
      <c r="B10" s="160" t="s">
        <v>219</v>
      </c>
      <c r="C10" s="296"/>
      <c r="D10" s="294"/>
      <c r="E10" s="294"/>
      <c r="F10" s="294"/>
      <c r="G10" s="294"/>
      <c r="H10" s="294"/>
      <c r="I10" s="294"/>
      <c r="J10" s="294"/>
      <c r="K10" s="294"/>
      <c r="L10" s="297"/>
      <c r="M10" s="296"/>
      <c r="N10" s="294"/>
      <c r="O10" s="294"/>
      <c r="P10" s="294"/>
      <c r="Q10" s="294"/>
      <c r="R10" s="294"/>
      <c r="S10" s="297"/>
      <c r="T10" s="316"/>
      <c r="U10" s="316"/>
      <c r="V10" s="298">
        <f t="shared" si="0"/>
        <v>0</v>
      </c>
    </row>
    <row r="11" spans="1:22" s="161" customFormat="1">
      <c r="A11" s="162">
        <v>5</v>
      </c>
      <c r="B11" s="160" t="s">
        <v>220</v>
      </c>
      <c r="C11" s="296"/>
      <c r="D11" s="294"/>
      <c r="E11" s="294"/>
      <c r="F11" s="294"/>
      <c r="G11" s="294"/>
      <c r="H11" s="294"/>
      <c r="I11" s="294"/>
      <c r="J11" s="294"/>
      <c r="K11" s="294"/>
      <c r="L11" s="297"/>
      <c r="M11" s="296"/>
      <c r="N11" s="294"/>
      <c r="O11" s="294"/>
      <c r="P11" s="294"/>
      <c r="Q11" s="294"/>
      <c r="R11" s="294"/>
      <c r="S11" s="297"/>
      <c r="T11" s="316"/>
      <c r="U11" s="316"/>
      <c r="V11" s="298">
        <f t="shared" si="0"/>
        <v>0</v>
      </c>
    </row>
    <row r="12" spans="1:22" s="161" customFormat="1">
      <c r="A12" s="162">
        <v>6</v>
      </c>
      <c r="B12" s="160" t="s">
        <v>221</v>
      </c>
      <c r="C12" s="296"/>
      <c r="D12" s="294"/>
      <c r="E12" s="294"/>
      <c r="F12" s="294"/>
      <c r="G12" s="294"/>
      <c r="H12" s="294"/>
      <c r="I12" s="294"/>
      <c r="J12" s="294"/>
      <c r="K12" s="294"/>
      <c r="L12" s="297"/>
      <c r="M12" s="296"/>
      <c r="N12" s="294"/>
      <c r="O12" s="294"/>
      <c r="P12" s="294"/>
      <c r="Q12" s="294"/>
      <c r="R12" s="294"/>
      <c r="S12" s="297"/>
      <c r="T12" s="316"/>
      <c r="U12" s="316"/>
      <c r="V12" s="298">
        <f t="shared" si="0"/>
        <v>0</v>
      </c>
    </row>
    <row r="13" spans="1:22" s="161" customFormat="1">
      <c r="A13" s="162">
        <v>7</v>
      </c>
      <c r="B13" s="160" t="s">
        <v>73</v>
      </c>
      <c r="C13" s="296"/>
      <c r="D13" s="294"/>
      <c r="E13" s="294"/>
      <c r="F13" s="294"/>
      <c r="G13" s="294"/>
      <c r="H13" s="294"/>
      <c r="I13" s="294"/>
      <c r="J13" s="294"/>
      <c r="K13" s="294"/>
      <c r="L13" s="297"/>
      <c r="M13" s="296"/>
      <c r="N13" s="294"/>
      <c r="O13" s="294"/>
      <c r="P13" s="294"/>
      <c r="Q13" s="294"/>
      <c r="R13" s="294"/>
      <c r="S13" s="297"/>
      <c r="T13" s="316"/>
      <c r="U13" s="316"/>
      <c r="V13" s="298">
        <f t="shared" si="0"/>
        <v>0</v>
      </c>
    </row>
    <row r="14" spans="1:22" s="161" customFormat="1">
      <c r="A14" s="162">
        <v>8</v>
      </c>
      <c r="B14" s="160" t="s">
        <v>74</v>
      </c>
      <c r="C14" s="296"/>
      <c r="D14" s="294"/>
      <c r="E14" s="294"/>
      <c r="F14" s="294"/>
      <c r="G14" s="294"/>
      <c r="H14" s="294"/>
      <c r="I14" s="294"/>
      <c r="J14" s="294"/>
      <c r="K14" s="294"/>
      <c r="L14" s="297"/>
      <c r="M14" s="296"/>
      <c r="N14" s="294"/>
      <c r="O14" s="294"/>
      <c r="P14" s="294"/>
      <c r="Q14" s="294"/>
      <c r="R14" s="294"/>
      <c r="S14" s="297"/>
      <c r="T14" s="316"/>
      <c r="U14" s="316"/>
      <c r="V14" s="298">
        <f t="shared" si="0"/>
        <v>0</v>
      </c>
    </row>
    <row r="15" spans="1:22" s="161" customFormat="1">
      <c r="A15" s="162">
        <v>9</v>
      </c>
      <c r="B15" s="160" t="s">
        <v>75</v>
      </c>
      <c r="C15" s="296"/>
      <c r="D15" s="294"/>
      <c r="E15" s="294"/>
      <c r="F15" s="294"/>
      <c r="G15" s="294"/>
      <c r="H15" s="294"/>
      <c r="I15" s="294"/>
      <c r="J15" s="294"/>
      <c r="K15" s="294"/>
      <c r="L15" s="297"/>
      <c r="M15" s="296"/>
      <c r="N15" s="294"/>
      <c r="O15" s="294"/>
      <c r="P15" s="294"/>
      <c r="Q15" s="294"/>
      <c r="R15" s="294"/>
      <c r="S15" s="297"/>
      <c r="T15" s="316"/>
      <c r="U15" s="316"/>
      <c r="V15" s="298">
        <f t="shared" si="0"/>
        <v>0</v>
      </c>
    </row>
    <row r="16" spans="1:22" s="161" customFormat="1">
      <c r="A16" s="162">
        <v>10</v>
      </c>
      <c r="B16" s="160" t="s">
        <v>69</v>
      </c>
      <c r="C16" s="296"/>
      <c r="D16" s="294"/>
      <c r="E16" s="294"/>
      <c r="F16" s="294"/>
      <c r="G16" s="294"/>
      <c r="H16" s="294"/>
      <c r="I16" s="294"/>
      <c r="J16" s="294"/>
      <c r="K16" s="294"/>
      <c r="L16" s="297"/>
      <c r="M16" s="296"/>
      <c r="N16" s="294"/>
      <c r="O16" s="294"/>
      <c r="P16" s="294"/>
      <c r="Q16" s="294"/>
      <c r="R16" s="294"/>
      <c r="S16" s="297"/>
      <c r="T16" s="316"/>
      <c r="U16" s="316"/>
      <c r="V16" s="298">
        <f t="shared" si="0"/>
        <v>0</v>
      </c>
    </row>
    <row r="17" spans="1:22" s="161" customFormat="1">
      <c r="A17" s="162">
        <v>11</v>
      </c>
      <c r="B17" s="160" t="s">
        <v>70</v>
      </c>
      <c r="C17" s="296"/>
      <c r="D17" s="294"/>
      <c r="E17" s="294"/>
      <c r="F17" s="294"/>
      <c r="G17" s="294"/>
      <c r="H17" s="294"/>
      <c r="I17" s="294"/>
      <c r="J17" s="294"/>
      <c r="K17" s="294"/>
      <c r="L17" s="297"/>
      <c r="M17" s="296"/>
      <c r="N17" s="294"/>
      <c r="O17" s="294"/>
      <c r="P17" s="294"/>
      <c r="Q17" s="294"/>
      <c r="R17" s="294"/>
      <c r="S17" s="297"/>
      <c r="T17" s="316"/>
      <c r="U17" s="316"/>
      <c r="V17" s="298">
        <f t="shared" si="0"/>
        <v>0</v>
      </c>
    </row>
    <row r="18" spans="1:22" s="161" customFormat="1">
      <c r="A18" s="162">
        <v>12</v>
      </c>
      <c r="B18" s="160" t="s">
        <v>71</v>
      </c>
      <c r="C18" s="296"/>
      <c r="D18" s="294"/>
      <c r="E18" s="294"/>
      <c r="F18" s="294"/>
      <c r="G18" s="294"/>
      <c r="H18" s="294"/>
      <c r="I18" s="294"/>
      <c r="J18" s="294"/>
      <c r="K18" s="294"/>
      <c r="L18" s="297"/>
      <c r="M18" s="296"/>
      <c r="N18" s="294"/>
      <c r="O18" s="294"/>
      <c r="P18" s="294"/>
      <c r="Q18" s="294"/>
      <c r="R18" s="294"/>
      <c r="S18" s="297"/>
      <c r="T18" s="316"/>
      <c r="U18" s="316"/>
      <c r="V18" s="298">
        <f t="shared" si="0"/>
        <v>0</v>
      </c>
    </row>
    <row r="19" spans="1:22" s="161" customFormat="1">
      <c r="A19" s="162">
        <v>13</v>
      </c>
      <c r="B19" s="160" t="s">
        <v>72</v>
      </c>
      <c r="C19" s="296"/>
      <c r="D19" s="294"/>
      <c r="E19" s="294"/>
      <c r="F19" s="294"/>
      <c r="G19" s="294"/>
      <c r="H19" s="294"/>
      <c r="I19" s="294"/>
      <c r="J19" s="294"/>
      <c r="K19" s="294"/>
      <c r="L19" s="297"/>
      <c r="M19" s="296"/>
      <c r="N19" s="294"/>
      <c r="O19" s="294"/>
      <c r="P19" s="294"/>
      <c r="Q19" s="294"/>
      <c r="R19" s="294"/>
      <c r="S19" s="297"/>
      <c r="T19" s="316"/>
      <c r="U19" s="316"/>
      <c r="V19" s="298">
        <f t="shared" si="0"/>
        <v>0</v>
      </c>
    </row>
    <row r="20" spans="1:22" s="161" customFormat="1">
      <c r="A20" s="162">
        <v>14</v>
      </c>
      <c r="B20" s="160" t="s">
        <v>249</v>
      </c>
      <c r="C20" s="296"/>
      <c r="D20" s="294"/>
      <c r="E20" s="294"/>
      <c r="F20" s="294"/>
      <c r="G20" s="294"/>
      <c r="H20" s="294"/>
      <c r="I20" s="294"/>
      <c r="J20" s="294"/>
      <c r="K20" s="294"/>
      <c r="L20" s="297"/>
      <c r="M20" s="296"/>
      <c r="N20" s="294"/>
      <c r="O20" s="294"/>
      <c r="P20" s="294"/>
      <c r="Q20" s="294"/>
      <c r="R20" s="294"/>
      <c r="S20" s="297"/>
      <c r="T20" s="316"/>
      <c r="U20" s="316"/>
      <c r="V20" s="298">
        <f t="shared" si="0"/>
        <v>0</v>
      </c>
    </row>
    <row r="21" spans="1:22" ht="13.5" thickBot="1">
      <c r="A21" s="104"/>
      <c r="B21" s="105" t="s">
        <v>68</v>
      </c>
      <c r="C21" s="299">
        <f>SUM(C7:C20)</f>
        <v>0</v>
      </c>
      <c r="D21" s="295">
        <f t="shared" ref="D21:V21" si="1">SUM(D7:D20)</f>
        <v>0</v>
      </c>
      <c r="E21" s="295">
        <f t="shared" si="1"/>
        <v>0</v>
      </c>
      <c r="F21" s="295">
        <f t="shared" si="1"/>
        <v>0</v>
      </c>
      <c r="G21" s="295">
        <f t="shared" si="1"/>
        <v>0</v>
      </c>
      <c r="H21" s="295">
        <f t="shared" si="1"/>
        <v>0</v>
      </c>
      <c r="I21" s="295">
        <f t="shared" si="1"/>
        <v>0</v>
      </c>
      <c r="J21" s="295">
        <f t="shared" si="1"/>
        <v>0</v>
      </c>
      <c r="K21" s="295">
        <f t="shared" si="1"/>
        <v>0</v>
      </c>
      <c r="L21" s="300">
        <f t="shared" si="1"/>
        <v>0</v>
      </c>
      <c r="M21" s="299">
        <f t="shared" si="1"/>
        <v>0</v>
      </c>
      <c r="N21" s="295">
        <f t="shared" si="1"/>
        <v>0</v>
      </c>
      <c r="O21" s="295">
        <f t="shared" si="1"/>
        <v>0</v>
      </c>
      <c r="P21" s="295">
        <f t="shared" si="1"/>
        <v>0</v>
      </c>
      <c r="Q21" s="295">
        <f t="shared" si="1"/>
        <v>0</v>
      </c>
      <c r="R21" s="295">
        <f t="shared" si="1"/>
        <v>0</v>
      </c>
      <c r="S21" s="300">
        <f t="shared" si="1"/>
        <v>0</v>
      </c>
      <c r="T21" s="300">
        <f>SUM(T7:T20)</f>
        <v>0</v>
      </c>
      <c r="U21" s="300">
        <f t="shared" si="1"/>
        <v>0</v>
      </c>
      <c r="V21" s="301">
        <f t="shared" si="1"/>
        <v>0</v>
      </c>
    </row>
    <row r="24" spans="1:22">
      <c r="A24" s="19"/>
      <c r="B24" s="19"/>
      <c r="C24" s="73"/>
      <c r="D24" s="73"/>
      <c r="E24" s="73"/>
    </row>
    <row r="25" spans="1:22">
      <c r="A25" s="97"/>
      <c r="B25" s="97"/>
      <c r="C25" s="19"/>
      <c r="D25" s="73"/>
      <c r="E25" s="73"/>
    </row>
    <row r="26" spans="1:22">
      <c r="A26" s="97"/>
      <c r="B26" s="98"/>
      <c r="C26" s="19"/>
      <c r="D26" s="73"/>
      <c r="E26" s="73"/>
    </row>
    <row r="27" spans="1:22">
      <c r="A27" s="97"/>
      <c r="B27" s="97"/>
      <c r="C27" s="19"/>
      <c r="D27" s="73"/>
      <c r="E27" s="73"/>
    </row>
    <row r="28" spans="1:22">
      <c r="A28" s="97"/>
      <c r="B28" s="98"/>
      <c r="C28" s="19"/>
      <c r="D28" s="73"/>
      <c r="E28" s="7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25" sqref="C25"/>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188</v>
      </c>
      <c r="B1" s="351" t="str">
        <f>Info!C2</f>
        <v>სს "ზირაათ ბანკი საქართველო"</v>
      </c>
    </row>
    <row r="2" spans="1:9">
      <c r="A2" s="2" t="s">
        <v>189</v>
      </c>
      <c r="B2" s="487">
        <f>'1. key ratios'!B2</f>
        <v>44469</v>
      </c>
    </row>
    <row r="4" spans="1:9" ht="13.5" thickBot="1">
      <c r="A4" s="2" t="s">
        <v>417</v>
      </c>
      <c r="B4" s="319" t="s">
        <v>459</v>
      </c>
    </row>
    <row r="5" spans="1:9">
      <c r="A5" s="102"/>
      <c r="B5" s="158"/>
      <c r="C5" s="164" t="s">
        <v>0</v>
      </c>
      <c r="D5" s="164" t="s">
        <v>1</v>
      </c>
      <c r="E5" s="164" t="s">
        <v>2</v>
      </c>
      <c r="F5" s="164" t="s">
        <v>3</v>
      </c>
      <c r="G5" s="314" t="s">
        <v>4</v>
      </c>
      <c r="H5" s="165" t="s">
        <v>5</v>
      </c>
      <c r="I5" s="25"/>
    </row>
    <row r="6" spans="1:9" ht="15" customHeight="1">
      <c r="A6" s="157"/>
      <c r="B6" s="23"/>
      <c r="C6" s="715" t="s">
        <v>451</v>
      </c>
      <c r="D6" s="719" t="s">
        <v>472</v>
      </c>
      <c r="E6" s="720"/>
      <c r="F6" s="715" t="s">
        <v>478</v>
      </c>
      <c r="G6" s="715" t="s">
        <v>479</v>
      </c>
      <c r="H6" s="717" t="s">
        <v>453</v>
      </c>
      <c r="I6" s="25"/>
    </row>
    <row r="7" spans="1:9" ht="63.75">
      <c r="A7" s="157"/>
      <c r="B7" s="23"/>
      <c r="C7" s="716"/>
      <c r="D7" s="318" t="s">
        <v>454</v>
      </c>
      <c r="E7" s="318" t="s">
        <v>452</v>
      </c>
      <c r="F7" s="716"/>
      <c r="G7" s="716"/>
      <c r="H7" s="718"/>
      <c r="I7" s="25"/>
    </row>
    <row r="8" spans="1:9">
      <c r="A8" s="93">
        <v>1</v>
      </c>
      <c r="B8" s="75" t="s">
        <v>216</v>
      </c>
      <c r="C8" s="302">
        <v>28972464</v>
      </c>
      <c r="D8" s="303">
        <v>0</v>
      </c>
      <c r="E8" s="302">
        <v>0</v>
      </c>
      <c r="F8" s="302">
        <v>24497456.399999999</v>
      </c>
      <c r="G8" s="315">
        <v>24497456.399999999</v>
      </c>
      <c r="H8" s="324">
        <f>G8/(C8+E8)</f>
        <v>0.84554273326562757</v>
      </c>
    </row>
    <row r="9" spans="1:9" ht="15" customHeight="1">
      <c r="A9" s="93">
        <v>2</v>
      </c>
      <c r="B9" s="75" t="s">
        <v>217</v>
      </c>
      <c r="C9" s="302">
        <v>0</v>
      </c>
      <c r="D9" s="303">
        <v>0</v>
      </c>
      <c r="E9" s="302">
        <v>0</v>
      </c>
      <c r="F9" s="302">
        <v>0</v>
      </c>
      <c r="G9" s="315">
        <v>0</v>
      </c>
      <c r="H9" s="324" t="e">
        <f t="shared" ref="H9:H21" si="0">G9/(C9+E9)</f>
        <v>#DIV/0!</v>
      </c>
    </row>
    <row r="10" spans="1:9">
      <c r="A10" s="93">
        <v>3</v>
      </c>
      <c r="B10" s="75" t="s">
        <v>218</v>
      </c>
      <c r="C10" s="302">
        <v>0</v>
      </c>
      <c r="D10" s="303">
        <v>0</v>
      </c>
      <c r="E10" s="302">
        <v>0</v>
      </c>
      <c r="F10" s="302">
        <v>0</v>
      </c>
      <c r="G10" s="315">
        <v>0</v>
      </c>
      <c r="H10" s="324" t="e">
        <f t="shared" si="0"/>
        <v>#DIV/0!</v>
      </c>
    </row>
    <row r="11" spans="1:9">
      <c r="A11" s="93">
        <v>4</v>
      </c>
      <c r="B11" s="75" t="s">
        <v>219</v>
      </c>
      <c r="C11" s="302">
        <v>0</v>
      </c>
      <c r="D11" s="303">
        <v>0</v>
      </c>
      <c r="E11" s="302">
        <v>0</v>
      </c>
      <c r="F11" s="302">
        <v>0</v>
      </c>
      <c r="G11" s="315">
        <v>0</v>
      </c>
      <c r="H11" s="324" t="e">
        <f t="shared" si="0"/>
        <v>#DIV/0!</v>
      </c>
    </row>
    <row r="12" spans="1:9">
      <c r="A12" s="93">
        <v>5</v>
      </c>
      <c r="B12" s="75" t="s">
        <v>220</v>
      </c>
      <c r="C12" s="302">
        <v>0</v>
      </c>
      <c r="D12" s="303">
        <v>0</v>
      </c>
      <c r="E12" s="302">
        <v>0</v>
      </c>
      <c r="F12" s="302">
        <v>0</v>
      </c>
      <c r="G12" s="315">
        <v>0</v>
      </c>
      <c r="H12" s="324" t="e">
        <f t="shared" si="0"/>
        <v>#DIV/0!</v>
      </c>
    </row>
    <row r="13" spans="1:9">
      <c r="A13" s="93">
        <v>6</v>
      </c>
      <c r="B13" s="75" t="s">
        <v>221</v>
      </c>
      <c r="C13" s="302">
        <v>14235249</v>
      </c>
      <c r="D13" s="303">
        <v>0</v>
      </c>
      <c r="E13" s="302">
        <v>0</v>
      </c>
      <c r="F13" s="302">
        <v>3508012.5</v>
      </c>
      <c r="G13" s="315">
        <v>3508012.5</v>
      </c>
      <c r="H13" s="324">
        <f t="shared" si="0"/>
        <v>0.24643141121029916</v>
      </c>
    </row>
    <row r="14" spans="1:9">
      <c r="A14" s="93">
        <v>7</v>
      </c>
      <c r="B14" s="75" t="s">
        <v>73</v>
      </c>
      <c r="C14" s="302">
        <v>42991927</v>
      </c>
      <c r="D14" s="303">
        <v>20687441.321399998</v>
      </c>
      <c r="E14" s="302">
        <v>9387333.9104399998</v>
      </c>
      <c r="F14" s="303">
        <v>59218925.375439994</v>
      </c>
      <c r="G14" s="363">
        <v>59218925.375439994</v>
      </c>
      <c r="H14" s="324">
        <f>G14/(C14+E14)</f>
        <v>1.1305796291531243</v>
      </c>
    </row>
    <row r="15" spans="1:9">
      <c r="A15" s="93">
        <v>8</v>
      </c>
      <c r="B15" s="75" t="s">
        <v>74</v>
      </c>
      <c r="C15" s="302">
        <v>34780156</v>
      </c>
      <c r="D15" s="303">
        <v>13833524.281300001</v>
      </c>
      <c r="E15" s="302">
        <v>6033266.6974400003</v>
      </c>
      <c r="F15" s="303">
        <v>40813422.697439998</v>
      </c>
      <c r="G15" s="363">
        <v>40813422.697439998</v>
      </c>
      <c r="H15" s="324">
        <f t="shared" si="0"/>
        <v>1</v>
      </c>
    </row>
    <row r="16" spans="1:9">
      <c r="A16" s="93">
        <v>9</v>
      </c>
      <c r="B16" s="75" t="s">
        <v>75</v>
      </c>
      <c r="C16" s="302">
        <v>0</v>
      </c>
      <c r="D16" s="303">
        <v>0</v>
      </c>
      <c r="E16" s="302">
        <v>0</v>
      </c>
      <c r="F16" s="303">
        <v>0</v>
      </c>
      <c r="G16" s="363">
        <v>0</v>
      </c>
      <c r="H16" s="324" t="e">
        <f t="shared" si="0"/>
        <v>#DIV/0!</v>
      </c>
    </row>
    <row r="17" spans="1:8">
      <c r="A17" s="93">
        <v>10</v>
      </c>
      <c r="B17" s="75" t="s">
        <v>69</v>
      </c>
      <c r="C17" s="302">
        <v>0</v>
      </c>
      <c r="D17" s="303">
        <v>0</v>
      </c>
      <c r="E17" s="302">
        <v>0</v>
      </c>
      <c r="F17" s="303">
        <v>0</v>
      </c>
      <c r="G17" s="363">
        <v>0</v>
      </c>
      <c r="H17" s="324" t="e">
        <f t="shared" si="0"/>
        <v>#DIV/0!</v>
      </c>
    </row>
    <row r="18" spans="1:8">
      <c r="A18" s="93">
        <v>11</v>
      </c>
      <c r="B18" s="75" t="s">
        <v>70</v>
      </c>
      <c r="C18" s="302">
        <v>0</v>
      </c>
      <c r="D18" s="303">
        <v>0</v>
      </c>
      <c r="E18" s="302">
        <v>0</v>
      </c>
      <c r="F18" s="303">
        <v>0</v>
      </c>
      <c r="G18" s="363">
        <v>0</v>
      </c>
      <c r="H18" s="324" t="e">
        <f t="shared" si="0"/>
        <v>#DIV/0!</v>
      </c>
    </row>
    <row r="19" spans="1:8">
      <c r="A19" s="93">
        <v>12</v>
      </c>
      <c r="B19" s="75" t="s">
        <v>71</v>
      </c>
      <c r="C19" s="302">
        <v>0</v>
      </c>
      <c r="D19" s="303">
        <v>0</v>
      </c>
      <c r="E19" s="302">
        <v>0</v>
      </c>
      <c r="F19" s="303">
        <v>0</v>
      </c>
      <c r="G19" s="363">
        <v>0</v>
      </c>
      <c r="H19" s="324" t="e">
        <f t="shared" si="0"/>
        <v>#DIV/0!</v>
      </c>
    </row>
    <row r="20" spans="1:8">
      <c r="A20" s="93">
        <v>13</v>
      </c>
      <c r="B20" s="75" t="s">
        <v>72</v>
      </c>
      <c r="C20" s="302">
        <v>0</v>
      </c>
      <c r="D20" s="303">
        <v>0</v>
      </c>
      <c r="E20" s="302">
        <v>0</v>
      </c>
      <c r="F20" s="303">
        <v>0</v>
      </c>
      <c r="G20" s="363">
        <v>0</v>
      </c>
      <c r="H20" s="324" t="e">
        <f t="shared" si="0"/>
        <v>#DIV/0!</v>
      </c>
    </row>
    <row r="21" spans="1:8">
      <c r="A21" s="93">
        <v>14</v>
      </c>
      <c r="B21" s="75" t="s">
        <v>249</v>
      </c>
      <c r="C21" s="302">
        <v>16022196.0615</v>
      </c>
      <c r="D21" s="303">
        <v>0</v>
      </c>
      <c r="E21" s="302">
        <v>0</v>
      </c>
      <c r="F21" s="303">
        <v>5550455.3715000004</v>
      </c>
      <c r="G21" s="363">
        <v>5550455.3715000004</v>
      </c>
      <c r="H21" s="324">
        <f t="shared" si="0"/>
        <v>0.34642288424102369</v>
      </c>
    </row>
    <row r="22" spans="1:8" ht="13.5" thickBot="1">
      <c r="A22" s="159"/>
      <c r="B22" s="166" t="s">
        <v>68</v>
      </c>
      <c r="C22" s="295">
        <f>SUM(C8:C21)</f>
        <v>137001992.06150001</v>
      </c>
      <c r="D22" s="295">
        <f>SUM(D8:D21)</f>
        <v>34520965.602699995</v>
      </c>
      <c r="E22" s="295">
        <f>SUM(E8:E21)</f>
        <v>15420600.60788</v>
      </c>
      <c r="F22" s="295">
        <f>SUM(F8:F21)</f>
        <v>133588272.34437999</v>
      </c>
      <c r="G22" s="295">
        <f>SUM(G8:G21)</f>
        <v>133588272.34437999</v>
      </c>
      <c r="H22" s="325">
        <f>G22/(C22+E22)</f>
        <v>0.87643353918107425</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F25" sqref="F25:K25"/>
    </sheetView>
  </sheetViews>
  <sheetFormatPr defaultColWidth="9.140625" defaultRowHeight="12.75"/>
  <cols>
    <col min="1" max="1" width="10.5703125" style="351" bestFit="1" customWidth="1"/>
    <col min="2" max="2" width="104.140625" style="351" customWidth="1"/>
    <col min="3" max="11" width="12.7109375" style="351" customWidth="1"/>
    <col min="12" max="16384" width="9.140625" style="351"/>
  </cols>
  <sheetData>
    <row r="1" spans="1:11">
      <c r="A1" s="351" t="s">
        <v>188</v>
      </c>
      <c r="B1" s="351" t="str">
        <f>Info!C2</f>
        <v>სს "ზირაათ ბანკი საქართველო"</v>
      </c>
    </row>
    <row r="2" spans="1:11">
      <c r="A2" s="351" t="s">
        <v>189</v>
      </c>
      <c r="B2" s="487">
        <f>'1. key ratios'!B2</f>
        <v>44469</v>
      </c>
      <c r="C2" s="352"/>
      <c r="D2" s="352"/>
    </row>
    <row r="3" spans="1:11">
      <c r="B3" s="352"/>
      <c r="C3" s="352"/>
      <c r="D3" s="352"/>
    </row>
    <row r="4" spans="1:11" ht="13.5" thickBot="1">
      <c r="A4" s="351" t="s">
        <v>520</v>
      </c>
      <c r="B4" s="319" t="s">
        <v>519</v>
      </c>
      <c r="C4" s="352"/>
      <c r="D4" s="352"/>
    </row>
    <row r="5" spans="1:11" ht="30" customHeight="1">
      <c r="A5" s="724"/>
      <c r="B5" s="725"/>
      <c r="C5" s="722" t="s">
        <v>552</v>
      </c>
      <c r="D5" s="722"/>
      <c r="E5" s="722"/>
      <c r="F5" s="722" t="s">
        <v>553</v>
      </c>
      <c r="G5" s="722"/>
      <c r="H5" s="722"/>
      <c r="I5" s="722" t="s">
        <v>554</v>
      </c>
      <c r="J5" s="722"/>
      <c r="K5" s="723"/>
    </row>
    <row r="6" spans="1:11">
      <c r="A6" s="349"/>
      <c r="B6" s="350"/>
      <c r="C6" s="353" t="s">
        <v>27</v>
      </c>
      <c r="D6" s="353" t="s">
        <v>96</v>
      </c>
      <c r="E6" s="353" t="s">
        <v>68</v>
      </c>
      <c r="F6" s="353" t="s">
        <v>27</v>
      </c>
      <c r="G6" s="353" t="s">
        <v>96</v>
      </c>
      <c r="H6" s="353" t="s">
        <v>68</v>
      </c>
      <c r="I6" s="353" t="s">
        <v>27</v>
      </c>
      <c r="J6" s="353" t="s">
        <v>96</v>
      </c>
      <c r="K6" s="355" t="s">
        <v>68</v>
      </c>
    </row>
    <row r="7" spans="1:11">
      <c r="A7" s="356" t="s">
        <v>490</v>
      </c>
      <c r="B7" s="348"/>
      <c r="C7" s="348"/>
      <c r="D7" s="348"/>
      <c r="E7" s="348"/>
      <c r="F7" s="348"/>
      <c r="G7" s="348"/>
      <c r="H7" s="348"/>
      <c r="I7" s="348"/>
      <c r="J7" s="348"/>
      <c r="K7" s="357"/>
    </row>
    <row r="8" spans="1:11">
      <c r="A8" s="347">
        <v>1</v>
      </c>
      <c r="B8" s="332" t="s">
        <v>490</v>
      </c>
      <c r="C8" s="859"/>
      <c r="D8" s="859"/>
      <c r="E8" s="859"/>
      <c r="F8" s="860">
        <v>17113631.085547797</v>
      </c>
      <c r="G8" s="860">
        <v>33225688.920308698</v>
      </c>
      <c r="H8" s="860">
        <v>50339320.005856499</v>
      </c>
      <c r="I8" s="860">
        <v>11277791.899569599</v>
      </c>
      <c r="J8" s="860">
        <v>32194807.745184798</v>
      </c>
      <c r="K8" s="861">
        <v>43472599.644754395</v>
      </c>
    </row>
    <row r="9" spans="1:11">
      <c r="A9" s="356" t="s">
        <v>491</v>
      </c>
      <c r="B9" s="348"/>
      <c r="C9" s="862"/>
      <c r="D9" s="862"/>
      <c r="E9" s="862"/>
      <c r="F9" s="863"/>
      <c r="G9" s="863"/>
      <c r="H9" s="863"/>
      <c r="I9" s="863"/>
      <c r="J9" s="863"/>
      <c r="K9" s="864"/>
    </row>
    <row r="10" spans="1:11">
      <c r="A10" s="358">
        <v>2</v>
      </c>
      <c r="B10" s="333" t="s">
        <v>492</v>
      </c>
      <c r="C10" s="865">
        <v>1457803.6852160001</v>
      </c>
      <c r="D10" s="866">
        <v>19601071.749798998</v>
      </c>
      <c r="E10" s="866">
        <v>21058875.435014997</v>
      </c>
      <c r="F10" s="866">
        <v>527627.91274197458</v>
      </c>
      <c r="G10" s="866">
        <v>8032405.2191574164</v>
      </c>
      <c r="H10" s="866">
        <v>8560033.1318993904</v>
      </c>
      <c r="I10" s="866">
        <v>116217.17023359999</v>
      </c>
      <c r="J10" s="866">
        <v>1628908.9425199702</v>
      </c>
      <c r="K10" s="867">
        <v>1745126.1127535703</v>
      </c>
    </row>
    <row r="11" spans="1:11">
      <c r="A11" s="358">
        <v>3</v>
      </c>
      <c r="B11" s="333" t="s">
        <v>493</v>
      </c>
      <c r="C11" s="865">
        <v>12020523.727388998</v>
      </c>
      <c r="D11" s="866">
        <v>39458028.405914791</v>
      </c>
      <c r="E11" s="866">
        <v>51478552.133303791</v>
      </c>
      <c r="F11" s="866">
        <v>4663463.5526708812</v>
      </c>
      <c r="G11" s="866">
        <v>15652902.33076806</v>
      </c>
      <c r="H11" s="866">
        <v>20316365.883438941</v>
      </c>
      <c r="I11" s="866">
        <v>3359373.8571211495</v>
      </c>
      <c r="J11" s="866">
        <v>10449915.478381524</v>
      </c>
      <c r="K11" s="867">
        <v>13809289.335502673</v>
      </c>
    </row>
    <row r="12" spans="1:11">
      <c r="A12" s="358">
        <v>4</v>
      </c>
      <c r="B12" s="333" t="s">
        <v>494</v>
      </c>
      <c r="C12" s="865">
        <v>0</v>
      </c>
      <c r="D12" s="866">
        <v>0</v>
      </c>
      <c r="E12" s="866">
        <v>0</v>
      </c>
      <c r="F12" s="866">
        <v>0</v>
      </c>
      <c r="G12" s="866">
        <v>0</v>
      </c>
      <c r="H12" s="866">
        <v>0</v>
      </c>
      <c r="I12" s="866">
        <v>0</v>
      </c>
      <c r="J12" s="866">
        <v>0</v>
      </c>
      <c r="K12" s="867">
        <v>0</v>
      </c>
    </row>
    <row r="13" spans="1:11">
      <c r="A13" s="358">
        <v>5</v>
      </c>
      <c r="B13" s="333" t="s">
        <v>495</v>
      </c>
      <c r="C13" s="865">
        <v>15948546.334890801</v>
      </c>
      <c r="D13" s="866">
        <v>18795461.802936196</v>
      </c>
      <c r="E13" s="866">
        <v>34744008.137826994</v>
      </c>
      <c r="F13" s="866">
        <v>2624696.5583667299</v>
      </c>
      <c r="G13" s="866">
        <v>2950121.683006451</v>
      </c>
      <c r="H13" s="866">
        <v>5574818.2413731813</v>
      </c>
      <c r="I13" s="866">
        <v>989791.27424996509</v>
      </c>
      <c r="J13" s="866">
        <v>1110547.5459918501</v>
      </c>
      <c r="K13" s="867">
        <v>2100338.8202418154</v>
      </c>
    </row>
    <row r="14" spans="1:11">
      <c r="A14" s="358">
        <v>6</v>
      </c>
      <c r="B14" s="333" t="s">
        <v>510</v>
      </c>
      <c r="C14" s="865"/>
      <c r="D14" s="866"/>
      <c r="E14" s="866"/>
      <c r="F14" s="866">
        <v>0</v>
      </c>
      <c r="G14" s="866">
        <v>0</v>
      </c>
      <c r="H14" s="866">
        <v>0</v>
      </c>
      <c r="I14" s="866"/>
      <c r="J14" s="866"/>
      <c r="K14" s="867"/>
    </row>
    <row r="15" spans="1:11">
      <c r="A15" s="358">
        <v>7</v>
      </c>
      <c r="B15" s="333" t="s">
        <v>497</v>
      </c>
      <c r="C15" s="865">
        <v>731303.28128649993</v>
      </c>
      <c r="D15" s="866">
        <v>199727.60396129999</v>
      </c>
      <c r="E15" s="866">
        <v>931030.88524779992</v>
      </c>
      <c r="F15" s="866">
        <v>37435.1319564</v>
      </c>
      <c r="G15" s="866">
        <v>0</v>
      </c>
      <c r="H15" s="866">
        <v>37435.1319564</v>
      </c>
      <c r="I15" s="866">
        <v>37435.1319564</v>
      </c>
      <c r="J15" s="866">
        <v>0</v>
      </c>
      <c r="K15" s="867">
        <v>37435.1319564</v>
      </c>
    </row>
    <row r="16" spans="1:11">
      <c r="A16" s="358">
        <v>8</v>
      </c>
      <c r="B16" s="334" t="s">
        <v>498</v>
      </c>
      <c r="C16" s="865">
        <v>30158177.028782301</v>
      </c>
      <c r="D16" s="866">
        <v>78054289.562611297</v>
      </c>
      <c r="E16" s="866">
        <v>108212466.59139358</v>
      </c>
      <c r="F16" s="866">
        <v>7853223.1557359863</v>
      </c>
      <c r="G16" s="866">
        <v>26635429.232931927</v>
      </c>
      <c r="H16" s="866">
        <v>34488652.388667911</v>
      </c>
      <c r="I16" s="866">
        <v>4502817.4335611146</v>
      </c>
      <c r="J16" s="866">
        <v>13189371.966893345</v>
      </c>
      <c r="K16" s="867">
        <v>17692189.400454458</v>
      </c>
    </row>
    <row r="17" spans="1:11">
      <c r="A17" s="356" t="s">
        <v>499</v>
      </c>
      <c r="B17" s="348"/>
      <c r="C17" s="863"/>
      <c r="D17" s="863"/>
      <c r="E17" s="863"/>
      <c r="F17" s="863"/>
      <c r="G17" s="863"/>
      <c r="H17" s="863"/>
      <c r="I17" s="863"/>
      <c r="J17" s="863"/>
      <c r="K17" s="864"/>
    </row>
    <row r="18" spans="1:11">
      <c r="A18" s="358">
        <v>9</v>
      </c>
      <c r="B18" s="333" t="s">
        <v>500</v>
      </c>
      <c r="C18" s="865">
        <v>0</v>
      </c>
      <c r="D18" s="866">
        <v>0</v>
      </c>
      <c r="E18" s="866">
        <v>0</v>
      </c>
      <c r="F18" s="866"/>
      <c r="G18" s="866"/>
      <c r="H18" s="866">
        <v>0</v>
      </c>
      <c r="I18" s="866">
        <v>0</v>
      </c>
      <c r="J18" s="866">
        <v>0</v>
      </c>
      <c r="K18" s="867">
        <v>0</v>
      </c>
    </row>
    <row r="19" spans="1:11">
      <c r="A19" s="358">
        <v>10</v>
      </c>
      <c r="B19" s="333" t="s">
        <v>501</v>
      </c>
      <c r="C19" s="865">
        <v>42085564.325469106</v>
      </c>
      <c r="D19" s="866">
        <v>23920027.751806699</v>
      </c>
      <c r="E19" s="866">
        <v>66005592.077275805</v>
      </c>
      <c r="F19" s="866">
        <v>410833.74964374996</v>
      </c>
      <c r="G19" s="866">
        <v>186555.47493705002</v>
      </c>
      <c r="H19" s="866">
        <v>597389.22458079993</v>
      </c>
      <c r="I19" s="866">
        <v>6246672.9356219508</v>
      </c>
      <c r="J19" s="866">
        <v>4246287.7292314498</v>
      </c>
      <c r="K19" s="867">
        <v>10492960.664853401</v>
      </c>
    </row>
    <row r="20" spans="1:11">
      <c r="A20" s="358">
        <v>11</v>
      </c>
      <c r="B20" s="333" t="s">
        <v>502</v>
      </c>
      <c r="C20" s="865">
        <v>250942.70923850001</v>
      </c>
      <c r="D20" s="866">
        <v>10790.7917399</v>
      </c>
      <c r="E20" s="866">
        <v>261733.5009784</v>
      </c>
      <c r="F20" s="866">
        <v>86978.260869399994</v>
      </c>
      <c r="G20" s="866">
        <v>0</v>
      </c>
      <c r="H20" s="866">
        <v>86978.260869399994</v>
      </c>
      <c r="I20" s="866">
        <v>86978.260869399994</v>
      </c>
      <c r="J20" s="866">
        <v>0</v>
      </c>
      <c r="K20" s="867">
        <v>86978.260869399994</v>
      </c>
    </row>
    <row r="21" spans="1:11" ht="13.5" thickBot="1">
      <c r="A21" s="224">
        <v>12</v>
      </c>
      <c r="B21" s="359" t="s">
        <v>503</v>
      </c>
      <c r="C21" s="868">
        <v>42336507.034707606</v>
      </c>
      <c r="D21" s="869">
        <v>23930818.543546598</v>
      </c>
      <c r="E21" s="868">
        <v>66267325.578254208</v>
      </c>
      <c r="F21" s="869">
        <v>497812.01051314996</v>
      </c>
      <c r="G21" s="869">
        <v>186555.47493705002</v>
      </c>
      <c r="H21" s="869">
        <v>684367.48545019992</v>
      </c>
      <c r="I21" s="869">
        <v>6333651.1964913504</v>
      </c>
      <c r="J21" s="869">
        <v>4246287.7292314498</v>
      </c>
      <c r="K21" s="870">
        <v>10579938.925722802</v>
      </c>
    </row>
    <row r="22" spans="1:11" ht="38.25" customHeight="1" thickBot="1">
      <c r="A22" s="345"/>
      <c r="B22" s="346"/>
      <c r="C22" s="346"/>
      <c r="D22" s="346"/>
      <c r="E22" s="346"/>
      <c r="F22" s="721" t="s">
        <v>504</v>
      </c>
      <c r="G22" s="722"/>
      <c r="H22" s="722"/>
      <c r="I22" s="721" t="s">
        <v>505</v>
      </c>
      <c r="J22" s="722"/>
      <c r="K22" s="723"/>
    </row>
    <row r="23" spans="1:11">
      <c r="A23" s="338">
        <v>13</v>
      </c>
      <c r="B23" s="335" t="s">
        <v>490</v>
      </c>
      <c r="C23" s="344"/>
      <c r="D23" s="344"/>
      <c r="E23" s="344"/>
      <c r="F23" s="871">
        <v>17113631.085547797</v>
      </c>
      <c r="G23" s="871">
        <v>33225688.920308698</v>
      </c>
      <c r="H23" s="871">
        <v>50339320.005856499</v>
      </c>
      <c r="I23" s="871">
        <v>11277791.899569599</v>
      </c>
      <c r="J23" s="871">
        <v>32194807.745184798</v>
      </c>
      <c r="K23" s="872">
        <v>43472599.644754402</v>
      </c>
    </row>
    <row r="24" spans="1:11" ht="13.5" thickBot="1">
      <c r="A24" s="339">
        <v>14</v>
      </c>
      <c r="B24" s="336" t="s">
        <v>506</v>
      </c>
      <c r="C24" s="360"/>
      <c r="D24" s="342"/>
      <c r="E24" s="343"/>
      <c r="F24" s="873">
        <v>7355411.1452228352</v>
      </c>
      <c r="G24" s="873">
        <v>26448873.757994875</v>
      </c>
      <c r="H24" s="873">
        <v>33804284.903217711</v>
      </c>
      <c r="I24" s="873">
        <v>1125704.3583902784</v>
      </c>
      <c r="J24" s="873">
        <v>8943084.2376618944</v>
      </c>
      <c r="K24" s="874">
        <v>7112250.4747316577</v>
      </c>
    </row>
    <row r="25" spans="1:11" ht="13.5" thickBot="1">
      <c r="A25" s="340">
        <v>15</v>
      </c>
      <c r="B25" s="337" t="s">
        <v>507</v>
      </c>
      <c r="C25" s="341"/>
      <c r="D25" s="341"/>
      <c r="E25" s="341"/>
      <c r="F25" s="875">
        <v>2.326672261775971</v>
      </c>
      <c r="G25" s="875">
        <v>1.2562232034649623</v>
      </c>
      <c r="H25" s="875">
        <v>1.4891402125493527</v>
      </c>
      <c r="I25" s="875">
        <v>10.018431407422534</v>
      </c>
      <c r="J25" s="875">
        <v>3.5999669565453964</v>
      </c>
      <c r="K25" s="876">
        <v>6.1123549851349415</v>
      </c>
    </row>
    <row r="28" spans="1:11" ht="38.25">
      <c r="B28" s="24" t="s">
        <v>551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70" bestFit="1" customWidth="1"/>
    <col min="2" max="2" width="95" style="70" customWidth="1"/>
    <col min="3" max="3" width="12.5703125" style="70" bestFit="1" customWidth="1"/>
    <col min="4" max="4" width="10" style="70" bestFit="1" customWidth="1"/>
    <col min="5" max="5" width="18.28515625" style="70" bestFit="1" customWidth="1"/>
    <col min="6" max="13" width="10.7109375" style="70" customWidth="1"/>
    <col min="14" max="14" width="31" style="70" bestFit="1" customWidth="1"/>
    <col min="15" max="16384" width="9.140625" style="13"/>
  </cols>
  <sheetData>
    <row r="1" spans="1:14">
      <c r="A1" s="5" t="s">
        <v>188</v>
      </c>
      <c r="B1" s="70" t="str">
        <f>Info!C2</f>
        <v>სს "ზირაათ ბანკი საქართველო"</v>
      </c>
    </row>
    <row r="2" spans="1:14" ht="14.25" customHeight="1">
      <c r="A2" s="70" t="s">
        <v>189</v>
      </c>
      <c r="B2" s="487">
        <f>'1. key ratios'!B2</f>
        <v>44469</v>
      </c>
    </row>
    <row r="3" spans="1:14" ht="14.25" customHeight="1"/>
    <row r="4" spans="1:14" ht="15.75" thickBot="1">
      <c r="A4" s="2" t="s">
        <v>418</v>
      </c>
      <c r="B4" s="95" t="s">
        <v>77</v>
      </c>
    </row>
    <row r="5" spans="1:14" s="26" customFormat="1" ht="12.75">
      <c r="A5" s="175"/>
      <c r="B5" s="176"/>
      <c r="C5" s="177" t="s">
        <v>0</v>
      </c>
      <c r="D5" s="177" t="s">
        <v>1</v>
      </c>
      <c r="E5" s="177" t="s">
        <v>2</v>
      </c>
      <c r="F5" s="177" t="s">
        <v>3</v>
      </c>
      <c r="G5" s="177" t="s">
        <v>4</v>
      </c>
      <c r="H5" s="177" t="s">
        <v>5</v>
      </c>
      <c r="I5" s="177" t="s">
        <v>237</v>
      </c>
      <c r="J5" s="177" t="s">
        <v>238</v>
      </c>
      <c r="K5" s="177" t="s">
        <v>239</v>
      </c>
      <c r="L5" s="177" t="s">
        <v>240</v>
      </c>
      <c r="M5" s="177" t="s">
        <v>241</v>
      </c>
      <c r="N5" s="178" t="s">
        <v>242</v>
      </c>
    </row>
    <row r="6" spans="1:14" ht="45">
      <c r="A6" s="167"/>
      <c r="B6" s="107"/>
      <c r="C6" s="108" t="s">
        <v>87</v>
      </c>
      <c r="D6" s="109" t="s">
        <v>76</v>
      </c>
      <c r="E6" s="110" t="s">
        <v>86</v>
      </c>
      <c r="F6" s="111">
        <v>0</v>
      </c>
      <c r="G6" s="111">
        <v>0.2</v>
      </c>
      <c r="H6" s="111">
        <v>0.35</v>
      </c>
      <c r="I6" s="111">
        <v>0.5</v>
      </c>
      <c r="J6" s="111">
        <v>0.75</v>
      </c>
      <c r="K6" s="111">
        <v>1</v>
      </c>
      <c r="L6" s="111">
        <v>1.5</v>
      </c>
      <c r="M6" s="111">
        <v>2.5</v>
      </c>
      <c r="N6" s="168" t="s">
        <v>77</v>
      </c>
    </row>
    <row r="7" spans="1:14">
      <c r="A7" s="169">
        <v>1</v>
      </c>
      <c r="B7" s="112" t="s">
        <v>78</v>
      </c>
      <c r="C7" s="304">
        <f>SUM(C8:C13)</f>
        <v>0</v>
      </c>
      <c r="D7" s="107"/>
      <c r="E7" s="307">
        <f t="shared" ref="E7:M7" si="0">SUM(E8:E13)</f>
        <v>0</v>
      </c>
      <c r="F7" s="304">
        <f>SUM(F8:F13)</f>
        <v>0</v>
      </c>
      <c r="G7" s="304">
        <f t="shared" si="0"/>
        <v>0</v>
      </c>
      <c r="H7" s="304">
        <f t="shared" si="0"/>
        <v>0</v>
      </c>
      <c r="I7" s="304">
        <f t="shared" si="0"/>
        <v>0</v>
      </c>
      <c r="J7" s="304">
        <f t="shared" si="0"/>
        <v>0</v>
      </c>
      <c r="K7" s="304">
        <f t="shared" si="0"/>
        <v>0</v>
      </c>
      <c r="L7" s="304">
        <f t="shared" si="0"/>
        <v>0</v>
      </c>
      <c r="M7" s="304">
        <f t="shared" si="0"/>
        <v>0</v>
      </c>
      <c r="N7" s="170">
        <f>SUM(N8:N13)</f>
        <v>0</v>
      </c>
    </row>
    <row r="8" spans="1:14">
      <c r="A8" s="169">
        <v>1.1000000000000001</v>
      </c>
      <c r="B8" s="113" t="s">
        <v>79</v>
      </c>
      <c r="C8" s="305">
        <v>0</v>
      </c>
      <c r="D8" s="114">
        <v>0.02</v>
      </c>
      <c r="E8" s="307">
        <f>C8*D8</f>
        <v>0</v>
      </c>
      <c r="F8" s="305"/>
      <c r="G8" s="305"/>
      <c r="H8" s="305"/>
      <c r="I8" s="305"/>
      <c r="J8" s="305"/>
      <c r="K8" s="305"/>
      <c r="L8" s="305"/>
      <c r="M8" s="305"/>
      <c r="N8" s="170">
        <f>SUMPRODUCT($F$6:$M$6,F8:M8)</f>
        <v>0</v>
      </c>
    </row>
    <row r="9" spans="1:14">
      <c r="A9" s="169">
        <v>1.2</v>
      </c>
      <c r="B9" s="113" t="s">
        <v>80</v>
      </c>
      <c r="C9" s="305">
        <v>0</v>
      </c>
      <c r="D9" s="114">
        <v>0.05</v>
      </c>
      <c r="E9" s="307">
        <f>C9*D9</f>
        <v>0</v>
      </c>
      <c r="F9" s="305"/>
      <c r="G9" s="305"/>
      <c r="H9" s="305"/>
      <c r="I9" s="305"/>
      <c r="J9" s="305"/>
      <c r="K9" s="305"/>
      <c r="L9" s="305"/>
      <c r="M9" s="305"/>
      <c r="N9" s="170">
        <f t="shared" ref="N9:N12" si="1">SUMPRODUCT($F$6:$M$6,F9:M9)</f>
        <v>0</v>
      </c>
    </row>
    <row r="10" spans="1:14">
      <c r="A10" s="169">
        <v>1.3</v>
      </c>
      <c r="B10" s="113" t="s">
        <v>81</v>
      </c>
      <c r="C10" s="305">
        <v>0</v>
      </c>
      <c r="D10" s="114">
        <v>0.08</v>
      </c>
      <c r="E10" s="307">
        <f>C10*D10</f>
        <v>0</v>
      </c>
      <c r="F10" s="305"/>
      <c r="G10" s="305"/>
      <c r="H10" s="305"/>
      <c r="I10" s="305"/>
      <c r="J10" s="305"/>
      <c r="K10" s="305"/>
      <c r="L10" s="305"/>
      <c r="M10" s="305"/>
      <c r="N10" s="170">
        <f>SUMPRODUCT($F$6:$M$6,F10:M10)</f>
        <v>0</v>
      </c>
    </row>
    <row r="11" spans="1:14">
      <c r="A11" s="169">
        <v>1.4</v>
      </c>
      <c r="B11" s="113" t="s">
        <v>82</v>
      </c>
      <c r="C11" s="305">
        <v>0</v>
      </c>
      <c r="D11" s="114">
        <v>0.11</v>
      </c>
      <c r="E11" s="307">
        <f>C11*D11</f>
        <v>0</v>
      </c>
      <c r="F11" s="305"/>
      <c r="G11" s="305"/>
      <c r="H11" s="305"/>
      <c r="I11" s="305"/>
      <c r="J11" s="305"/>
      <c r="K11" s="305"/>
      <c r="L11" s="305"/>
      <c r="M11" s="305"/>
      <c r="N11" s="170">
        <f t="shared" si="1"/>
        <v>0</v>
      </c>
    </row>
    <row r="12" spans="1:14">
      <c r="A12" s="169">
        <v>1.5</v>
      </c>
      <c r="B12" s="113" t="s">
        <v>83</v>
      </c>
      <c r="C12" s="305">
        <v>0</v>
      </c>
      <c r="D12" s="114">
        <v>0.14000000000000001</v>
      </c>
      <c r="E12" s="307">
        <f>C12*D12</f>
        <v>0</v>
      </c>
      <c r="F12" s="305"/>
      <c r="G12" s="305"/>
      <c r="H12" s="305"/>
      <c r="I12" s="305"/>
      <c r="J12" s="305"/>
      <c r="K12" s="305"/>
      <c r="L12" s="305"/>
      <c r="M12" s="305"/>
      <c r="N12" s="170">
        <f t="shared" si="1"/>
        <v>0</v>
      </c>
    </row>
    <row r="13" spans="1:14">
      <c r="A13" s="169">
        <v>1.6</v>
      </c>
      <c r="B13" s="115" t="s">
        <v>84</v>
      </c>
      <c r="C13" s="305">
        <v>0</v>
      </c>
      <c r="D13" s="116"/>
      <c r="E13" s="305"/>
      <c r="F13" s="305"/>
      <c r="G13" s="305"/>
      <c r="H13" s="305"/>
      <c r="I13" s="305"/>
      <c r="J13" s="305"/>
      <c r="K13" s="305"/>
      <c r="L13" s="305"/>
      <c r="M13" s="305"/>
      <c r="N13" s="170">
        <f>SUMPRODUCT($F$6:$M$6,F13:M13)</f>
        <v>0</v>
      </c>
    </row>
    <row r="14" spans="1:14">
      <c r="A14" s="169">
        <v>2</v>
      </c>
      <c r="B14" s="117" t="s">
        <v>85</v>
      </c>
      <c r="C14" s="304">
        <f>SUM(C15:C20)</f>
        <v>0</v>
      </c>
      <c r="D14" s="107"/>
      <c r="E14" s="307">
        <f t="shared" ref="E14:M14" si="2">SUM(E15:E20)</f>
        <v>0</v>
      </c>
      <c r="F14" s="305">
        <f t="shared" si="2"/>
        <v>0</v>
      </c>
      <c r="G14" s="305">
        <f t="shared" si="2"/>
        <v>0</v>
      </c>
      <c r="H14" s="305">
        <f t="shared" si="2"/>
        <v>0</v>
      </c>
      <c r="I14" s="305">
        <f t="shared" si="2"/>
        <v>0</v>
      </c>
      <c r="J14" s="305">
        <f t="shared" si="2"/>
        <v>0</v>
      </c>
      <c r="K14" s="305">
        <f t="shared" si="2"/>
        <v>0</v>
      </c>
      <c r="L14" s="305">
        <f t="shared" si="2"/>
        <v>0</v>
      </c>
      <c r="M14" s="305">
        <f t="shared" si="2"/>
        <v>0</v>
      </c>
      <c r="N14" s="170">
        <f>SUM(N15:N20)</f>
        <v>0</v>
      </c>
    </row>
    <row r="15" spans="1:14">
      <c r="A15" s="169">
        <v>2.1</v>
      </c>
      <c r="B15" s="115" t="s">
        <v>79</v>
      </c>
      <c r="C15" s="305"/>
      <c r="D15" s="114">
        <v>5.0000000000000001E-3</v>
      </c>
      <c r="E15" s="307">
        <f>C15*D15</f>
        <v>0</v>
      </c>
      <c r="F15" s="305"/>
      <c r="G15" s="305"/>
      <c r="H15" s="305"/>
      <c r="I15" s="305"/>
      <c r="J15" s="305"/>
      <c r="K15" s="305"/>
      <c r="L15" s="305"/>
      <c r="M15" s="305"/>
      <c r="N15" s="170">
        <f>SUMPRODUCT($F$6:$M$6,F15:M15)</f>
        <v>0</v>
      </c>
    </row>
    <row r="16" spans="1:14">
      <c r="A16" s="169">
        <v>2.2000000000000002</v>
      </c>
      <c r="B16" s="115" t="s">
        <v>80</v>
      </c>
      <c r="C16" s="305"/>
      <c r="D16" s="114">
        <v>0.01</v>
      </c>
      <c r="E16" s="307">
        <f>C16*D16</f>
        <v>0</v>
      </c>
      <c r="F16" s="305"/>
      <c r="G16" s="305"/>
      <c r="H16" s="305"/>
      <c r="I16" s="305"/>
      <c r="J16" s="305"/>
      <c r="K16" s="305"/>
      <c r="L16" s="305"/>
      <c r="M16" s="305"/>
      <c r="N16" s="170">
        <f t="shared" ref="N16:N20" si="3">SUMPRODUCT($F$6:$M$6,F16:M16)</f>
        <v>0</v>
      </c>
    </row>
    <row r="17" spans="1:14">
      <c r="A17" s="169">
        <v>2.2999999999999998</v>
      </c>
      <c r="B17" s="115" t="s">
        <v>81</v>
      </c>
      <c r="C17" s="305"/>
      <c r="D17" s="114">
        <v>0.02</v>
      </c>
      <c r="E17" s="307">
        <f>C17*D17</f>
        <v>0</v>
      </c>
      <c r="F17" s="305"/>
      <c r="G17" s="305"/>
      <c r="H17" s="305"/>
      <c r="I17" s="305"/>
      <c r="J17" s="305"/>
      <c r="K17" s="305"/>
      <c r="L17" s="305"/>
      <c r="M17" s="305"/>
      <c r="N17" s="170">
        <f t="shared" si="3"/>
        <v>0</v>
      </c>
    </row>
    <row r="18" spans="1:14">
      <c r="A18" s="169">
        <v>2.4</v>
      </c>
      <c r="B18" s="115" t="s">
        <v>82</v>
      </c>
      <c r="C18" s="305"/>
      <c r="D18" s="114">
        <v>0.03</v>
      </c>
      <c r="E18" s="307">
        <f>C18*D18</f>
        <v>0</v>
      </c>
      <c r="F18" s="305"/>
      <c r="G18" s="305"/>
      <c r="H18" s="305"/>
      <c r="I18" s="305"/>
      <c r="J18" s="305"/>
      <c r="K18" s="305"/>
      <c r="L18" s="305"/>
      <c r="M18" s="305"/>
      <c r="N18" s="170">
        <f t="shared" si="3"/>
        <v>0</v>
      </c>
    </row>
    <row r="19" spans="1:14">
      <c r="A19" s="169">
        <v>2.5</v>
      </c>
      <c r="B19" s="115" t="s">
        <v>83</v>
      </c>
      <c r="C19" s="305"/>
      <c r="D19" s="114">
        <v>0.04</v>
      </c>
      <c r="E19" s="307">
        <f>C19*D19</f>
        <v>0</v>
      </c>
      <c r="F19" s="305"/>
      <c r="G19" s="305"/>
      <c r="H19" s="305"/>
      <c r="I19" s="305"/>
      <c r="J19" s="305"/>
      <c r="K19" s="305"/>
      <c r="L19" s="305"/>
      <c r="M19" s="305"/>
      <c r="N19" s="170">
        <f t="shared" si="3"/>
        <v>0</v>
      </c>
    </row>
    <row r="20" spans="1:14">
      <c r="A20" s="169">
        <v>2.6</v>
      </c>
      <c r="B20" s="115" t="s">
        <v>84</v>
      </c>
      <c r="C20" s="305"/>
      <c r="D20" s="116"/>
      <c r="E20" s="308"/>
      <c r="F20" s="305"/>
      <c r="G20" s="305"/>
      <c r="H20" s="305"/>
      <c r="I20" s="305"/>
      <c r="J20" s="305"/>
      <c r="K20" s="305"/>
      <c r="L20" s="305"/>
      <c r="M20" s="305"/>
      <c r="N20" s="170">
        <f t="shared" si="3"/>
        <v>0</v>
      </c>
    </row>
    <row r="21" spans="1:14" ht="15.75" thickBot="1">
      <c r="A21" s="171">
        <v>3</v>
      </c>
      <c r="B21" s="172" t="s">
        <v>68</v>
      </c>
      <c r="C21" s="306">
        <f>C14+C7</f>
        <v>0</v>
      </c>
      <c r="D21" s="173"/>
      <c r="E21" s="309">
        <f>E14+E7</f>
        <v>0</v>
      </c>
      <c r="F21" s="310">
        <f>F7+F14</f>
        <v>0</v>
      </c>
      <c r="G21" s="310">
        <f t="shared" ref="G21:L21" si="4">G7+G14</f>
        <v>0</v>
      </c>
      <c r="H21" s="310">
        <f t="shared" si="4"/>
        <v>0</v>
      </c>
      <c r="I21" s="310">
        <f t="shared" si="4"/>
        <v>0</v>
      </c>
      <c r="J21" s="310">
        <f t="shared" si="4"/>
        <v>0</v>
      </c>
      <c r="K21" s="310">
        <f t="shared" si="4"/>
        <v>0</v>
      </c>
      <c r="L21" s="310">
        <f t="shared" si="4"/>
        <v>0</v>
      </c>
      <c r="M21" s="310">
        <f>M7+M14</f>
        <v>0</v>
      </c>
      <c r="N21" s="174">
        <f>N14+N7</f>
        <v>0</v>
      </c>
    </row>
    <row r="22" spans="1:14">
      <c r="E22" s="311"/>
      <c r="F22" s="311"/>
      <c r="G22" s="311"/>
      <c r="H22" s="311"/>
      <c r="I22" s="311"/>
      <c r="J22" s="311"/>
      <c r="K22" s="311"/>
      <c r="L22" s="311"/>
      <c r="M22" s="311"/>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19" workbookViewId="0">
      <selection activeCell="D43" sqref="D43"/>
    </sheetView>
  </sheetViews>
  <sheetFormatPr defaultRowHeight="15"/>
  <cols>
    <col min="1" max="1" width="11.42578125" customWidth="1"/>
    <col min="2" max="2" width="76.85546875" style="4" customWidth="1"/>
    <col min="3" max="3" width="22.85546875" customWidth="1"/>
  </cols>
  <sheetData>
    <row r="1" spans="1:3">
      <c r="A1" s="351" t="s">
        <v>188</v>
      </c>
      <c r="B1" t="str">
        <f>Info!C2</f>
        <v>სს "ზირაათ ბანკი საქართველო"</v>
      </c>
    </row>
    <row r="2" spans="1:3">
      <c r="A2" s="351" t="s">
        <v>189</v>
      </c>
      <c r="B2" s="487">
        <f>'1. key ratios'!B2</f>
        <v>44469</v>
      </c>
    </row>
    <row r="3" spans="1:3">
      <c r="A3" s="351"/>
      <c r="B3"/>
    </row>
    <row r="4" spans="1:3">
      <c r="A4" s="351" t="s">
        <v>596</v>
      </c>
      <c r="B4" t="s">
        <v>555</v>
      </c>
    </row>
    <row r="5" spans="1:3">
      <c r="A5" s="413"/>
      <c r="B5" s="413" t="s">
        <v>556</v>
      </c>
      <c r="C5" s="425"/>
    </row>
    <row r="6" spans="1:3">
      <c r="A6" s="414">
        <v>1</v>
      </c>
      <c r="B6" s="426" t="s">
        <v>608</v>
      </c>
      <c r="C6" s="427">
        <v>137800624.30149999</v>
      </c>
    </row>
    <row r="7" spans="1:3">
      <c r="A7" s="414">
        <v>2</v>
      </c>
      <c r="B7" s="426" t="s">
        <v>557</v>
      </c>
      <c r="C7" s="427">
        <v>-798632.24</v>
      </c>
    </row>
    <row r="8" spans="1:3">
      <c r="A8" s="415">
        <v>3</v>
      </c>
      <c r="B8" s="428" t="s">
        <v>558</v>
      </c>
      <c r="C8" s="429">
        <f>C6+C7</f>
        <v>137001992.06149998</v>
      </c>
    </row>
    <row r="9" spans="1:3">
      <c r="A9" s="416"/>
      <c r="B9" s="416" t="s">
        <v>559</v>
      </c>
      <c r="C9" s="430"/>
    </row>
    <row r="10" spans="1:3">
      <c r="A10" s="417">
        <v>4</v>
      </c>
      <c r="B10" s="431" t="s">
        <v>560</v>
      </c>
      <c r="C10" s="427"/>
    </row>
    <row r="11" spans="1:3">
      <c r="A11" s="417">
        <v>5</v>
      </c>
      <c r="B11" s="432" t="s">
        <v>561</v>
      </c>
      <c r="C11" s="427"/>
    </row>
    <row r="12" spans="1:3">
      <c r="A12" s="417" t="s">
        <v>562</v>
      </c>
      <c r="B12" s="426" t="s">
        <v>563</v>
      </c>
      <c r="C12" s="429">
        <f>'15. CCR'!E21</f>
        <v>0</v>
      </c>
    </row>
    <row r="13" spans="1:3">
      <c r="A13" s="418">
        <v>6</v>
      </c>
      <c r="B13" s="433" t="s">
        <v>564</v>
      </c>
      <c r="C13" s="427"/>
    </row>
    <row r="14" spans="1:3">
      <c r="A14" s="418">
        <v>7</v>
      </c>
      <c r="B14" s="434" t="s">
        <v>565</v>
      </c>
      <c r="C14" s="427"/>
    </row>
    <row r="15" spans="1:3">
      <c r="A15" s="419">
        <v>8</v>
      </c>
      <c r="B15" s="426" t="s">
        <v>566</v>
      </c>
      <c r="C15" s="427"/>
    </row>
    <row r="16" spans="1:3" ht="24">
      <c r="A16" s="418">
        <v>9</v>
      </c>
      <c r="B16" s="434" t="s">
        <v>567</v>
      </c>
      <c r="C16" s="427"/>
    </row>
    <row r="17" spans="1:3">
      <c r="A17" s="418">
        <v>10</v>
      </c>
      <c r="B17" s="434" t="s">
        <v>568</v>
      </c>
      <c r="C17" s="427"/>
    </row>
    <row r="18" spans="1:3">
      <c r="A18" s="420">
        <v>11</v>
      </c>
      <c r="B18" s="435" t="s">
        <v>569</v>
      </c>
      <c r="C18" s="429">
        <f>SUM(C10:C17)</f>
        <v>0</v>
      </c>
    </row>
    <row r="19" spans="1:3">
      <c r="A19" s="416"/>
      <c r="B19" s="416" t="s">
        <v>570</v>
      </c>
      <c r="C19" s="436"/>
    </row>
    <row r="20" spans="1:3">
      <c r="A20" s="418">
        <v>12</v>
      </c>
      <c r="B20" s="431" t="s">
        <v>571</v>
      </c>
      <c r="C20" s="427"/>
    </row>
    <row r="21" spans="1:3">
      <c r="A21" s="418">
        <v>13</v>
      </c>
      <c r="B21" s="431" t="s">
        <v>572</v>
      </c>
      <c r="C21" s="427"/>
    </row>
    <row r="22" spans="1:3">
      <c r="A22" s="418">
        <v>14</v>
      </c>
      <c r="B22" s="431" t="s">
        <v>573</v>
      </c>
      <c r="C22" s="427"/>
    </row>
    <row r="23" spans="1:3" ht="24">
      <c r="A23" s="418" t="s">
        <v>574</v>
      </c>
      <c r="B23" s="431" t="s">
        <v>575</v>
      </c>
      <c r="C23" s="427"/>
    </row>
    <row r="24" spans="1:3">
      <c r="A24" s="418">
        <v>15</v>
      </c>
      <c r="B24" s="431" t="s">
        <v>576</v>
      </c>
      <c r="C24" s="427"/>
    </row>
    <row r="25" spans="1:3">
      <c r="A25" s="418" t="s">
        <v>577</v>
      </c>
      <c r="B25" s="426" t="s">
        <v>578</v>
      </c>
      <c r="C25" s="427"/>
    </row>
    <row r="26" spans="1:3">
      <c r="A26" s="420">
        <v>16</v>
      </c>
      <c r="B26" s="435" t="s">
        <v>579</v>
      </c>
      <c r="C26" s="429">
        <f>SUM(C20:C25)</f>
        <v>0</v>
      </c>
    </row>
    <row r="27" spans="1:3">
      <c r="A27" s="416"/>
      <c r="B27" s="416" t="s">
        <v>580</v>
      </c>
      <c r="C27" s="430"/>
    </row>
    <row r="28" spans="1:3">
      <c r="A28" s="417">
        <v>17</v>
      </c>
      <c r="B28" s="426" t="s">
        <v>581</v>
      </c>
      <c r="C28" s="427">
        <v>34520965.602700002</v>
      </c>
    </row>
    <row r="29" spans="1:3">
      <c r="A29" s="417">
        <v>18</v>
      </c>
      <c r="B29" s="426" t="s">
        <v>582</v>
      </c>
      <c r="C29" s="427">
        <v>-19100364.994819999</v>
      </c>
    </row>
    <row r="30" spans="1:3">
      <c r="A30" s="420">
        <v>19</v>
      </c>
      <c r="B30" s="435" t="s">
        <v>583</v>
      </c>
      <c r="C30" s="429">
        <f>C28+C29</f>
        <v>15420600.607880004</v>
      </c>
    </row>
    <row r="31" spans="1:3">
      <c r="A31" s="421"/>
      <c r="B31" s="416" t="s">
        <v>584</v>
      </c>
      <c r="C31" s="430"/>
    </row>
    <row r="32" spans="1:3">
      <c r="A32" s="417" t="s">
        <v>585</v>
      </c>
      <c r="B32" s="431" t="s">
        <v>586</v>
      </c>
      <c r="C32" s="437"/>
    </row>
    <row r="33" spans="1:3">
      <c r="A33" s="417" t="s">
        <v>587</v>
      </c>
      <c r="B33" s="432" t="s">
        <v>588</v>
      </c>
      <c r="C33" s="437"/>
    </row>
    <row r="34" spans="1:3">
      <c r="A34" s="416"/>
      <c r="B34" s="416" t="s">
        <v>589</v>
      </c>
      <c r="C34" s="430"/>
    </row>
    <row r="35" spans="1:3">
      <c r="A35" s="420">
        <v>20</v>
      </c>
      <c r="B35" s="435" t="s">
        <v>89</v>
      </c>
      <c r="C35" s="429">
        <f>'1. key ratios'!C9</f>
        <v>58356097.483499996</v>
      </c>
    </row>
    <row r="36" spans="1:3">
      <c r="A36" s="420">
        <v>21</v>
      </c>
      <c r="B36" s="435" t="s">
        <v>590</v>
      </c>
      <c r="C36" s="429">
        <f>C8+C18+C26+C30</f>
        <v>152422592.66937998</v>
      </c>
    </row>
    <row r="37" spans="1:3">
      <c r="A37" s="422"/>
      <c r="B37" s="422" t="s">
        <v>555</v>
      </c>
      <c r="C37" s="430"/>
    </row>
    <row r="38" spans="1:3">
      <c r="A38" s="420">
        <v>22</v>
      </c>
      <c r="B38" s="435" t="s">
        <v>555</v>
      </c>
      <c r="C38" s="877">
        <f>IFERROR(C35/C36,0)</f>
        <v>0.38285726847646712</v>
      </c>
    </row>
    <row r="39" spans="1:3">
      <c r="A39" s="422"/>
      <c r="B39" s="422" t="s">
        <v>591</v>
      </c>
      <c r="C39" s="430"/>
    </row>
    <row r="40" spans="1:3">
      <c r="A40" s="423" t="s">
        <v>592</v>
      </c>
      <c r="B40" s="431" t="s">
        <v>593</v>
      </c>
      <c r="C40" s="437"/>
    </row>
    <row r="41" spans="1:3">
      <c r="A41" s="424" t="s">
        <v>594</v>
      </c>
      <c r="B41" s="432" t="s">
        <v>595</v>
      </c>
      <c r="C41" s="437"/>
    </row>
    <row r="43" spans="1:3">
      <c r="B43" s="449" t="s">
        <v>609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7" activePane="bottomRight" state="frozen"/>
      <selection pane="topRight" activeCell="C1" sqref="C1"/>
      <selection pane="bottomLeft" activeCell="A7" sqref="A7"/>
      <selection pane="bottomRight" activeCell="D25" sqref="D25"/>
    </sheetView>
  </sheetViews>
  <sheetFormatPr defaultRowHeight="15"/>
  <cols>
    <col min="1" max="1" width="9.85546875" style="351" bestFit="1" customWidth="1"/>
    <col min="2" max="2" width="82.5703125" style="24" customWidth="1"/>
    <col min="3" max="3" width="13.5703125" style="351" bestFit="1" customWidth="1"/>
    <col min="4" max="4" width="17.5703125" style="351" customWidth="1"/>
    <col min="5" max="5" width="18.7109375" style="351" bestFit="1" customWidth="1"/>
    <col min="6" max="6" width="24.28515625" style="351" customWidth="1"/>
    <col min="7" max="7" width="17.5703125" style="351" customWidth="1"/>
  </cols>
  <sheetData>
    <row r="1" spans="1:7">
      <c r="A1" s="351" t="s">
        <v>188</v>
      </c>
      <c r="B1" s="351" t="str">
        <f>Info!C2</f>
        <v>სს "ზირაათ ბანკი საქართველო"</v>
      </c>
    </row>
    <row r="2" spans="1:7">
      <c r="A2" s="351" t="s">
        <v>189</v>
      </c>
      <c r="B2" s="487">
        <f>'1. key ratios'!B2</f>
        <v>44469</v>
      </c>
    </row>
    <row r="3" spans="1:7">
      <c r="B3" s="487"/>
    </row>
    <row r="4" spans="1:7" ht="15.75" thickBot="1">
      <c r="A4" s="351" t="s">
        <v>658</v>
      </c>
      <c r="B4" s="490" t="s">
        <v>623</v>
      </c>
    </row>
    <row r="5" spans="1:7">
      <c r="A5" s="491"/>
      <c r="B5" s="492"/>
      <c r="C5" s="726" t="s">
        <v>624</v>
      </c>
      <c r="D5" s="726"/>
      <c r="E5" s="726"/>
      <c r="F5" s="726"/>
      <c r="G5" s="727" t="s">
        <v>625</v>
      </c>
    </row>
    <row r="6" spans="1:7">
      <c r="A6" s="493"/>
      <c r="B6" s="494"/>
      <c r="C6" s="495" t="s">
        <v>626</v>
      </c>
      <c r="D6" s="496" t="s">
        <v>627</v>
      </c>
      <c r="E6" s="496" t="s">
        <v>628</v>
      </c>
      <c r="F6" s="496" t="s">
        <v>629</v>
      </c>
      <c r="G6" s="728"/>
    </row>
    <row r="7" spans="1:7">
      <c r="A7" s="497"/>
      <c r="B7" s="498" t="s">
        <v>630</v>
      </c>
      <c r="C7" s="499"/>
      <c r="D7" s="499"/>
      <c r="E7" s="499"/>
      <c r="F7" s="499"/>
      <c r="G7" s="500"/>
    </row>
    <row r="8" spans="1:7">
      <c r="A8" s="501">
        <v>1</v>
      </c>
      <c r="B8" s="502" t="s">
        <v>631</v>
      </c>
      <c r="C8" s="503">
        <f>SUM(C9:C10)</f>
        <v>58356097.483499996</v>
      </c>
      <c r="D8" s="503">
        <f>SUM(D9:D10)</f>
        <v>0</v>
      </c>
      <c r="E8" s="503">
        <f>SUM(E9:E10)</f>
        <v>0</v>
      </c>
      <c r="F8" s="503">
        <f>SUM(F9:F10)</f>
        <v>1626489.0108000003</v>
      </c>
      <c r="G8" s="504">
        <f>SUM(G9:G10)</f>
        <v>59982586.494299993</v>
      </c>
    </row>
    <row r="9" spans="1:7">
      <c r="A9" s="501">
        <v>2</v>
      </c>
      <c r="B9" s="505" t="s">
        <v>88</v>
      </c>
      <c r="C9" s="503">
        <v>58356097.483499996</v>
      </c>
      <c r="D9" s="503">
        <v>0</v>
      </c>
      <c r="E9" s="503">
        <v>0</v>
      </c>
      <c r="F9" s="503">
        <v>0</v>
      </c>
      <c r="G9" s="504">
        <v>58356097.483499996</v>
      </c>
    </row>
    <row r="10" spans="1:7">
      <c r="A10" s="501">
        <v>3</v>
      </c>
      <c r="B10" s="505" t="s">
        <v>632</v>
      </c>
      <c r="C10" s="506"/>
      <c r="D10" s="506"/>
      <c r="E10" s="506"/>
      <c r="F10" s="503">
        <v>1626489.0108000003</v>
      </c>
      <c r="G10" s="504">
        <f>F10</f>
        <v>1626489.0108000003</v>
      </c>
    </row>
    <row r="11" spans="1:7" ht="26.25">
      <c r="A11" s="501">
        <v>4</v>
      </c>
      <c r="B11" s="502" t="s">
        <v>633</v>
      </c>
      <c r="C11" s="503">
        <f t="shared" ref="C11:F11" si="0">SUM(C12:C13)</f>
        <v>10866690.0397</v>
      </c>
      <c r="D11" s="503">
        <f t="shared" si="0"/>
        <v>4916158.7543000011</v>
      </c>
      <c r="E11" s="503">
        <f t="shared" si="0"/>
        <v>2937713.6425999999</v>
      </c>
      <c r="F11" s="503">
        <f t="shared" si="0"/>
        <v>4462551.5999999996</v>
      </c>
      <c r="G11" s="504">
        <f>SUM(G12:G13)</f>
        <v>14592197.33506</v>
      </c>
    </row>
    <row r="12" spans="1:7">
      <c r="A12" s="501">
        <v>5</v>
      </c>
      <c r="B12" s="505" t="s">
        <v>634</v>
      </c>
      <c r="C12" s="503">
        <v>1753097.6183</v>
      </c>
      <c r="D12" s="507">
        <v>527668.70100000012</v>
      </c>
      <c r="E12" s="503">
        <v>327683.27350000001</v>
      </c>
      <c r="F12" s="503">
        <v>4059640</v>
      </c>
      <c r="G12" s="504">
        <v>6334685.1131600002</v>
      </c>
    </row>
    <row r="13" spans="1:7">
      <c r="A13" s="501">
        <v>6</v>
      </c>
      <c r="B13" s="505" t="s">
        <v>635</v>
      </c>
      <c r="C13" s="503">
        <v>9113592.4213999994</v>
      </c>
      <c r="D13" s="507">
        <v>4388490.0533000007</v>
      </c>
      <c r="E13" s="503">
        <v>2610030.3690999998</v>
      </c>
      <c r="F13" s="503">
        <v>402911.6</v>
      </c>
      <c r="G13" s="504">
        <v>8257512.2219000002</v>
      </c>
    </row>
    <row r="14" spans="1:7">
      <c r="A14" s="501">
        <v>7</v>
      </c>
      <c r="B14" s="502" t="s">
        <v>636</v>
      </c>
      <c r="C14" s="503">
        <f t="shared" ref="C14:F14" si="1">SUM(C15:C16)</f>
        <v>45569908.046700001</v>
      </c>
      <c r="D14" s="503">
        <f t="shared" si="1"/>
        <v>3600914</v>
      </c>
      <c r="E14" s="503">
        <f t="shared" si="1"/>
        <v>2407875</v>
      </c>
      <c r="F14" s="503">
        <f t="shared" si="1"/>
        <v>0</v>
      </c>
      <c r="G14" s="504">
        <f>SUM(G15:G16)</f>
        <v>24618298.557950001</v>
      </c>
    </row>
    <row r="15" spans="1:7" ht="51.75">
      <c r="A15" s="501">
        <v>8</v>
      </c>
      <c r="B15" s="505" t="s">
        <v>637</v>
      </c>
      <c r="C15" s="503">
        <v>45569908.046700001</v>
      </c>
      <c r="D15" s="507">
        <v>3600914</v>
      </c>
      <c r="E15" s="503">
        <f>73500-7725</f>
        <v>65775</v>
      </c>
      <c r="F15" s="503">
        <v>0</v>
      </c>
      <c r="G15" s="504">
        <v>24618298.557950001</v>
      </c>
    </row>
    <row r="16" spans="1:7" ht="26.25">
      <c r="A16" s="501">
        <v>9</v>
      </c>
      <c r="B16" s="505" t="s">
        <v>638</v>
      </c>
      <c r="C16" s="503">
        <v>0</v>
      </c>
      <c r="D16" s="507">
        <v>0</v>
      </c>
      <c r="E16" s="503">
        <v>2342100</v>
      </c>
      <c r="F16" s="503">
        <v>0</v>
      </c>
      <c r="G16" s="504">
        <v>0</v>
      </c>
    </row>
    <row r="17" spans="1:7">
      <c r="A17" s="501">
        <v>10</v>
      </c>
      <c r="B17" s="502" t="s">
        <v>639</v>
      </c>
      <c r="C17" s="503"/>
      <c r="D17" s="507"/>
      <c r="E17" s="503"/>
      <c r="F17" s="503"/>
      <c r="G17" s="504">
        <v>0</v>
      </c>
    </row>
    <row r="18" spans="1:7">
      <c r="A18" s="501">
        <v>11</v>
      </c>
      <c r="B18" s="502" t="s">
        <v>95</v>
      </c>
      <c r="C18" s="503">
        <v>871221.1578153749</v>
      </c>
      <c r="D18" s="507">
        <v>2276284.5702</v>
      </c>
      <c r="E18" s="503">
        <v>363406.23099999997</v>
      </c>
      <c r="F18" s="503">
        <v>1559276.6347999896</v>
      </c>
      <c r="G18" s="504">
        <v>0</v>
      </c>
    </row>
    <row r="19" spans="1:7">
      <c r="A19" s="501">
        <v>12</v>
      </c>
      <c r="B19" s="505" t="s">
        <v>640</v>
      </c>
      <c r="C19" s="506"/>
      <c r="D19" s="507"/>
      <c r="E19" s="503"/>
      <c r="F19" s="503"/>
      <c r="G19" s="504"/>
    </row>
    <row r="20" spans="1:7" ht="26.25">
      <c r="A20" s="501">
        <v>13</v>
      </c>
      <c r="B20" s="505" t="s">
        <v>641</v>
      </c>
      <c r="C20" s="503">
        <v>871221.1578153749</v>
      </c>
      <c r="D20" s="503">
        <v>2276284.5702</v>
      </c>
      <c r="E20" s="503">
        <v>363406.23099999997</v>
      </c>
      <c r="F20" s="503">
        <v>1559276.6347999896</v>
      </c>
      <c r="G20" s="504">
        <v>0</v>
      </c>
    </row>
    <row r="21" spans="1:7">
      <c r="A21" s="508">
        <v>14</v>
      </c>
      <c r="B21" s="509" t="s">
        <v>642</v>
      </c>
      <c r="C21" s="506"/>
      <c r="D21" s="506"/>
      <c r="E21" s="506"/>
      <c r="F21" s="506"/>
      <c r="G21" s="510">
        <f>SUM(G8,G11,G14,G17,G18)</f>
        <v>99193082.387309998</v>
      </c>
    </row>
    <row r="22" spans="1:7">
      <c r="A22" s="511"/>
      <c r="B22" s="530" t="s">
        <v>643</v>
      </c>
      <c r="C22" s="512"/>
      <c r="D22" s="513"/>
      <c r="E22" s="512"/>
      <c r="F22" s="512"/>
      <c r="G22" s="514"/>
    </row>
    <row r="23" spans="1:7">
      <c r="A23" s="501">
        <v>15</v>
      </c>
      <c r="B23" s="502" t="s">
        <v>490</v>
      </c>
      <c r="C23" s="515">
        <v>50653207.336099997</v>
      </c>
      <c r="D23" s="516">
        <v>0</v>
      </c>
      <c r="E23" s="515">
        <v>0</v>
      </c>
      <c r="F23" s="515">
        <v>0</v>
      </c>
      <c r="G23" s="504">
        <v>722234.01009</v>
      </c>
    </row>
    <row r="24" spans="1:7">
      <c r="A24" s="501">
        <v>16</v>
      </c>
      <c r="B24" s="502" t="s">
        <v>644</v>
      </c>
      <c r="C24" s="503">
        <f>SUM(C25:C27,C29,C31)</f>
        <v>2157968.8529000003</v>
      </c>
      <c r="D24" s="507">
        <f t="shared" ref="D24:G24" si="2">SUM(D25:D27,D29,D31)</f>
        <v>3842613.2899999996</v>
      </c>
      <c r="E24" s="503">
        <f t="shared" si="2"/>
        <v>14560293.209999997</v>
      </c>
      <c r="F24" s="503">
        <f t="shared" si="2"/>
        <v>40446221.060000002</v>
      </c>
      <c r="G24" s="504">
        <f t="shared" si="2"/>
        <v>43904436.478935003</v>
      </c>
    </row>
    <row r="25" spans="1:7" ht="26.25">
      <c r="A25" s="501">
        <v>17</v>
      </c>
      <c r="B25" s="505" t="s">
        <v>645</v>
      </c>
      <c r="C25" s="503">
        <v>0</v>
      </c>
      <c r="D25" s="507">
        <v>0</v>
      </c>
      <c r="E25" s="503">
        <v>0</v>
      </c>
      <c r="F25" s="503">
        <v>0</v>
      </c>
      <c r="G25" s="504">
        <v>0</v>
      </c>
    </row>
    <row r="26" spans="1:7" ht="26.25">
      <c r="A26" s="501">
        <v>18</v>
      </c>
      <c r="B26" s="505" t="s">
        <v>646</v>
      </c>
      <c r="C26" s="503">
        <v>2157968.8529000003</v>
      </c>
      <c r="D26" s="507">
        <v>0</v>
      </c>
      <c r="E26" s="503">
        <v>0</v>
      </c>
      <c r="F26" s="503">
        <v>0</v>
      </c>
      <c r="G26" s="504">
        <v>323695.32793500001</v>
      </c>
    </row>
    <row r="27" spans="1:7">
      <c r="A27" s="501">
        <v>19</v>
      </c>
      <c r="B27" s="505" t="s">
        <v>647</v>
      </c>
      <c r="C27" s="503">
        <v>0</v>
      </c>
      <c r="D27" s="507">
        <v>3762106.0099999993</v>
      </c>
      <c r="E27" s="503">
        <v>14560293.209999997</v>
      </c>
      <c r="F27" s="503">
        <v>40446221.060000002</v>
      </c>
      <c r="G27" s="504">
        <v>43540487.511</v>
      </c>
    </row>
    <row r="28" spans="1:7">
      <c r="A28" s="501">
        <v>20</v>
      </c>
      <c r="B28" s="517" t="s">
        <v>648</v>
      </c>
      <c r="C28" s="503">
        <v>0</v>
      </c>
      <c r="D28" s="507">
        <v>0</v>
      </c>
      <c r="E28" s="503">
        <v>0</v>
      </c>
      <c r="F28" s="503">
        <v>0</v>
      </c>
      <c r="G28" s="504">
        <v>0</v>
      </c>
    </row>
    <row r="29" spans="1:7">
      <c r="A29" s="501">
        <v>21</v>
      </c>
      <c r="B29" s="505" t="s">
        <v>649</v>
      </c>
      <c r="C29" s="503">
        <v>0</v>
      </c>
      <c r="D29" s="507">
        <v>0</v>
      </c>
      <c r="E29" s="503">
        <v>0</v>
      </c>
      <c r="F29" s="503">
        <v>0</v>
      </c>
      <c r="G29" s="504">
        <v>0</v>
      </c>
    </row>
    <row r="30" spans="1:7">
      <c r="A30" s="501">
        <v>22</v>
      </c>
      <c r="B30" s="517" t="s">
        <v>648</v>
      </c>
      <c r="C30" s="503">
        <v>0</v>
      </c>
      <c r="D30" s="507">
        <v>0</v>
      </c>
      <c r="E30" s="503">
        <v>0</v>
      </c>
      <c r="F30" s="503">
        <v>0</v>
      </c>
      <c r="G30" s="504">
        <v>0</v>
      </c>
    </row>
    <row r="31" spans="1:7" ht="26.25">
      <c r="A31" s="501">
        <v>23</v>
      </c>
      <c r="B31" s="505" t="s">
        <v>650</v>
      </c>
      <c r="C31" s="503">
        <v>0</v>
      </c>
      <c r="D31" s="507">
        <v>80507.280000000261</v>
      </c>
      <c r="E31" s="503">
        <v>0</v>
      </c>
      <c r="F31" s="503">
        <v>0</v>
      </c>
      <c r="G31" s="504">
        <v>40253.64000000013</v>
      </c>
    </row>
    <row r="32" spans="1:7">
      <c r="A32" s="501">
        <v>24</v>
      </c>
      <c r="B32" s="502" t="s">
        <v>651</v>
      </c>
      <c r="C32" s="503">
        <v>0</v>
      </c>
      <c r="D32" s="507">
        <v>0</v>
      </c>
      <c r="E32" s="503">
        <v>0</v>
      </c>
      <c r="F32" s="503">
        <v>0</v>
      </c>
      <c r="G32" s="504">
        <v>0</v>
      </c>
    </row>
    <row r="33" spans="1:7">
      <c r="A33" s="501">
        <v>25</v>
      </c>
      <c r="B33" s="502" t="s">
        <v>165</v>
      </c>
      <c r="C33" s="678">
        <f>SUM(C34:C35)</f>
        <v>7113948.2403999995</v>
      </c>
      <c r="D33" s="677">
        <f>SUM(D34:D35)</f>
        <v>1824794.2242000001</v>
      </c>
      <c r="E33" s="677">
        <f>SUM(E34:E35)</f>
        <v>1564544.7681999998</v>
      </c>
      <c r="F33" s="677">
        <f>SUM(F34:F35)</f>
        <v>13639039.987299936</v>
      </c>
      <c r="G33" s="504">
        <v>22696111.117999934</v>
      </c>
    </row>
    <row r="34" spans="1:7">
      <c r="A34" s="501">
        <v>26</v>
      </c>
      <c r="B34" s="505" t="s">
        <v>652</v>
      </c>
      <c r="C34" s="506"/>
      <c r="D34" s="507">
        <v>0</v>
      </c>
      <c r="E34" s="503">
        <v>0</v>
      </c>
      <c r="F34" s="503">
        <v>0</v>
      </c>
      <c r="G34" s="504">
        <v>0</v>
      </c>
    </row>
    <row r="35" spans="1:7">
      <c r="A35" s="501">
        <v>27</v>
      </c>
      <c r="B35" s="505" t="s">
        <v>653</v>
      </c>
      <c r="C35" s="503">
        <v>7113948.2403999995</v>
      </c>
      <c r="D35" s="507">
        <v>1824794.2242000001</v>
      </c>
      <c r="E35" s="503">
        <v>1564544.7681999998</v>
      </c>
      <c r="F35" s="503">
        <v>13639039.987299936</v>
      </c>
      <c r="G35" s="504">
        <v>22696111.117999934</v>
      </c>
    </row>
    <row r="36" spans="1:7">
      <c r="A36" s="501">
        <v>28</v>
      </c>
      <c r="B36" s="502" t="s">
        <v>654</v>
      </c>
      <c r="C36" s="503">
        <v>0</v>
      </c>
      <c r="D36" s="507">
        <v>6017323.7263000002</v>
      </c>
      <c r="E36" s="503">
        <v>23540492.726</v>
      </c>
      <c r="F36" s="503">
        <v>4408759.5010000002</v>
      </c>
      <c r="G36" s="504">
        <v>3204565.4266349999</v>
      </c>
    </row>
    <row r="37" spans="1:7">
      <c r="A37" s="508">
        <v>29</v>
      </c>
      <c r="B37" s="509" t="s">
        <v>655</v>
      </c>
      <c r="C37" s="678">
        <f>SUM(C23:C24,C32:C33,C36)</f>
        <v>59925124.429399997</v>
      </c>
      <c r="D37" s="678">
        <f>SUM(D23:D24,D32:D33,D36)</f>
        <v>11684731.240499999</v>
      </c>
      <c r="E37" s="678">
        <f>SUM(E23:E24,E32:E33,E36)</f>
        <v>39665330.7042</v>
      </c>
      <c r="F37" s="678">
        <f>SUM(F23:F24,F32:F33,F36)</f>
        <v>58494020.548299938</v>
      </c>
      <c r="G37" s="510">
        <v>70527347.033659905</v>
      </c>
    </row>
    <row r="38" spans="1:7">
      <c r="A38" s="497"/>
      <c r="B38" s="518"/>
      <c r="C38" s="519"/>
      <c r="D38" s="519"/>
      <c r="E38" s="519"/>
      <c r="F38" s="519"/>
      <c r="G38" s="520"/>
    </row>
    <row r="39" spans="1:7" ht="15.75" thickBot="1">
      <c r="A39" s="521">
        <v>30</v>
      </c>
      <c r="B39" s="522" t="s">
        <v>623</v>
      </c>
      <c r="C39" s="360"/>
      <c r="D39" s="342"/>
      <c r="E39" s="342"/>
      <c r="F39" s="523"/>
      <c r="G39" s="524">
        <f>IFERROR(G21/G37,0)</f>
        <v>1.4064485133684255</v>
      </c>
    </row>
    <row r="42" spans="1:7" ht="39">
      <c r="B42" s="24" t="s">
        <v>656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zoomScaleNormal="100" workbookViewId="0">
      <pane xSplit="1" ySplit="5" topLeftCell="B6" activePane="bottomRight" state="frozen"/>
      <selection pane="topRight" activeCell="B1" sqref="B1"/>
      <selection pane="bottomLeft" activeCell="A6" sqref="A6"/>
      <selection pane="bottomRight" activeCell="B47" sqref="B47"/>
    </sheetView>
  </sheetViews>
  <sheetFormatPr defaultRowHeight="15.75"/>
  <cols>
    <col min="1" max="1" width="9.5703125" style="20" bestFit="1" customWidth="1"/>
    <col min="2" max="2" width="88.42578125" style="17" customWidth="1"/>
    <col min="3" max="3" width="12.7109375" style="17" customWidth="1"/>
    <col min="4" max="7" width="12.7109375" style="2" customWidth="1"/>
    <col min="8" max="13" width="6.7109375" customWidth="1"/>
  </cols>
  <sheetData>
    <row r="1" spans="1:8">
      <c r="A1" s="18" t="s">
        <v>188</v>
      </c>
      <c r="B1" s="448" t="str">
        <f>Info!C2</f>
        <v>სს "ზირაათ ბანკი საქართველო"</v>
      </c>
    </row>
    <row r="2" spans="1:8">
      <c r="A2" s="18" t="s">
        <v>189</v>
      </c>
      <c r="B2" s="472">
        <v>44469</v>
      </c>
      <c r="C2" s="30"/>
      <c r="D2" s="19"/>
      <c r="E2" s="19"/>
      <c r="F2" s="19"/>
      <c r="G2" s="19"/>
      <c r="H2" s="1"/>
    </row>
    <row r="3" spans="1:8">
      <c r="A3" s="18"/>
      <c r="C3" s="30"/>
      <c r="D3" s="19"/>
      <c r="E3" s="19"/>
      <c r="F3" s="19"/>
      <c r="G3" s="19"/>
      <c r="H3" s="1"/>
    </row>
    <row r="4" spans="1:8" ht="16.5" thickBot="1">
      <c r="A4" s="71" t="s">
        <v>405</v>
      </c>
      <c r="B4" s="208" t="s">
        <v>223</v>
      </c>
      <c r="C4" s="209"/>
      <c r="D4" s="210"/>
      <c r="E4" s="210"/>
      <c r="F4" s="210"/>
      <c r="G4" s="210"/>
      <c r="H4" s="1"/>
    </row>
    <row r="5" spans="1:8" ht="15">
      <c r="A5" s="328" t="s">
        <v>26</v>
      </c>
      <c r="B5" s="329"/>
      <c r="C5" s="473" t="str">
        <f>INT((MONTH($B$2))/3)&amp;"Q"&amp;"-"&amp;YEAR($B$2)</f>
        <v>3Q-2021</v>
      </c>
      <c r="D5" s="473" t="str">
        <f>IF(INT(MONTH($B$2))=3, "4"&amp;"Q"&amp;"-"&amp;YEAR($B$2)-1, IF(INT(MONTH($B$2))=6, "1"&amp;"Q"&amp;"-"&amp;YEAR($B$2), IF(INT(MONTH($B$2))=9, "2"&amp;"Q"&amp;"-"&amp;YEAR($B$2),IF(INT(MONTH($B$2))=12, "3"&amp;"Q"&amp;"-"&amp;YEAR($B$2), 0))))</f>
        <v>2Q-2021</v>
      </c>
      <c r="E5" s="473" t="str">
        <f>IF(INT(MONTH($B$2))=3, "3"&amp;"Q"&amp;"-"&amp;YEAR($B$2)-1, IF(INT(MONTH($B$2))=6, "4"&amp;"Q"&amp;"-"&amp;YEAR($B$2)-1, IF(INT(MONTH($B$2))=9, "1"&amp;"Q"&amp;"-"&amp;YEAR($B$2),IF(INT(MONTH($B$2))=12, "2"&amp;"Q"&amp;"-"&amp;YEAR($B$2), 0))))</f>
        <v>1Q-2021</v>
      </c>
      <c r="F5" s="473" t="str">
        <f>IF(INT(MONTH($B$2))=3, "2"&amp;"Q"&amp;"-"&amp;YEAR($B$2)-1, IF(INT(MONTH($B$2))=6, "3"&amp;"Q"&amp;"-"&amp;YEAR($B$2)-1, IF(INT(MONTH($B$2))=9, "4"&amp;"Q"&amp;"-"&amp;YEAR($B$2)-1,IF(INT(MONTH($B$2))=12, "1"&amp;"Q"&amp;"-"&amp;YEAR($B$2), 0))))</f>
        <v>4Q-2020</v>
      </c>
      <c r="G5" s="474" t="str">
        <f>IF(INT(MONTH($B$2))=3, "1"&amp;"Q"&amp;"-"&amp;YEAR($B$2)-1, IF(INT(MONTH($B$2))=6, "2"&amp;"Q"&amp;"-"&amp;YEAR($B$2)-1, IF(INT(MONTH($B$2))=9, "3"&amp;"Q"&amp;"-"&amp;YEAR($B$2)-1,IF(INT(MONTH($B$2))=12, "4"&amp;"Q"&amp;"-"&amp;YEAR($B$2)-1, 0))))</f>
        <v>3Q-2020</v>
      </c>
    </row>
    <row r="6" spans="1:8" ht="15">
      <c r="A6" s="475"/>
      <c r="B6" s="476" t="s">
        <v>186</v>
      </c>
      <c r="C6" s="330"/>
      <c r="D6" s="330"/>
      <c r="E6" s="330"/>
      <c r="F6" s="330"/>
      <c r="G6" s="331"/>
    </row>
    <row r="7" spans="1:8" ht="15">
      <c r="A7" s="475"/>
      <c r="B7" s="477" t="s">
        <v>190</v>
      </c>
      <c r="C7" s="330"/>
      <c r="D7" s="330"/>
      <c r="E7" s="330"/>
      <c r="F7" s="330"/>
      <c r="G7" s="331"/>
    </row>
    <row r="8" spans="1:8" ht="15">
      <c r="A8" s="453">
        <v>1</v>
      </c>
      <c r="B8" s="454" t="s">
        <v>23</v>
      </c>
      <c r="C8" s="478">
        <v>58356097.483499996</v>
      </c>
      <c r="D8" s="478">
        <v>57071248.2236</v>
      </c>
      <c r="E8" s="479">
        <v>56427701.109999999</v>
      </c>
      <c r="F8" s="479">
        <v>56448456.539999999</v>
      </c>
      <c r="G8" s="479">
        <v>55635723.875800006</v>
      </c>
    </row>
    <row r="9" spans="1:8" ht="15">
      <c r="A9" s="453">
        <v>2</v>
      </c>
      <c r="B9" s="454" t="s">
        <v>89</v>
      </c>
      <c r="C9" s="478">
        <v>58356097.483499996</v>
      </c>
      <c r="D9" s="478">
        <v>57071248.2236</v>
      </c>
      <c r="E9" s="479">
        <v>56427701.109999999</v>
      </c>
      <c r="F9" s="479">
        <v>56448456.539999999</v>
      </c>
      <c r="G9" s="479">
        <v>55635723.875800006</v>
      </c>
    </row>
    <row r="10" spans="1:8" ht="15">
      <c r="A10" s="453">
        <v>3</v>
      </c>
      <c r="B10" s="454" t="s">
        <v>88</v>
      </c>
      <c r="C10" s="478">
        <v>60025950.887804747</v>
      </c>
      <c r="D10" s="478">
        <v>58749402.9388</v>
      </c>
      <c r="E10" s="479">
        <v>57578852.776100002</v>
      </c>
      <c r="F10" s="479">
        <v>57671941.317499995</v>
      </c>
      <c r="G10" s="479">
        <v>56875223.997400008</v>
      </c>
    </row>
    <row r="11" spans="1:8" ht="15">
      <c r="A11" s="453">
        <v>4</v>
      </c>
      <c r="B11" s="454" t="s">
        <v>614</v>
      </c>
      <c r="C11" s="478">
        <v>9314042.3817443419</v>
      </c>
      <c r="D11" s="478">
        <v>9851875.0819586869</v>
      </c>
      <c r="E11" s="479">
        <v>7265955.3354414487</v>
      </c>
      <c r="F11" s="479">
        <v>6469022.4855752531</v>
      </c>
      <c r="G11" s="479">
        <v>6096036.2802358391</v>
      </c>
    </row>
    <row r="12" spans="1:8" ht="15">
      <c r="A12" s="453">
        <v>5</v>
      </c>
      <c r="B12" s="454" t="s">
        <v>615</v>
      </c>
      <c r="C12" s="478">
        <v>12420135.757673964</v>
      </c>
      <c r="D12" s="478">
        <v>13136944.548651405</v>
      </c>
      <c r="E12" s="479">
        <v>9688993.3888130244</v>
      </c>
      <c r="F12" s="479">
        <v>8626428.5460980646</v>
      </c>
      <c r="G12" s="479">
        <v>8128984.5290187337</v>
      </c>
    </row>
    <row r="13" spans="1:8" ht="15">
      <c r="A13" s="453">
        <v>6</v>
      </c>
      <c r="B13" s="454" t="s">
        <v>616</v>
      </c>
      <c r="C13" s="478">
        <v>20287906.094134308</v>
      </c>
      <c r="D13" s="478">
        <v>21789186.075183757</v>
      </c>
      <c r="E13" s="479">
        <v>15424131.268677164</v>
      </c>
      <c r="F13" s="479">
        <v>15419434.832774829</v>
      </c>
      <c r="G13" s="479">
        <v>14439730.267522696</v>
      </c>
    </row>
    <row r="14" spans="1:8" ht="15">
      <c r="A14" s="475"/>
      <c r="B14" s="476" t="s">
        <v>618</v>
      </c>
      <c r="C14" s="330"/>
      <c r="D14" s="330"/>
      <c r="E14" s="330"/>
      <c r="F14" s="330"/>
      <c r="G14" s="907"/>
    </row>
    <row r="15" spans="1:8" ht="15" customHeight="1">
      <c r="A15" s="453">
        <v>7</v>
      </c>
      <c r="B15" s="454" t="s">
        <v>617</v>
      </c>
      <c r="C15" s="480">
        <v>148451865.10853601</v>
      </c>
      <c r="D15" s="480">
        <v>153735856.58560002</v>
      </c>
      <c r="E15" s="479">
        <v>121742214.92061999</v>
      </c>
      <c r="F15" s="479">
        <v>121972234.08904998</v>
      </c>
      <c r="G15" s="479">
        <v>122276122.90457998</v>
      </c>
    </row>
    <row r="16" spans="1:8" ht="15">
      <c r="A16" s="475"/>
      <c r="B16" s="476" t="s">
        <v>622</v>
      </c>
      <c r="C16" s="330"/>
      <c r="D16" s="330"/>
      <c r="E16" s="330"/>
      <c r="F16" s="330"/>
      <c r="G16" s="907"/>
    </row>
    <row r="17" spans="1:7" s="3" customFormat="1" ht="15">
      <c r="A17" s="453"/>
      <c r="B17" s="477" t="s">
        <v>603</v>
      </c>
      <c r="C17" s="330"/>
      <c r="D17" s="330"/>
      <c r="E17" s="330"/>
      <c r="F17" s="330"/>
      <c r="G17" s="907"/>
    </row>
    <row r="18" spans="1:7" ht="15">
      <c r="A18" s="452">
        <v>8</v>
      </c>
      <c r="B18" s="481" t="s">
        <v>612</v>
      </c>
      <c r="C18" s="488">
        <v>0.39309777240477739</v>
      </c>
      <c r="D18" s="488">
        <v>0.37122925966085712</v>
      </c>
      <c r="E18" s="489">
        <v>0.46350151545043561</v>
      </c>
      <c r="F18" s="489">
        <v>0.4627975945639225</v>
      </c>
      <c r="G18" s="489">
        <v>0.45500071930818564</v>
      </c>
    </row>
    <row r="19" spans="1:7" ht="15" customHeight="1">
      <c r="A19" s="452">
        <v>9</v>
      </c>
      <c r="B19" s="481" t="s">
        <v>611</v>
      </c>
      <c r="C19" s="488">
        <v>0.39309777240477739</v>
      </c>
      <c r="D19" s="488">
        <v>0.37122925966085712</v>
      </c>
      <c r="E19" s="489">
        <v>0.46350151545043561</v>
      </c>
      <c r="F19" s="489">
        <v>0.4627975945639225</v>
      </c>
      <c r="G19" s="489">
        <v>0.45500071930818564</v>
      </c>
    </row>
    <row r="20" spans="1:7" ht="15">
      <c r="A20" s="452">
        <v>10</v>
      </c>
      <c r="B20" s="481" t="s">
        <v>613</v>
      </c>
      <c r="C20" s="488">
        <v>0.40434622255448677</v>
      </c>
      <c r="D20" s="488">
        <v>0.38214509122072232</v>
      </c>
      <c r="E20" s="489">
        <v>0.47295716455991327</v>
      </c>
      <c r="F20" s="489">
        <v>0.4728284412286376</v>
      </c>
      <c r="G20" s="489">
        <v>0.46513761351252075</v>
      </c>
    </row>
    <row r="21" spans="1:7" ht="15">
      <c r="A21" s="452">
        <v>11</v>
      </c>
      <c r="B21" s="454" t="s">
        <v>614</v>
      </c>
      <c r="C21" s="488">
        <v>6.2741161302339268E-2</v>
      </c>
      <c r="D21" s="488">
        <v>6.4083131292621831E-2</v>
      </c>
      <c r="E21" s="489">
        <v>5.9683120930394566E-2</v>
      </c>
      <c r="F21" s="489">
        <v>5.3036845097486067E-2</v>
      </c>
      <c r="G21" s="489">
        <v>5.2732085984812681E-2</v>
      </c>
    </row>
    <row r="22" spans="1:7" ht="15">
      <c r="A22" s="452">
        <v>12</v>
      </c>
      <c r="B22" s="454" t="s">
        <v>615</v>
      </c>
      <c r="C22" s="488">
        <v>8.3664397157621112E-2</v>
      </c>
      <c r="D22" s="488">
        <v>8.5451402427622752E-2</v>
      </c>
      <c r="E22" s="489">
        <v>7.9586143517518332E-2</v>
      </c>
      <c r="F22" s="489">
        <v>7.0724526860761167E-2</v>
      </c>
      <c r="G22" s="489">
        <v>7.0317545934428766E-2</v>
      </c>
    </row>
    <row r="23" spans="1:7" ht="15">
      <c r="A23" s="452">
        <v>13</v>
      </c>
      <c r="B23" s="454" t="s">
        <v>616</v>
      </c>
      <c r="C23" s="488">
        <v>0.13666319483725659</v>
      </c>
      <c r="D23" s="488">
        <v>0.14173132123572976</v>
      </c>
      <c r="E23" s="489">
        <v>0.12669501108333059</v>
      </c>
      <c r="F23" s="489">
        <v>0.12641758141051468</v>
      </c>
      <c r="G23" s="489">
        <v>0.12490691706235238</v>
      </c>
    </row>
    <row r="24" spans="1:7" ht="15">
      <c r="A24" s="475"/>
      <c r="B24" s="476" t="s">
        <v>6</v>
      </c>
      <c r="C24" s="330"/>
      <c r="D24" s="330"/>
      <c r="E24" s="330"/>
      <c r="F24" s="330"/>
      <c r="G24" s="907"/>
    </row>
    <row r="25" spans="1:7" ht="15" customHeight="1">
      <c r="A25" s="482">
        <v>14</v>
      </c>
      <c r="B25" s="483" t="s">
        <v>7</v>
      </c>
      <c r="C25" s="848">
        <v>6.7104700697233469E-2</v>
      </c>
      <c r="D25" s="848">
        <v>6.4091596212936544E-2</v>
      </c>
      <c r="E25" s="849">
        <v>6.1290472407412804E-2</v>
      </c>
      <c r="F25" s="849">
        <v>6.2736361564335152E-2</v>
      </c>
      <c r="G25" s="849">
        <v>6.1837183575288973E-2</v>
      </c>
    </row>
    <row r="26" spans="1:7" ht="15">
      <c r="A26" s="482">
        <v>15</v>
      </c>
      <c r="B26" s="483" t="s">
        <v>8</v>
      </c>
      <c r="C26" s="848">
        <v>2.5061330191759042E-3</v>
      </c>
      <c r="D26" s="848">
        <v>2.1601673563779161E-3</v>
      </c>
      <c r="E26" s="849">
        <v>2.1652534706165503E-3</v>
      </c>
      <c r="F26" s="849">
        <v>3.7285730713852907E-3</v>
      </c>
      <c r="G26" s="849">
        <v>4.0449785750117668E-3</v>
      </c>
    </row>
    <row r="27" spans="1:7" ht="15">
      <c r="A27" s="482">
        <v>16</v>
      </c>
      <c r="B27" s="483" t="s">
        <v>9</v>
      </c>
      <c r="C27" s="848">
        <v>2.9379246255195498E-2</v>
      </c>
      <c r="D27" s="848">
        <v>2.4999344273483964E-2</v>
      </c>
      <c r="E27" s="849">
        <v>2.2414726497189365E-2</v>
      </c>
      <c r="F27" s="849">
        <v>2.7894549735021888E-2</v>
      </c>
      <c r="G27" s="849">
        <v>2.7791719080733621E-2</v>
      </c>
    </row>
    <row r="28" spans="1:7" ht="15">
      <c r="A28" s="482">
        <v>17</v>
      </c>
      <c r="B28" s="483" t="s">
        <v>224</v>
      </c>
      <c r="C28" s="848">
        <v>6.4598559787803919E-2</v>
      </c>
      <c r="D28" s="848">
        <v>6.1931428856558626E-2</v>
      </c>
      <c r="E28" s="849">
        <v>5.9125218936796259E-2</v>
      </c>
      <c r="F28" s="849">
        <v>5.900778849294986E-2</v>
      </c>
      <c r="G28" s="849">
        <v>5.7792205000277208E-2</v>
      </c>
    </row>
    <row r="29" spans="1:7" ht="15">
      <c r="A29" s="482">
        <v>18</v>
      </c>
      <c r="B29" s="483" t="s">
        <v>10</v>
      </c>
      <c r="C29" s="848">
        <v>2.0269564003804943E-2</v>
      </c>
      <c r="D29" s="848">
        <v>1.394476043611402E-2</v>
      </c>
      <c r="E29" s="849">
        <v>5.6527665772547276E-3</v>
      </c>
      <c r="F29" s="849">
        <v>1.1377407511853919E-2</v>
      </c>
      <c r="G29" s="849">
        <v>5.3464791104110704E-3</v>
      </c>
    </row>
    <row r="30" spans="1:7" ht="15">
      <c r="A30" s="482">
        <v>19</v>
      </c>
      <c r="B30" s="483" t="s">
        <v>11</v>
      </c>
      <c r="C30" s="848">
        <v>4.6255925290226776E-2</v>
      </c>
      <c r="D30" s="848">
        <v>3.1831011791286577E-2</v>
      </c>
      <c r="E30" s="849">
        <v>1.2680804411362375E-2</v>
      </c>
      <c r="F30" s="849">
        <v>2.5198878706643477E-2</v>
      </c>
      <c r="G30" s="849">
        <v>1.1891615141066493E-2</v>
      </c>
    </row>
    <row r="31" spans="1:7" ht="15">
      <c r="A31" s="475"/>
      <c r="B31" s="476" t="s">
        <v>12</v>
      </c>
      <c r="C31" s="850"/>
      <c r="D31" s="850"/>
      <c r="E31" s="850"/>
      <c r="F31" s="850"/>
      <c r="G31" s="908"/>
    </row>
    <row r="32" spans="1:7" ht="15">
      <c r="A32" s="482">
        <v>20</v>
      </c>
      <c r="B32" s="483" t="s">
        <v>13</v>
      </c>
      <c r="C32" s="848">
        <v>7.071464176822688E-2</v>
      </c>
      <c r="D32" s="848">
        <v>7.1807498414079657E-2</v>
      </c>
      <c r="E32" s="849">
        <v>0.11312336513378102</v>
      </c>
      <c r="F32" s="849">
        <v>8.3632897806058093E-2</v>
      </c>
      <c r="G32" s="849">
        <v>0.10945849889851239</v>
      </c>
    </row>
    <row r="33" spans="1:7" ht="15" customHeight="1">
      <c r="A33" s="482">
        <v>21</v>
      </c>
      <c r="B33" s="483" t="s">
        <v>14</v>
      </c>
      <c r="C33" s="848">
        <v>6.0077669004524541E-2</v>
      </c>
      <c r="D33" s="848">
        <v>6.1104453487538853E-2</v>
      </c>
      <c r="E33" s="849">
        <v>8.4052371646712448E-2</v>
      </c>
      <c r="F33" s="849">
        <v>7.0846776316208004E-2</v>
      </c>
      <c r="G33" s="849">
        <v>7.7106039471356788E-2</v>
      </c>
    </row>
    <row r="34" spans="1:7" ht="15">
      <c r="A34" s="482">
        <v>22</v>
      </c>
      <c r="B34" s="483" t="s">
        <v>15</v>
      </c>
      <c r="C34" s="848">
        <v>0.35652267362066303</v>
      </c>
      <c r="D34" s="848">
        <v>0.30487518624522131</v>
      </c>
      <c r="E34" s="849">
        <v>0.36982990775865487</v>
      </c>
      <c r="F34" s="849">
        <v>0.34672623075364545</v>
      </c>
      <c r="G34" s="849">
        <v>0.33351611538383846</v>
      </c>
    </row>
    <row r="35" spans="1:7" ht="15" customHeight="1">
      <c r="A35" s="482">
        <v>23</v>
      </c>
      <c r="B35" s="483" t="s">
        <v>16</v>
      </c>
      <c r="C35" s="848">
        <v>0.44331759417989841</v>
      </c>
      <c r="D35" s="848">
        <v>0.47135766423111181</v>
      </c>
      <c r="E35" s="849">
        <v>0.42770681092952545</v>
      </c>
      <c r="F35" s="849">
        <v>0.38022322063853553</v>
      </c>
      <c r="G35" s="849">
        <v>0.425686993592515</v>
      </c>
    </row>
    <row r="36" spans="1:7" ht="15">
      <c r="A36" s="482">
        <v>24</v>
      </c>
      <c r="B36" s="483" t="s">
        <v>17</v>
      </c>
      <c r="C36" s="848">
        <v>0.42737498887728531</v>
      </c>
      <c r="D36" s="848">
        <v>0.35357842935678496</v>
      </c>
      <c r="E36" s="849">
        <v>-4.6349656514264294E-2</v>
      </c>
      <c r="F36" s="849">
        <v>0.16117457607324229</v>
      </c>
      <c r="G36" s="849">
        <v>5.4287922634525906E-2</v>
      </c>
    </row>
    <row r="37" spans="1:7" ht="15" customHeight="1">
      <c r="A37" s="475"/>
      <c r="B37" s="476" t="s">
        <v>18</v>
      </c>
      <c r="C37" s="851"/>
      <c r="D37" s="851"/>
      <c r="E37" s="851"/>
      <c r="F37" s="851"/>
      <c r="G37" s="909"/>
    </row>
    <row r="38" spans="1:7" ht="15" customHeight="1">
      <c r="A38" s="482">
        <v>25</v>
      </c>
      <c r="B38" s="483" t="s">
        <v>19</v>
      </c>
      <c r="C38" s="848">
        <v>0.50171198570832864</v>
      </c>
      <c r="D38" s="848">
        <v>0.41507772262422249</v>
      </c>
      <c r="E38" s="848">
        <v>0.53397555497544835</v>
      </c>
      <c r="F38" s="848">
        <v>0.51934837069352535</v>
      </c>
      <c r="G38" s="848">
        <v>0.52514159492289092</v>
      </c>
    </row>
    <row r="39" spans="1:7" ht="15" customHeight="1">
      <c r="A39" s="482">
        <v>26</v>
      </c>
      <c r="B39" s="483" t="s">
        <v>20</v>
      </c>
      <c r="C39" s="848">
        <v>0.80671404014992731</v>
      </c>
      <c r="D39" s="848">
        <v>0.82849235730723214</v>
      </c>
      <c r="E39" s="848">
        <v>0.80515640200946148</v>
      </c>
      <c r="F39" s="848">
        <v>0.71390224039171424</v>
      </c>
      <c r="G39" s="848">
        <v>0.80453006079988043</v>
      </c>
    </row>
    <row r="40" spans="1:7" ht="15" customHeight="1">
      <c r="A40" s="482">
        <v>27</v>
      </c>
      <c r="B40" s="484" t="s">
        <v>21</v>
      </c>
      <c r="C40" s="848">
        <v>0.41314843558615222</v>
      </c>
      <c r="D40" s="848">
        <v>0.4404588109662792</v>
      </c>
      <c r="E40" s="848">
        <v>0.46988665597411661</v>
      </c>
      <c r="F40" s="848">
        <v>0.48709024582852101</v>
      </c>
      <c r="G40" s="848">
        <v>0.44155254310124459</v>
      </c>
    </row>
    <row r="41" spans="1:7" ht="15" customHeight="1">
      <c r="A41" s="486"/>
      <c r="B41" s="476" t="s">
        <v>524</v>
      </c>
      <c r="C41" s="330"/>
      <c r="D41" s="330"/>
      <c r="E41" s="330"/>
      <c r="F41" s="330"/>
      <c r="G41" s="907"/>
    </row>
    <row r="42" spans="1:7" ht="15" customHeight="1">
      <c r="A42" s="482">
        <v>28</v>
      </c>
      <c r="B42" s="529" t="s">
        <v>508</v>
      </c>
      <c r="C42" s="484">
        <v>50339320.005856499</v>
      </c>
      <c r="D42" s="484">
        <v>58523564.664183199</v>
      </c>
      <c r="E42" s="484">
        <v>66070853.618216597</v>
      </c>
      <c r="F42" s="484">
        <v>58912200.113830395</v>
      </c>
      <c r="G42" s="484">
        <v>62011428.383511901</v>
      </c>
    </row>
    <row r="43" spans="1:7" ht="15">
      <c r="A43" s="482">
        <v>29</v>
      </c>
      <c r="B43" s="483" t="s">
        <v>509</v>
      </c>
      <c r="C43" s="484">
        <v>33804284.903217711</v>
      </c>
      <c r="D43" s="484">
        <v>33277867.502305098</v>
      </c>
      <c r="E43" s="485">
        <v>31213299.14956639</v>
      </c>
      <c r="F43" s="485">
        <v>29242106.293685731</v>
      </c>
      <c r="G43" s="485">
        <v>29694143.921390142</v>
      </c>
    </row>
    <row r="44" spans="1:7" ht="15">
      <c r="A44" s="525">
        <v>30</v>
      </c>
      <c r="B44" s="526" t="s">
        <v>507</v>
      </c>
      <c r="C44" s="852">
        <v>1.4891402125493527</v>
      </c>
      <c r="D44" s="852">
        <v>1.7586332615853277</v>
      </c>
      <c r="E44" s="853">
        <v>2.1167532884499471</v>
      </c>
      <c r="F44" s="853">
        <v>2.0146360020089027</v>
      </c>
      <c r="G44" s="853">
        <v>2.0883386484444846</v>
      </c>
    </row>
    <row r="45" spans="1:7" ht="15">
      <c r="A45" s="525"/>
      <c r="B45" s="476" t="s">
        <v>623</v>
      </c>
      <c r="C45" s="330"/>
      <c r="D45" s="330"/>
      <c r="E45" s="330"/>
      <c r="F45" s="330"/>
      <c r="G45" s="907"/>
    </row>
    <row r="46" spans="1:7" ht="15">
      <c r="A46" s="525">
        <v>31</v>
      </c>
      <c r="B46" s="526" t="s">
        <v>630</v>
      </c>
      <c r="C46" s="527">
        <v>99193082.387309998</v>
      </c>
      <c r="D46" s="527">
        <v>96755329.114600003</v>
      </c>
      <c r="E46" s="528">
        <v>91608179.058809996</v>
      </c>
      <c r="F46" s="528">
        <v>92564614.013439983</v>
      </c>
      <c r="G46" s="528">
        <v>88904378.126285017</v>
      </c>
    </row>
    <row r="47" spans="1:7" ht="15">
      <c r="A47" s="525">
        <v>32</v>
      </c>
      <c r="B47" s="526" t="s">
        <v>643</v>
      </c>
      <c r="C47" s="527">
        <v>70527347.033659935</v>
      </c>
      <c r="D47" s="527">
        <v>68534549.825465053</v>
      </c>
      <c r="E47" s="528">
        <v>54540329.069260001</v>
      </c>
      <c r="F47" s="528">
        <v>52945563.01958999</v>
      </c>
      <c r="G47" s="528">
        <v>49524058.377266362</v>
      </c>
    </row>
    <row r="48" spans="1:7" thickBot="1">
      <c r="A48" s="123">
        <v>33</v>
      </c>
      <c r="B48" s="242" t="s">
        <v>657</v>
      </c>
      <c r="C48" s="852">
        <v>1.4064485133684248</v>
      </c>
      <c r="D48" s="852">
        <v>1.4117744898157789</v>
      </c>
      <c r="E48" s="853">
        <v>1.6796411136881491</v>
      </c>
      <c r="F48" s="853">
        <v>1.7482978503636055</v>
      </c>
      <c r="G48" s="853">
        <v>1.7951755376957532</v>
      </c>
    </row>
    <row r="49" spans="1:7">
      <c r="A49" s="21"/>
    </row>
    <row r="50" spans="1:7" ht="39.75">
      <c r="B50" s="24" t="s">
        <v>602</v>
      </c>
    </row>
    <row r="51" spans="1:7" ht="65.25">
      <c r="B51" s="378" t="s">
        <v>523</v>
      </c>
      <c r="C51" s="351"/>
      <c r="D51" s="351"/>
      <c r="E51" s="351"/>
      <c r="F51" s="351"/>
      <c r="G51" s="351"/>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90" zoomScaleNormal="90" workbookViewId="0">
      <selection activeCell="B17" sqref="B17"/>
    </sheetView>
  </sheetViews>
  <sheetFormatPr defaultColWidth="9.140625" defaultRowHeight="12.75"/>
  <cols>
    <col min="1" max="1" width="11.85546875" style="535" bestFit="1" customWidth="1"/>
    <col min="2" max="2" width="105.140625" style="535" bestFit="1" customWidth="1"/>
    <col min="3" max="8" width="17" style="535" customWidth="1"/>
    <col min="9" max="16384" width="9.140625" style="535"/>
  </cols>
  <sheetData>
    <row r="1" spans="1:8" ht="13.5">
      <c r="A1" s="534" t="s">
        <v>188</v>
      </c>
      <c r="B1" s="448" t="str">
        <f>Info!C2</f>
        <v>სს "ზირაათ ბანკი საქართველო"</v>
      </c>
    </row>
    <row r="2" spans="1:8">
      <c r="A2" s="536" t="s">
        <v>189</v>
      </c>
      <c r="B2" s="538">
        <f>'1. key ratios'!B2</f>
        <v>44469</v>
      </c>
    </row>
    <row r="3" spans="1:8">
      <c r="A3" s="537" t="s">
        <v>663</v>
      </c>
    </row>
    <row r="5" spans="1:8">
      <c r="A5" s="729" t="s">
        <v>664</v>
      </c>
      <c r="B5" s="730"/>
      <c r="C5" s="735" t="s">
        <v>665</v>
      </c>
      <c r="D5" s="736"/>
      <c r="E5" s="736"/>
      <c r="F5" s="736"/>
      <c r="G5" s="736"/>
      <c r="H5" s="737"/>
    </row>
    <row r="6" spans="1:8">
      <c r="A6" s="731"/>
      <c r="B6" s="732"/>
      <c r="C6" s="738"/>
      <c r="D6" s="739"/>
      <c r="E6" s="739"/>
      <c r="F6" s="739"/>
      <c r="G6" s="739"/>
      <c r="H6" s="740"/>
    </row>
    <row r="7" spans="1:8" ht="25.5">
      <c r="A7" s="733"/>
      <c r="B7" s="734"/>
      <c r="C7" s="539" t="s">
        <v>666</v>
      </c>
      <c r="D7" s="539" t="s">
        <v>667</v>
      </c>
      <c r="E7" s="539" t="s">
        <v>668</v>
      </c>
      <c r="F7" s="539" t="s">
        <v>669</v>
      </c>
      <c r="G7" s="648" t="s">
        <v>940</v>
      </c>
      <c r="H7" s="539" t="s">
        <v>68</v>
      </c>
    </row>
    <row r="8" spans="1:8">
      <c r="A8" s="540">
        <v>1</v>
      </c>
      <c r="B8" s="541" t="s">
        <v>216</v>
      </c>
      <c r="C8" s="879">
        <v>26524556.468199998</v>
      </c>
      <c r="D8" s="879">
        <v>2447907.31</v>
      </c>
      <c r="E8" s="879"/>
      <c r="F8" s="879"/>
      <c r="G8" s="879"/>
      <c r="H8" s="878">
        <f>SUM(C8:G8)</f>
        <v>28972463.778199997</v>
      </c>
    </row>
    <row r="9" spans="1:8">
      <c r="A9" s="540">
        <v>2</v>
      </c>
      <c r="B9" s="541" t="s">
        <v>217</v>
      </c>
      <c r="C9" s="879"/>
      <c r="D9" s="879"/>
      <c r="E9" s="879"/>
      <c r="F9" s="879"/>
      <c r="G9" s="879"/>
      <c r="H9" s="878">
        <f t="shared" ref="H9:H21" si="0">SUM(C9:G9)</f>
        <v>0</v>
      </c>
    </row>
    <row r="10" spans="1:8">
      <c r="A10" s="540">
        <v>3</v>
      </c>
      <c r="B10" s="541" t="s">
        <v>218</v>
      </c>
      <c r="C10" s="879"/>
      <c r="D10" s="879"/>
      <c r="E10" s="879"/>
      <c r="F10" s="879"/>
      <c r="G10" s="879"/>
      <c r="H10" s="878">
        <f t="shared" si="0"/>
        <v>0</v>
      </c>
    </row>
    <row r="11" spans="1:8">
      <c r="A11" s="540">
        <v>4</v>
      </c>
      <c r="B11" s="541" t="s">
        <v>219</v>
      </c>
      <c r="C11" s="879"/>
      <c r="D11" s="879"/>
      <c r="E11" s="879"/>
      <c r="F11" s="879"/>
      <c r="G11" s="879"/>
      <c r="H11" s="878">
        <f t="shared" si="0"/>
        <v>0</v>
      </c>
    </row>
    <row r="12" spans="1:8">
      <c r="A12" s="540">
        <v>5</v>
      </c>
      <c r="B12" s="541" t="s">
        <v>220</v>
      </c>
      <c r="C12" s="879"/>
      <c r="D12" s="879"/>
      <c r="E12" s="879"/>
      <c r="F12" s="879"/>
      <c r="G12" s="879"/>
      <c r="H12" s="878">
        <f t="shared" si="0"/>
        <v>0</v>
      </c>
    </row>
    <row r="13" spans="1:8">
      <c r="A13" s="540">
        <v>6</v>
      </c>
      <c r="B13" s="541" t="s">
        <v>221</v>
      </c>
      <c r="C13" s="879">
        <v>14235249.0547</v>
      </c>
      <c r="D13" s="879"/>
      <c r="E13" s="879"/>
      <c r="F13" s="879"/>
      <c r="G13" s="879"/>
      <c r="H13" s="878">
        <f t="shared" si="0"/>
        <v>14235249.0547</v>
      </c>
    </row>
    <row r="14" spans="1:8">
      <c r="A14" s="540">
        <v>7</v>
      </c>
      <c r="B14" s="541" t="s">
        <v>73</v>
      </c>
      <c r="C14" s="879">
        <v>0</v>
      </c>
      <c r="D14" s="879">
        <v>12229293.181</v>
      </c>
      <c r="E14" s="879">
        <v>20914488.572700001</v>
      </c>
      <c r="F14" s="879">
        <v>9848144.9100000001</v>
      </c>
      <c r="G14" s="879">
        <v>0</v>
      </c>
      <c r="H14" s="878">
        <f t="shared" si="0"/>
        <v>42991926.663699999</v>
      </c>
    </row>
    <row r="15" spans="1:8">
      <c r="A15" s="540">
        <v>8</v>
      </c>
      <c r="B15" s="543" t="s">
        <v>74</v>
      </c>
      <c r="C15" s="879">
        <v>0</v>
      </c>
      <c r="D15" s="879">
        <v>8919087.625</v>
      </c>
      <c r="E15" s="879">
        <v>19292148.097600002</v>
      </c>
      <c r="F15" s="879">
        <v>6568920.1507000001</v>
      </c>
      <c r="G15" s="879">
        <v>0</v>
      </c>
      <c r="H15" s="878">
        <f t="shared" si="0"/>
        <v>34780155.873300001</v>
      </c>
    </row>
    <row r="16" spans="1:8">
      <c r="A16" s="540">
        <v>9</v>
      </c>
      <c r="B16" s="541" t="s">
        <v>75</v>
      </c>
      <c r="C16" s="879"/>
      <c r="D16" s="879"/>
      <c r="E16" s="879"/>
      <c r="F16" s="879"/>
      <c r="G16" s="879"/>
      <c r="H16" s="878">
        <f t="shared" si="0"/>
        <v>0</v>
      </c>
    </row>
    <row r="17" spans="1:8">
      <c r="A17" s="540">
        <v>10</v>
      </c>
      <c r="B17" s="652" t="s">
        <v>691</v>
      </c>
      <c r="C17" s="879"/>
      <c r="D17" s="879"/>
      <c r="E17" s="879"/>
      <c r="F17" s="879"/>
      <c r="G17" s="879"/>
      <c r="H17" s="878">
        <f t="shared" si="0"/>
        <v>0</v>
      </c>
    </row>
    <row r="18" spans="1:8">
      <c r="A18" s="540">
        <v>11</v>
      </c>
      <c r="B18" s="541" t="s">
        <v>70</v>
      </c>
      <c r="C18" s="879"/>
      <c r="D18" s="879"/>
      <c r="E18" s="879"/>
      <c r="F18" s="879"/>
      <c r="G18" s="879"/>
      <c r="H18" s="878">
        <f t="shared" si="0"/>
        <v>0</v>
      </c>
    </row>
    <row r="19" spans="1:8">
      <c r="A19" s="540">
        <v>12</v>
      </c>
      <c r="B19" s="541" t="s">
        <v>71</v>
      </c>
      <c r="C19" s="879"/>
      <c r="D19" s="879"/>
      <c r="E19" s="879"/>
      <c r="F19" s="879"/>
      <c r="G19" s="879"/>
      <c r="H19" s="878">
        <f t="shared" si="0"/>
        <v>0</v>
      </c>
    </row>
    <row r="20" spans="1:8">
      <c r="A20" s="544">
        <v>13</v>
      </c>
      <c r="B20" s="543" t="s">
        <v>72</v>
      </c>
      <c r="C20" s="879"/>
      <c r="D20" s="879"/>
      <c r="E20" s="879"/>
      <c r="F20" s="879"/>
      <c r="G20" s="879"/>
      <c r="H20" s="878">
        <f t="shared" si="0"/>
        <v>0</v>
      </c>
    </row>
    <row r="21" spans="1:8">
      <c r="A21" s="540">
        <v>14</v>
      </c>
      <c r="B21" s="541" t="s">
        <v>670</v>
      </c>
      <c r="C21" s="879">
        <v>9681942.8419000003</v>
      </c>
      <c r="D21" s="879">
        <v>440450.19709999999</v>
      </c>
      <c r="E21" s="879">
        <v>809875.09</v>
      </c>
      <c r="F21" s="879">
        <v>425765.86439999996</v>
      </c>
      <c r="G21" s="879">
        <v>4664161.4799999995</v>
      </c>
      <c r="H21" s="878">
        <f t="shared" si="0"/>
        <v>16022195.4734</v>
      </c>
    </row>
    <row r="22" spans="1:8">
      <c r="A22" s="545">
        <v>15</v>
      </c>
      <c r="B22" s="542" t="s">
        <v>68</v>
      </c>
      <c r="C22" s="878">
        <f>SUM(C18:C21)+SUM(C8:C16)</f>
        <v>50441748.364799999</v>
      </c>
      <c r="D22" s="878">
        <f t="shared" ref="D22:G22" si="1">SUM(D18:D21)+SUM(D8:D16)</f>
        <v>24036738.313099999</v>
      </c>
      <c r="E22" s="878">
        <f t="shared" si="1"/>
        <v>41016511.76030001</v>
      </c>
      <c r="F22" s="878">
        <f t="shared" si="1"/>
        <v>16842830.925099999</v>
      </c>
      <c r="G22" s="878">
        <f t="shared" si="1"/>
        <v>4664161.4799999995</v>
      </c>
      <c r="H22" s="878">
        <f>SUM(H18:H21)+SUM(H8:H16)</f>
        <v>137001990.84330001</v>
      </c>
    </row>
    <row r="26" spans="1:8" ht="38.25">
      <c r="B26" s="651" t="s">
        <v>939</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C1" zoomScale="80" zoomScaleNormal="80" workbookViewId="0">
      <selection activeCell="K24" sqref="K24"/>
    </sheetView>
  </sheetViews>
  <sheetFormatPr defaultColWidth="9.140625" defaultRowHeight="12.75"/>
  <cols>
    <col min="1" max="1" width="11.85546875" style="546" bestFit="1" customWidth="1"/>
    <col min="2" max="2" width="114.7109375" style="535" customWidth="1"/>
    <col min="3" max="3" width="22.42578125" style="535" customWidth="1"/>
    <col min="4" max="4" width="23.5703125" style="535" customWidth="1"/>
    <col min="5" max="7" width="22.140625" style="557" customWidth="1"/>
    <col min="8" max="8" width="22.140625" style="535" customWidth="1"/>
    <col min="9" max="9" width="41.42578125" style="535" customWidth="1"/>
    <col min="10" max="16384" width="9.140625" style="535"/>
  </cols>
  <sheetData>
    <row r="1" spans="1:9" ht="13.5">
      <c r="A1" s="534" t="s">
        <v>188</v>
      </c>
      <c r="B1" s="448" t="str">
        <f>Info!C2</f>
        <v>სს "ზირაათ ბანკი საქართველო"</v>
      </c>
      <c r="E1" s="535"/>
      <c r="F1" s="535"/>
      <c r="G1" s="535"/>
    </row>
    <row r="2" spans="1:9">
      <c r="A2" s="536" t="s">
        <v>189</v>
      </c>
      <c r="B2" s="538">
        <f>'1. key ratios'!B2</f>
        <v>44469</v>
      </c>
      <c r="E2" s="535"/>
      <c r="F2" s="535"/>
      <c r="G2" s="535"/>
    </row>
    <row r="3" spans="1:9">
      <c r="A3" s="537" t="s">
        <v>671</v>
      </c>
      <c r="E3" s="535"/>
      <c r="F3" s="535"/>
      <c r="G3" s="535"/>
    </row>
    <row r="4" spans="1:9">
      <c r="C4" s="547" t="s">
        <v>672</v>
      </c>
      <c r="D4" s="547" t="s">
        <v>673</v>
      </c>
      <c r="E4" s="547" t="s">
        <v>674</v>
      </c>
      <c r="F4" s="547" t="s">
        <v>675</v>
      </c>
      <c r="G4" s="547" t="s">
        <v>676</v>
      </c>
      <c r="H4" s="547" t="s">
        <v>677</v>
      </c>
      <c r="I4" s="547" t="s">
        <v>678</v>
      </c>
    </row>
    <row r="5" spans="1:9" ht="33.950000000000003" customHeight="1">
      <c r="A5" s="729" t="s">
        <v>681</v>
      </c>
      <c r="B5" s="730"/>
      <c r="C5" s="743" t="s">
        <v>682</v>
      </c>
      <c r="D5" s="743"/>
      <c r="E5" s="743" t="s">
        <v>683</v>
      </c>
      <c r="F5" s="743" t="s">
        <v>684</v>
      </c>
      <c r="G5" s="741" t="s">
        <v>685</v>
      </c>
      <c r="H5" s="741" t="s">
        <v>686</v>
      </c>
      <c r="I5" s="548" t="s">
        <v>687</v>
      </c>
    </row>
    <row r="6" spans="1:9" ht="38.25">
      <c r="A6" s="733"/>
      <c r="B6" s="734"/>
      <c r="C6" s="597" t="s">
        <v>688</v>
      </c>
      <c r="D6" s="597" t="s">
        <v>689</v>
      </c>
      <c r="E6" s="743"/>
      <c r="F6" s="743"/>
      <c r="G6" s="742"/>
      <c r="H6" s="742"/>
      <c r="I6" s="548" t="s">
        <v>690</v>
      </c>
    </row>
    <row r="7" spans="1:9">
      <c r="A7" s="549">
        <v>1</v>
      </c>
      <c r="B7" s="541" t="s">
        <v>216</v>
      </c>
      <c r="C7" s="880"/>
      <c r="D7" s="880">
        <v>28972463.778199997</v>
      </c>
      <c r="E7" s="883"/>
      <c r="F7" s="883"/>
      <c r="G7" s="883"/>
      <c r="H7" s="880"/>
      <c r="I7" s="884">
        <f t="shared" ref="I7:I23" si="0">C7+D7-E7-F7-G7</f>
        <v>28972463.778199997</v>
      </c>
    </row>
    <row r="8" spans="1:9">
      <c r="A8" s="549">
        <v>2</v>
      </c>
      <c r="B8" s="541" t="s">
        <v>217</v>
      </c>
      <c r="C8" s="880"/>
      <c r="D8" s="880"/>
      <c r="E8" s="883"/>
      <c r="F8" s="883"/>
      <c r="G8" s="883"/>
      <c r="H8" s="880"/>
      <c r="I8" s="884">
        <f t="shared" si="0"/>
        <v>0</v>
      </c>
    </row>
    <row r="9" spans="1:9">
      <c r="A9" s="549">
        <v>3</v>
      </c>
      <c r="B9" s="541" t="s">
        <v>218</v>
      </c>
      <c r="C9" s="880"/>
      <c r="D9" s="880"/>
      <c r="E9" s="883"/>
      <c r="F9" s="883"/>
      <c r="G9" s="883"/>
      <c r="H9" s="880"/>
      <c r="I9" s="884">
        <f t="shared" si="0"/>
        <v>0</v>
      </c>
    </row>
    <row r="10" spans="1:9">
      <c r="A10" s="549">
        <v>4</v>
      </c>
      <c r="B10" s="541" t="s">
        <v>219</v>
      </c>
      <c r="C10" s="880"/>
      <c r="D10" s="880"/>
      <c r="E10" s="883"/>
      <c r="F10" s="883"/>
      <c r="G10" s="883"/>
      <c r="H10" s="880"/>
      <c r="I10" s="884">
        <f t="shared" si="0"/>
        <v>0</v>
      </c>
    </row>
    <row r="11" spans="1:9">
      <c r="A11" s="549">
        <v>5</v>
      </c>
      <c r="B11" s="541" t="s">
        <v>220</v>
      </c>
      <c r="C11" s="880"/>
      <c r="D11" s="880"/>
      <c r="E11" s="883"/>
      <c r="F11" s="883"/>
      <c r="G11" s="883"/>
      <c r="H11" s="880"/>
      <c r="I11" s="884">
        <f t="shared" si="0"/>
        <v>0</v>
      </c>
    </row>
    <row r="12" spans="1:9">
      <c r="A12" s="549">
        <v>6</v>
      </c>
      <c r="B12" s="541" t="s">
        <v>221</v>
      </c>
      <c r="C12" s="880"/>
      <c r="D12" s="880">
        <v>14235249.0547</v>
      </c>
      <c r="E12" s="883"/>
      <c r="F12" s="883"/>
      <c r="G12" s="883"/>
      <c r="H12" s="880"/>
      <c r="I12" s="884">
        <f t="shared" si="0"/>
        <v>14235249.0547</v>
      </c>
    </row>
    <row r="13" spans="1:9">
      <c r="A13" s="549">
        <v>7</v>
      </c>
      <c r="B13" s="541" t="s">
        <v>73</v>
      </c>
      <c r="C13" s="880">
        <v>1929317.4598999999</v>
      </c>
      <c r="D13" s="880">
        <v>43054993.969400004</v>
      </c>
      <c r="E13" s="883">
        <v>1992384.7656</v>
      </c>
      <c r="F13" s="883">
        <v>579948.38170000003</v>
      </c>
      <c r="G13" s="883"/>
      <c r="H13" s="880"/>
      <c r="I13" s="884">
        <f t="shared" si="0"/>
        <v>42411978.281999998</v>
      </c>
    </row>
    <row r="14" spans="1:9">
      <c r="A14" s="549">
        <v>8</v>
      </c>
      <c r="B14" s="543" t="s">
        <v>74</v>
      </c>
      <c r="C14" s="880">
        <v>3796082.1299000001</v>
      </c>
      <c r="D14" s="880">
        <v>32656507.8376</v>
      </c>
      <c r="E14" s="883">
        <v>1672434.0941999999</v>
      </c>
      <c r="F14" s="883">
        <v>619411.20070000004</v>
      </c>
      <c r="G14" s="883"/>
      <c r="H14" s="880">
        <v>7956.8451999999997</v>
      </c>
      <c r="I14" s="884">
        <f t="shared" si="0"/>
        <v>34160744.672600001</v>
      </c>
    </row>
    <row r="15" spans="1:9">
      <c r="A15" s="549">
        <v>9</v>
      </c>
      <c r="B15" s="541" t="s">
        <v>75</v>
      </c>
      <c r="C15" s="880"/>
      <c r="D15" s="880"/>
      <c r="E15" s="883"/>
      <c r="F15" s="883"/>
      <c r="G15" s="883"/>
      <c r="H15" s="880"/>
      <c r="I15" s="884">
        <f t="shared" si="0"/>
        <v>0</v>
      </c>
    </row>
    <row r="16" spans="1:9">
      <c r="A16" s="549">
        <v>10</v>
      </c>
      <c r="B16" s="652" t="s">
        <v>691</v>
      </c>
      <c r="C16" s="880"/>
      <c r="D16" s="880"/>
      <c r="E16" s="883"/>
      <c r="F16" s="883"/>
      <c r="G16" s="883"/>
      <c r="H16" s="880"/>
      <c r="I16" s="884">
        <f t="shared" si="0"/>
        <v>0</v>
      </c>
    </row>
    <row r="17" spans="1:9">
      <c r="A17" s="549">
        <v>11</v>
      </c>
      <c r="B17" s="541" t="s">
        <v>70</v>
      </c>
      <c r="C17" s="880"/>
      <c r="D17" s="880"/>
      <c r="E17" s="883"/>
      <c r="F17" s="883"/>
      <c r="G17" s="883"/>
      <c r="H17" s="880"/>
      <c r="I17" s="884">
        <f t="shared" si="0"/>
        <v>0</v>
      </c>
    </row>
    <row r="18" spans="1:9">
      <c r="A18" s="549">
        <v>12</v>
      </c>
      <c r="B18" s="541" t="s">
        <v>71</v>
      </c>
      <c r="C18" s="880"/>
      <c r="D18" s="880"/>
      <c r="E18" s="883"/>
      <c r="F18" s="883"/>
      <c r="G18" s="883"/>
      <c r="H18" s="880"/>
      <c r="I18" s="884">
        <f t="shared" si="0"/>
        <v>0</v>
      </c>
    </row>
    <row r="19" spans="1:9">
      <c r="A19" s="552">
        <v>13</v>
      </c>
      <c r="B19" s="543" t="s">
        <v>72</v>
      </c>
      <c r="C19" s="880"/>
      <c r="D19" s="880"/>
      <c r="E19" s="883"/>
      <c r="F19" s="883"/>
      <c r="G19" s="883"/>
      <c r="H19" s="880"/>
      <c r="I19" s="884">
        <f t="shared" si="0"/>
        <v>0</v>
      </c>
    </row>
    <row r="20" spans="1:9">
      <c r="A20" s="549">
        <v>14</v>
      </c>
      <c r="B20" s="541" t="s">
        <v>670</v>
      </c>
      <c r="C20" s="880">
        <v>124640</v>
      </c>
      <c r="D20" s="880">
        <v>16758507.713399999</v>
      </c>
      <c r="E20" s="883">
        <v>62320</v>
      </c>
      <c r="F20" s="883"/>
      <c r="G20" s="883"/>
      <c r="H20" s="880"/>
      <c r="I20" s="884">
        <f t="shared" si="0"/>
        <v>16820827.713399999</v>
      </c>
    </row>
    <row r="21" spans="1:9" s="554" customFormat="1">
      <c r="A21" s="553">
        <v>15</v>
      </c>
      <c r="B21" s="542" t="s">
        <v>68</v>
      </c>
      <c r="C21" s="882">
        <v>5850039.5898000002</v>
      </c>
      <c r="D21" s="882">
        <v>135677722.35330001</v>
      </c>
      <c r="E21" s="882">
        <v>3727138.8597999997</v>
      </c>
      <c r="F21" s="882">
        <v>1199359.5824000002</v>
      </c>
      <c r="G21" s="882">
        <v>0</v>
      </c>
      <c r="H21" s="882">
        <v>7956.8451999999997</v>
      </c>
      <c r="I21" s="884">
        <f t="shared" si="0"/>
        <v>136601263.5009</v>
      </c>
    </row>
    <row r="22" spans="1:9">
      <c r="A22" s="555">
        <v>16</v>
      </c>
      <c r="B22" s="556" t="s">
        <v>692</v>
      </c>
      <c r="C22" s="880">
        <v>5725399.5898000002</v>
      </c>
      <c r="D22" s="880">
        <v>75239458.593600005</v>
      </c>
      <c r="E22" s="883">
        <v>3664818.8598000002</v>
      </c>
      <c r="F22" s="883">
        <v>1199359.5824</v>
      </c>
      <c r="G22" s="883"/>
      <c r="H22" s="880">
        <v>7956.8451999999997</v>
      </c>
      <c r="I22" s="884">
        <f t="shared" si="0"/>
        <v>76100679.741200015</v>
      </c>
    </row>
    <row r="23" spans="1:9">
      <c r="A23" s="555">
        <v>17</v>
      </c>
      <c r="B23" s="556" t="s">
        <v>693</v>
      </c>
      <c r="C23" s="880"/>
      <c r="D23" s="880">
        <v>2447907.2800000003</v>
      </c>
      <c r="E23" s="883"/>
      <c r="F23" s="883"/>
      <c r="G23" s="883"/>
      <c r="H23" s="880"/>
      <c r="I23" s="884">
        <f t="shared" si="0"/>
        <v>2447907.2800000003</v>
      </c>
    </row>
    <row r="26" spans="1:9" ht="42.6" customHeight="1">
      <c r="B26" s="651" t="s">
        <v>939</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70" zoomScaleNormal="70" workbookViewId="0">
      <selection activeCell="E38" sqref="E37:E38"/>
    </sheetView>
  </sheetViews>
  <sheetFormatPr defaultColWidth="9.140625" defaultRowHeight="12.75"/>
  <cols>
    <col min="1" max="1" width="11" style="535" bestFit="1" customWidth="1"/>
    <col min="2" max="2" width="93.42578125" style="535" customWidth="1"/>
    <col min="3" max="8" width="22" style="535" customWidth="1"/>
    <col min="9" max="9" width="42.28515625" style="535" bestFit="1" customWidth="1"/>
    <col min="10" max="16384" width="9.140625" style="535"/>
  </cols>
  <sheetData>
    <row r="1" spans="1:9" ht="13.5">
      <c r="A1" s="534" t="s">
        <v>188</v>
      </c>
      <c r="B1" s="448" t="str">
        <f>Info!C2</f>
        <v>სს "ზირაათ ბანკი საქართველო"</v>
      </c>
    </row>
    <row r="2" spans="1:9">
      <c r="A2" s="536" t="s">
        <v>189</v>
      </c>
      <c r="B2" s="538">
        <f>'1. key ratios'!B2</f>
        <v>44469</v>
      </c>
    </row>
    <row r="3" spans="1:9">
      <c r="A3" s="537" t="s">
        <v>694</v>
      </c>
    </row>
    <row r="4" spans="1:9">
      <c r="C4" s="547" t="s">
        <v>672</v>
      </c>
      <c r="D4" s="547" t="s">
        <v>673</v>
      </c>
      <c r="E4" s="547" t="s">
        <v>674</v>
      </c>
      <c r="F4" s="547" t="s">
        <v>675</v>
      </c>
      <c r="G4" s="547" t="s">
        <v>676</v>
      </c>
      <c r="H4" s="547" t="s">
        <v>677</v>
      </c>
      <c r="I4" s="547" t="s">
        <v>678</v>
      </c>
    </row>
    <row r="5" spans="1:9" ht="41.45" customHeight="1">
      <c r="A5" s="729" t="s">
        <v>950</v>
      </c>
      <c r="B5" s="730"/>
      <c r="C5" s="743" t="s">
        <v>682</v>
      </c>
      <c r="D5" s="743"/>
      <c r="E5" s="743" t="s">
        <v>683</v>
      </c>
      <c r="F5" s="743" t="s">
        <v>684</v>
      </c>
      <c r="G5" s="741" t="s">
        <v>685</v>
      </c>
      <c r="H5" s="741" t="s">
        <v>686</v>
      </c>
      <c r="I5" s="548" t="s">
        <v>687</v>
      </c>
    </row>
    <row r="6" spans="1:9" ht="41.45" customHeight="1">
      <c r="A6" s="733"/>
      <c r="B6" s="734"/>
      <c r="C6" s="597" t="s">
        <v>688</v>
      </c>
      <c r="D6" s="597" t="s">
        <v>689</v>
      </c>
      <c r="E6" s="743"/>
      <c r="F6" s="743"/>
      <c r="G6" s="742"/>
      <c r="H6" s="742"/>
      <c r="I6" s="548" t="s">
        <v>690</v>
      </c>
    </row>
    <row r="7" spans="1:9">
      <c r="A7" s="550">
        <v>1</v>
      </c>
      <c r="B7" s="558" t="s">
        <v>695</v>
      </c>
      <c r="C7" s="880">
        <v>2868.68</v>
      </c>
      <c r="D7" s="880">
        <v>30254376.958399996</v>
      </c>
      <c r="E7" s="880">
        <v>1434.34</v>
      </c>
      <c r="F7" s="880">
        <v>25475.519700000001</v>
      </c>
      <c r="G7" s="880"/>
      <c r="H7" s="880"/>
      <c r="I7" s="881">
        <f t="shared" ref="I7:I34" si="0">C7+D7-E7-F7-G7</f>
        <v>30230335.778699998</v>
      </c>
    </row>
    <row r="8" spans="1:9">
      <c r="A8" s="550">
        <v>2</v>
      </c>
      <c r="B8" s="558" t="s">
        <v>696</v>
      </c>
      <c r="C8" s="880">
        <v>0</v>
      </c>
      <c r="D8" s="880">
        <v>15166579.713300001</v>
      </c>
      <c r="E8" s="880">
        <v>0</v>
      </c>
      <c r="F8" s="880">
        <v>18483.104800000001</v>
      </c>
      <c r="G8" s="880"/>
      <c r="H8" s="880">
        <v>7956.8451999999997</v>
      </c>
      <c r="I8" s="881">
        <f t="shared" si="0"/>
        <v>15148096.6085</v>
      </c>
    </row>
    <row r="9" spans="1:9">
      <c r="A9" s="550">
        <v>3</v>
      </c>
      <c r="B9" s="558" t="s">
        <v>697</v>
      </c>
      <c r="C9" s="880">
        <v>0</v>
      </c>
      <c r="D9" s="880">
        <v>0</v>
      </c>
      <c r="E9" s="880">
        <v>0</v>
      </c>
      <c r="F9" s="880">
        <v>0</v>
      </c>
      <c r="G9" s="880"/>
      <c r="H9" s="880"/>
      <c r="I9" s="881">
        <f t="shared" si="0"/>
        <v>0</v>
      </c>
    </row>
    <row r="10" spans="1:9">
      <c r="A10" s="550">
        <v>4</v>
      </c>
      <c r="B10" s="558" t="s">
        <v>698</v>
      </c>
      <c r="C10" s="880">
        <v>0</v>
      </c>
      <c r="D10" s="880">
        <v>5284179.0927999998</v>
      </c>
      <c r="E10" s="880">
        <v>0</v>
      </c>
      <c r="F10" s="880">
        <v>105442.00229999999</v>
      </c>
      <c r="G10" s="880"/>
      <c r="H10" s="880"/>
      <c r="I10" s="881">
        <f t="shared" si="0"/>
        <v>5178737.0904999999</v>
      </c>
    </row>
    <row r="11" spans="1:9">
      <c r="A11" s="550">
        <v>5</v>
      </c>
      <c r="B11" s="558" t="s">
        <v>699</v>
      </c>
      <c r="C11" s="880">
        <v>384610.10619999998</v>
      </c>
      <c r="D11" s="880">
        <v>2850244.94</v>
      </c>
      <c r="E11" s="880">
        <v>301099.88559999998</v>
      </c>
      <c r="F11" s="880">
        <v>19522.38</v>
      </c>
      <c r="G11" s="880"/>
      <c r="H11" s="880"/>
      <c r="I11" s="881">
        <f t="shared" si="0"/>
        <v>2914232.7805999997</v>
      </c>
    </row>
    <row r="12" spans="1:9">
      <c r="A12" s="550">
        <v>6</v>
      </c>
      <c r="B12" s="558" t="s">
        <v>700</v>
      </c>
      <c r="C12" s="880">
        <v>252671.99369999999</v>
      </c>
      <c r="D12" s="880">
        <v>2335321.1872</v>
      </c>
      <c r="E12" s="880">
        <v>160395.61910000001</v>
      </c>
      <c r="F12" s="880">
        <v>39177.730600000003</v>
      </c>
      <c r="G12" s="880"/>
      <c r="H12" s="880"/>
      <c r="I12" s="881">
        <f t="shared" si="0"/>
        <v>2388419.8312000004</v>
      </c>
    </row>
    <row r="13" spans="1:9">
      <c r="A13" s="550">
        <v>7</v>
      </c>
      <c r="B13" s="558" t="s">
        <v>701</v>
      </c>
      <c r="C13" s="880">
        <v>1547858.7008</v>
      </c>
      <c r="D13" s="880">
        <v>2894920.5628999998</v>
      </c>
      <c r="E13" s="880">
        <v>504357.61430000002</v>
      </c>
      <c r="F13" s="880">
        <v>49480.68</v>
      </c>
      <c r="G13" s="880"/>
      <c r="H13" s="880"/>
      <c r="I13" s="881">
        <f t="shared" si="0"/>
        <v>3888940.9693999998</v>
      </c>
    </row>
    <row r="14" spans="1:9">
      <c r="A14" s="550">
        <v>8</v>
      </c>
      <c r="B14" s="558" t="s">
        <v>702</v>
      </c>
      <c r="C14" s="880">
        <v>412688.0442</v>
      </c>
      <c r="D14" s="880">
        <v>6337660.6224999996</v>
      </c>
      <c r="E14" s="880">
        <v>587233.94389999995</v>
      </c>
      <c r="F14" s="880">
        <v>33622.8433</v>
      </c>
      <c r="G14" s="880"/>
      <c r="H14" s="880"/>
      <c r="I14" s="881">
        <f t="shared" si="0"/>
        <v>6129491.8794999998</v>
      </c>
    </row>
    <row r="15" spans="1:9">
      <c r="A15" s="550">
        <v>9</v>
      </c>
      <c r="B15" s="558" t="s">
        <v>703</v>
      </c>
      <c r="C15" s="880">
        <v>0</v>
      </c>
      <c r="D15" s="880">
        <v>0</v>
      </c>
      <c r="E15" s="880">
        <v>0</v>
      </c>
      <c r="F15" s="880">
        <v>0</v>
      </c>
      <c r="G15" s="880"/>
      <c r="H15" s="880"/>
      <c r="I15" s="881">
        <f t="shared" si="0"/>
        <v>0</v>
      </c>
    </row>
    <row r="16" spans="1:9">
      <c r="A16" s="550">
        <v>10</v>
      </c>
      <c r="B16" s="558" t="s">
        <v>704</v>
      </c>
      <c r="C16" s="880">
        <v>174072.52290000001</v>
      </c>
      <c r="D16" s="880">
        <v>529824.26260000002</v>
      </c>
      <c r="E16" s="880">
        <v>87036.277000000002</v>
      </c>
      <c r="F16" s="880">
        <v>10570.089099999999</v>
      </c>
      <c r="G16" s="880"/>
      <c r="H16" s="880"/>
      <c r="I16" s="881">
        <f t="shared" si="0"/>
        <v>606290.41940000001</v>
      </c>
    </row>
    <row r="17" spans="1:10">
      <c r="A17" s="550">
        <v>11</v>
      </c>
      <c r="B17" s="558" t="s">
        <v>705</v>
      </c>
      <c r="C17" s="880">
        <v>0</v>
      </c>
      <c r="D17" s="880">
        <v>542827.91209999996</v>
      </c>
      <c r="E17" s="880">
        <v>0</v>
      </c>
      <c r="F17" s="880">
        <v>10778.04</v>
      </c>
      <c r="G17" s="880"/>
      <c r="H17" s="880"/>
      <c r="I17" s="881">
        <f t="shared" si="0"/>
        <v>532049.87209999992</v>
      </c>
    </row>
    <row r="18" spans="1:10">
      <c r="A18" s="550">
        <v>12</v>
      </c>
      <c r="B18" s="558" t="s">
        <v>706</v>
      </c>
      <c r="C18" s="880">
        <v>1286167.6669999999</v>
      </c>
      <c r="D18" s="880">
        <v>29171058.1404</v>
      </c>
      <c r="E18" s="880">
        <v>671836.49639999995</v>
      </c>
      <c r="F18" s="880">
        <v>529921.64910000004</v>
      </c>
      <c r="G18" s="880"/>
      <c r="H18" s="880"/>
      <c r="I18" s="881">
        <f t="shared" si="0"/>
        <v>29255467.661899999</v>
      </c>
    </row>
    <row r="19" spans="1:10">
      <c r="A19" s="550">
        <v>13</v>
      </c>
      <c r="B19" s="558" t="s">
        <v>707</v>
      </c>
      <c r="C19" s="880">
        <v>0</v>
      </c>
      <c r="D19" s="880">
        <v>3522453.7159000002</v>
      </c>
      <c r="E19" s="880">
        <v>0</v>
      </c>
      <c r="F19" s="880">
        <v>70335.681299999997</v>
      </c>
      <c r="G19" s="880"/>
      <c r="H19" s="880"/>
      <c r="I19" s="881">
        <f t="shared" si="0"/>
        <v>3452118.0346000004</v>
      </c>
    </row>
    <row r="20" spans="1:10">
      <c r="A20" s="550">
        <v>14</v>
      </c>
      <c r="B20" s="558" t="s">
        <v>708</v>
      </c>
      <c r="C20" s="880">
        <v>24437.061600000001</v>
      </c>
      <c r="D20" s="880">
        <v>5216351.2112999996</v>
      </c>
      <c r="E20" s="880">
        <v>514835.05550000002</v>
      </c>
      <c r="F20" s="880">
        <v>2881.0140000000001</v>
      </c>
      <c r="G20" s="880"/>
      <c r="H20" s="880"/>
      <c r="I20" s="881">
        <f t="shared" si="0"/>
        <v>4723072.2033999991</v>
      </c>
    </row>
    <row r="21" spans="1:10">
      <c r="A21" s="550">
        <v>15</v>
      </c>
      <c r="B21" s="558" t="s">
        <v>709</v>
      </c>
      <c r="C21" s="880">
        <v>55511.574399999998</v>
      </c>
      <c r="D21" s="880">
        <v>125455.64</v>
      </c>
      <c r="E21" s="880">
        <v>35837.134400000003</v>
      </c>
      <c r="F21" s="880">
        <v>2495.29</v>
      </c>
      <c r="G21" s="880"/>
      <c r="H21" s="880"/>
      <c r="I21" s="881">
        <f t="shared" si="0"/>
        <v>142634.78999999998</v>
      </c>
    </row>
    <row r="22" spans="1:10">
      <c r="A22" s="550">
        <v>16</v>
      </c>
      <c r="B22" s="558" t="s">
        <v>710</v>
      </c>
      <c r="C22" s="880">
        <v>0</v>
      </c>
      <c r="D22" s="880">
        <v>0</v>
      </c>
      <c r="E22" s="880">
        <v>0</v>
      </c>
      <c r="F22" s="880">
        <v>0</v>
      </c>
      <c r="G22" s="880"/>
      <c r="H22" s="880"/>
      <c r="I22" s="881">
        <f t="shared" si="0"/>
        <v>0</v>
      </c>
    </row>
    <row r="23" spans="1:10">
      <c r="A23" s="550">
        <v>17</v>
      </c>
      <c r="B23" s="558" t="s">
        <v>711</v>
      </c>
      <c r="C23" s="880">
        <v>0</v>
      </c>
      <c r="D23" s="880">
        <v>1445194.2282</v>
      </c>
      <c r="E23" s="880">
        <v>0</v>
      </c>
      <c r="F23" s="880">
        <v>28799.089599999999</v>
      </c>
      <c r="G23" s="880"/>
      <c r="H23" s="880"/>
      <c r="I23" s="881">
        <f t="shared" si="0"/>
        <v>1416395.1385999999</v>
      </c>
    </row>
    <row r="24" spans="1:10">
      <c r="A24" s="550">
        <v>18</v>
      </c>
      <c r="B24" s="558" t="s">
        <v>712</v>
      </c>
      <c r="C24" s="880">
        <v>0</v>
      </c>
      <c r="D24" s="880">
        <v>58417.37</v>
      </c>
      <c r="E24" s="880">
        <v>0</v>
      </c>
      <c r="F24" s="880">
        <v>1166.33</v>
      </c>
      <c r="G24" s="880"/>
      <c r="H24" s="880"/>
      <c r="I24" s="881">
        <f t="shared" si="0"/>
        <v>57251.040000000001</v>
      </c>
    </row>
    <row r="25" spans="1:10">
      <c r="A25" s="550">
        <v>19</v>
      </c>
      <c r="B25" s="558" t="s">
        <v>713</v>
      </c>
      <c r="C25" s="880">
        <v>0</v>
      </c>
      <c r="D25" s="880">
        <v>0</v>
      </c>
      <c r="E25" s="880">
        <v>0</v>
      </c>
      <c r="F25" s="880">
        <v>0</v>
      </c>
      <c r="G25" s="880"/>
      <c r="H25" s="880"/>
      <c r="I25" s="881">
        <f t="shared" si="0"/>
        <v>0</v>
      </c>
    </row>
    <row r="26" spans="1:10">
      <c r="A26" s="550">
        <v>20</v>
      </c>
      <c r="B26" s="558" t="s">
        <v>714</v>
      </c>
      <c r="C26" s="880">
        <v>0</v>
      </c>
      <c r="D26" s="880">
        <v>305338.86609999998</v>
      </c>
      <c r="E26" s="880">
        <v>11856.022499999999</v>
      </c>
      <c r="F26" s="880">
        <v>3695.0938999999998</v>
      </c>
      <c r="G26" s="880"/>
      <c r="H26" s="880"/>
      <c r="I26" s="881">
        <f t="shared" si="0"/>
        <v>289787.74969999999</v>
      </c>
      <c r="J26" s="559"/>
    </row>
    <row r="27" spans="1:10">
      <c r="A27" s="550">
        <v>21</v>
      </c>
      <c r="B27" s="558" t="s">
        <v>715</v>
      </c>
      <c r="C27" s="880">
        <v>29291.5</v>
      </c>
      <c r="D27" s="880">
        <v>21454.073199999999</v>
      </c>
      <c r="E27" s="880">
        <v>8787.4500000000007</v>
      </c>
      <c r="F27" s="880">
        <v>428.13589999999999</v>
      </c>
      <c r="G27" s="880"/>
      <c r="H27" s="880"/>
      <c r="I27" s="881">
        <f t="shared" si="0"/>
        <v>41529.987300000001</v>
      </c>
      <c r="J27" s="559"/>
    </row>
    <row r="28" spans="1:10">
      <c r="A28" s="550">
        <v>22</v>
      </c>
      <c r="B28" s="558" t="s">
        <v>716</v>
      </c>
      <c r="C28" s="880">
        <v>51941.38</v>
      </c>
      <c r="D28" s="880">
        <v>10777.688399999999</v>
      </c>
      <c r="E28" s="880">
        <v>51941.38</v>
      </c>
      <c r="F28" s="880">
        <v>206.04230000000001</v>
      </c>
      <c r="G28" s="880"/>
      <c r="H28" s="880"/>
      <c r="I28" s="881">
        <f t="shared" si="0"/>
        <v>10571.6461</v>
      </c>
      <c r="J28" s="559"/>
    </row>
    <row r="29" spans="1:10">
      <c r="A29" s="550">
        <v>23</v>
      </c>
      <c r="B29" s="558" t="s">
        <v>717</v>
      </c>
      <c r="C29" s="880">
        <v>1126762.1418999999</v>
      </c>
      <c r="D29" s="880">
        <v>6800239.2580000004</v>
      </c>
      <c r="E29" s="880">
        <v>446288.4706</v>
      </c>
      <c r="F29" s="880">
        <v>131932.0097</v>
      </c>
      <c r="G29" s="880"/>
      <c r="H29" s="880"/>
      <c r="I29" s="881">
        <f t="shared" si="0"/>
        <v>7348780.9196000006</v>
      </c>
      <c r="J29" s="559"/>
    </row>
    <row r="30" spans="1:10">
      <c r="A30" s="550">
        <v>24</v>
      </c>
      <c r="B30" s="558" t="s">
        <v>718</v>
      </c>
      <c r="C30" s="880">
        <v>0</v>
      </c>
      <c r="D30" s="880">
        <v>0</v>
      </c>
      <c r="E30" s="880">
        <v>0</v>
      </c>
      <c r="F30" s="880">
        <v>0</v>
      </c>
      <c r="G30" s="880"/>
      <c r="H30" s="880"/>
      <c r="I30" s="881">
        <f t="shared" si="0"/>
        <v>0</v>
      </c>
      <c r="J30" s="559"/>
    </row>
    <row r="31" spans="1:10">
      <c r="A31" s="550">
        <v>25</v>
      </c>
      <c r="B31" s="558" t="s">
        <v>719</v>
      </c>
      <c r="C31" s="880">
        <v>376518.21710000001</v>
      </c>
      <c r="D31" s="880">
        <v>6071475.8277000003</v>
      </c>
      <c r="E31" s="880">
        <v>281879.17050000001</v>
      </c>
      <c r="F31" s="880">
        <v>114946.85679999999</v>
      </c>
      <c r="G31" s="880"/>
      <c r="H31" s="880"/>
      <c r="I31" s="881">
        <f t="shared" si="0"/>
        <v>6051168.0175000001</v>
      </c>
      <c r="J31" s="559"/>
    </row>
    <row r="32" spans="1:10">
      <c r="A32" s="550">
        <v>26</v>
      </c>
      <c r="B32" s="558" t="s">
        <v>720</v>
      </c>
      <c r="C32" s="880"/>
      <c r="D32" s="880"/>
      <c r="E32" s="880"/>
      <c r="F32" s="880"/>
      <c r="G32" s="880"/>
      <c r="H32" s="880"/>
      <c r="I32" s="881">
        <f t="shared" si="0"/>
        <v>0</v>
      </c>
      <c r="J32" s="559"/>
    </row>
    <row r="33" spans="1:10">
      <c r="A33" s="550">
        <v>27</v>
      </c>
      <c r="B33" s="551" t="s">
        <v>165</v>
      </c>
      <c r="C33" s="880">
        <v>124640</v>
      </c>
      <c r="D33" s="880">
        <v>16733571.0823</v>
      </c>
      <c r="E33" s="880">
        <v>62320</v>
      </c>
      <c r="F33" s="880"/>
      <c r="G33" s="880"/>
      <c r="H33" s="880"/>
      <c r="I33" s="881">
        <f t="shared" si="0"/>
        <v>16795891.0823</v>
      </c>
      <c r="J33" s="559"/>
    </row>
    <row r="34" spans="1:10">
      <c r="A34" s="550">
        <v>28</v>
      </c>
      <c r="B34" s="560" t="s">
        <v>68</v>
      </c>
      <c r="C34" s="882">
        <f>SUM(C7:C33)</f>
        <v>5850039.5898000002</v>
      </c>
      <c r="D34" s="882">
        <f t="shared" ref="D34:H34" si="1">SUM(D7:D33)</f>
        <v>135677722.35330001</v>
      </c>
      <c r="E34" s="882">
        <f t="shared" si="1"/>
        <v>3727138.8598000002</v>
      </c>
      <c r="F34" s="882">
        <f t="shared" si="1"/>
        <v>1199359.5824</v>
      </c>
      <c r="G34" s="882">
        <f t="shared" si="1"/>
        <v>0</v>
      </c>
      <c r="H34" s="882">
        <f t="shared" si="1"/>
        <v>7956.8451999999997</v>
      </c>
      <c r="I34" s="881">
        <f t="shared" si="0"/>
        <v>136601263.5009</v>
      </c>
      <c r="J34" s="559"/>
    </row>
    <row r="35" spans="1:10">
      <c r="A35" s="559"/>
      <c r="B35" s="559"/>
      <c r="C35" s="559"/>
      <c r="D35" s="559"/>
      <c r="E35" s="559"/>
      <c r="F35" s="559"/>
      <c r="G35" s="559"/>
      <c r="H35" s="559"/>
      <c r="I35" s="559"/>
      <c r="J35" s="559"/>
    </row>
    <row r="36" spans="1:10">
      <c r="A36" s="559"/>
      <c r="B36" s="561"/>
      <c r="C36" s="559"/>
      <c r="D36" s="559"/>
      <c r="E36" s="559"/>
      <c r="F36" s="559"/>
      <c r="G36" s="559"/>
      <c r="H36" s="559"/>
      <c r="I36" s="559"/>
      <c r="J36" s="559"/>
    </row>
    <row r="37" spans="1:10">
      <c r="A37" s="559"/>
      <c r="B37" s="559"/>
      <c r="C37" s="559"/>
      <c r="D37" s="559"/>
      <c r="E37" s="559"/>
      <c r="F37" s="559"/>
      <c r="G37" s="559"/>
      <c r="H37" s="559"/>
      <c r="I37" s="559"/>
      <c r="J37" s="559"/>
    </row>
    <row r="38" spans="1:10">
      <c r="A38" s="559"/>
      <c r="B38" s="559"/>
      <c r="C38" s="559"/>
      <c r="D38" s="559"/>
      <c r="E38" s="559"/>
      <c r="F38" s="559"/>
      <c r="G38" s="559"/>
      <c r="H38" s="559"/>
      <c r="I38" s="559"/>
      <c r="J38" s="559"/>
    </row>
    <row r="39" spans="1:10">
      <c r="A39" s="559"/>
      <c r="B39" s="559"/>
      <c r="C39" s="559"/>
      <c r="D39" s="559"/>
      <c r="E39" s="559"/>
      <c r="F39" s="559"/>
      <c r="G39" s="559"/>
      <c r="H39" s="559"/>
      <c r="I39" s="559"/>
      <c r="J39" s="559"/>
    </row>
    <row r="40" spans="1:10">
      <c r="A40" s="559"/>
      <c r="B40" s="559"/>
      <c r="C40" s="559"/>
      <c r="D40" s="559"/>
      <c r="E40" s="559"/>
      <c r="F40" s="559"/>
      <c r="G40" s="559"/>
      <c r="H40" s="559"/>
      <c r="I40" s="559"/>
      <c r="J40" s="559"/>
    </row>
    <row r="41" spans="1:10">
      <c r="A41" s="559"/>
      <c r="B41" s="559"/>
      <c r="C41" s="559"/>
      <c r="D41" s="559"/>
      <c r="E41" s="559"/>
      <c r="F41" s="559"/>
      <c r="G41" s="559"/>
      <c r="H41" s="559"/>
      <c r="I41" s="559"/>
      <c r="J41" s="559"/>
    </row>
    <row r="42" spans="1:10">
      <c r="A42" s="562"/>
      <c r="B42" s="562"/>
      <c r="C42" s="559"/>
      <c r="D42" s="559"/>
      <c r="E42" s="559"/>
      <c r="F42" s="559"/>
      <c r="G42" s="559"/>
      <c r="H42" s="559"/>
      <c r="I42" s="559"/>
      <c r="J42" s="559"/>
    </row>
    <row r="43" spans="1:10">
      <c r="A43" s="562"/>
      <c r="B43" s="562"/>
      <c r="C43" s="559"/>
      <c r="D43" s="559"/>
      <c r="E43" s="559"/>
      <c r="F43" s="559"/>
      <c r="G43" s="559"/>
      <c r="H43" s="559"/>
      <c r="I43" s="559"/>
      <c r="J43" s="559"/>
    </row>
    <row r="44" spans="1:10">
      <c r="A44" s="559"/>
      <c r="B44" s="563"/>
      <c r="C44" s="559"/>
      <c r="D44" s="559"/>
      <c r="E44" s="559"/>
      <c r="F44" s="559"/>
      <c r="G44" s="559"/>
      <c r="H44" s="559"/>
      <c r="I44" s="559"/>
      <c r="J44" s="559"/>
    </row>
    <row r="45" spans="1:10">
      <c r="A45" s="559"/>
      <c r="B45" s="563"/>
      <c r="C45" s="559"/>
      <c r="D45" s="559"/>
      <c r="E45" s="559"/>
      <c r="F45" s="559"/>
      <c r="G45" s="559"/>
      <c r="H45" s="559"/>
      <c r="I45" s="559"/>
      <c r="J45" s="559"/>
    </row>
    <row r="46" spans="1:10">
      <c r="A46" s="559"/>
      <c r="B46" s="563"/>
      <c r="C46" s="559"/>
      <c r="D46" s="559"/>
      <c r="E46" s="559"/>
      <c r="F46" s="559"/>
      <c r="G46" s="559"/>
      <c r="H46" s="559"/>
      <c r="I46" s="559"/>
      <c r="J46" s="559"/>
    </row>
    <row r="47" spans="1:10">
      <c r="A47" s="559"/>
      <c r="B47" s="559"/>
      <c r="C47" s="559"/>
      <c r="D47" s="559"/>
      <c r="E47" s="559"/>
      <c r="F47" s="559"/>
      <c r="G47" s="559"/>
      <c r="H47" s="559"/>
      <c r="I47" s="559"/>
      <c r="J47" s="559"/>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80" zoomScaleNormal="80" workbookViewId="0">
      <selection activeCell="F32" sqref="F32"/>
    </sheetView>
  </sheetViews>
  <sheetFormatPr defaultColWidth="9.140625" defaultRowHeight="12.75"/>
  <cols>
    <col min="1" max="1" width="11.85546875" style="535" bestFit="1" customWidth="1"/>
    <col min="2" max="2" width="108" style="535" bestFit="1" customWidth="1"/>
    <col min="3" max="3" width="35.5703125" style="535" customWidth="1"/>
    <col min="4" max="4" width="38.42578125" style="557" customWidth="1"/>
    <col min="5" max="16384" width="9.140625" style="535"/>
  </cols>
  <sheetData>
    <row r="1" spans="1:4" ht="13.5">
      <c r="A1" s="534" t="s">
        <v>188</v>
      </c>
      <c r="B1" s="448" t="str">
        <f>Info!C2</f>
        <v>სს "ზირაათ ბანკი საქართველო"</v>
      </c>
      <c r="D1" s="535"/>
    </row>
    <row r="2" spans="1:4">
      <c r="A2" s="536" t="s">
        <v>189</v>
      </c>
      <c r="B2" s="538">
        <f>'1. key ratios'!B2</f>
        <v>44469</v>
      </c>
      <c r="D2" s="535"/>
    </row>
    <row r="3" spans="1:4">
      <c r="A3" s="537" t="s">
        <v>721</v>
      </c>
      <c r="D3" s="535"/>
    </row>
    <row r="5" spans="1:4" ht="51">
      <c r="A5" s="744" t="s">
        <v>722</v>
      </c>
      <c r="B5" s="744"/>
      <c r="C5" s="564" t="s">
        <v>723</v>
      </c>
      <c r="D5" s="648" t="s">
        <v>724</v>
      </c>
    </row>
    <row r="6" spans="1:4">
      <c r="A6" s="565">
        <v>1</v>
      </c>
      <c r="B6" s="566" t="s">
        <v>725</v>
      </c>
      <c r="C6" s="880">
        <v>4691532.8968000002</v>
      </c>
      <c r="D6" s="550"/>
    </row>
    <row r="7" spans="1:4">
      <c r="A7" s="567">
        <v>2</v>
      </c>
      <c r="B7" s="566" t="s">
        <v>726</v>
      </c>
      <c r="C7" s="880">
        <v>1574143.9766000002</v>
      </c>
      <c r="D7" s="550">
        <v>0</v>
      </c>
    </row>
    <row r="8" spans="1:4">
      <c r="A8" s="568">
        <v>2.1</v>
      </c>
      <c r="B8" s="569" t="s">
        <v>727</v>
      </c>
      <c r="C8" s="880">
        <v>712887.29310000001</v>
      </c>
      <c r="D8" s="550"/>
    </row>
    <row r="9" spans="1:4">
      <c r="A9" s="568">
        <v>2.2000000000000002</v>
      </c>
      <c r="B9" s="569" t="s">
        <v>728</v>
      </c>
      <c r="C9" s="880">
        <v>861256.68350000004</v>
      </c>
      <c r="D9" s="550"/>
    </row>
    <row r="10" spans="1:4">
      <c r="A10" s="568">
        <v>2.2999999999999998</v>
      </c>
      <c r="B10" s="569" t="s">
        <v>729</v>
      </c>
      <c r="C10" s="880">
        <v>0</v>
      </c>
      <c r="D10" s="550"/>
    </row>
    <row r="11" spans="1:4">
      <c r="A11" s="568">
        <v>2.4</v>
      </c>
      <c r="B11" s="569" t="s">
        <v>730</v>
      </c>
      <c r="C11" s="880">
        <v>0</v>
      </c>
      <c r="D11" s="550"/>
    </row>
    <row r="12" spans="1:4">
      <c r="A12" s="565">
        <v>3</v>
      </c>
      <c r="B12" s="566" t="s">
        <v>731</v>
      </c>
      <c r="C12" s="880">
        <v>1401498.3639999998</v>
      </c>
      <c r="D12" s="550">
        <v>0</v>
      </c>
    </row>
    <row r="13" spans="1:4">
      <c r="A13" s="568">
        <v>3.1</v>
      </c>
      <c r="B13" s="569" t="s">
        <v>732</v>
      </c>
      <c r="C13" s="880">
        <v>7956.8451999999997</v>
      </c>
      <c r="D13" s="550"/>
    </row>
    <row r="14" spans="1:4">
      <c r="A14" s="568">
        <v>3.2</v>
      </c>
      <c r="B14" s="569" t="s">
        <v>733</v>
      </c>
      <c r="C14" s="880">
        <v>215702.75749999998</v>
      </c>
      <c r="D14" s="550"/>
    </row>
    <row r="15" spans="1:4">
      <c r="A15" s="568">
        <v>3.3</v>
      </c>
      <c r="B15" s="569" t="s">
        <v>734</v>
      </c>
      <c r="C15" s="880">
        <v>541569.14060000004</v>
      </c>
      <c r="D15" s="550"/>
    </row>
    <row r="16" spans="1:4">
      <c r="A16" s="568">
        <v>3.4</v>
      </c>
      <c r="B16" s="569" t="s">
        <v>735</v>
      </c>
      <c r="C16" s="880">
        <v>616222.5416</v>
      </c>
      <c r="D16" s="550"/>
    </row>
    <row r="17" spans="1:4">
      <c r="A17" s="567">
        <v>3.5</v>
      </c>
      <c r="B17" s="569" t="s">
        <v>736</v>
      </c>
      <c r="C17" s="880">
        <v>20047.079100000003</v>
      </c>
      <c r="D17" s="550"/>
    </row>
    <row r="18" spans="1:4">
      <c r="A18" s="568">
        <v>3.6</v>
      </c>
      <c r="B18" s="569" t="s">
        <v>737</v>
      </c>
      <c r="C18" s="880"/>
      <c r="D18" s="550"/>
    </row>
    <row r="19" spans="1:4">
      <c r="A19" s="570">
        <v>4</v>
      </c>
      <c r="B19" s="566" t="s">
        <v>738</v>
      </c>
      <c r="C19" s="882">
        <f>C6+C7-C12</f>
        <v>4864178.5094000008</v>
      </c>
      <c r="D19" s="542">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80" zoomScaleNormal="80" workbookViewId="0">
      <selection activeCell="C19" sqref="C19"/>
    </sheetView>
  </sheetViews>
  <sheetFormatPr defaultColWidth="9.140625" defaultRowHeight="12.75"/>
  <cols>
    <col min="1" max="1" width="11.85546875" style="535" bestFit="1" customWidth="1"/>
    <col min="2" max="2" width="124.7109375" style="535" customWidth="1"/>
    <col min="3" max="3" width="21.5703125" style="535" customWidth="1"/>
    <col min="4" max="4" width="49.140625" style="557" customWidth="1"/>
    <col min="5" max="16384" width="9.140625" style="535"/>
  </cols>
  <sheetData>
    <row r="1" spans="1:4" ht="13.5">
      <c r="A1" s="534" t="s">
        <v>188</v>
      </c>
      <c r="B1" s="448" t="str">
        <f>Info!C2</f>
        <v>სს "ზირაათ ბანკი საქართველო"</v>
      </c>
      <c r="D1" s="535"/>
    </row>
    <row r="2" spans="1:4">
      <c r="A2" s="536" t="s">
        <v>189</v>
      </c>
      <c r="B2" s="538">
        <f>'1. key ratios'!B2</f>
        <v>44469</v>
      </c>
      <c r="D2" s="535"/>
    </row>
    <row r="3" spans="1:4">
      <c r="A3" s="537" t="s">
        <v>739</v>
      </c>
      <c r="D3" s="535"/>
    </row>
    <row r="4" spans="1:4">
      <c r="A4" s="537"/>
      <c r="D4" s="535"/>
    </row>
    <row r="5" spans="1:4" ht="15" customHeight="1">
      <c r="A5" s="745" t="s">
        <v>740</v>
      </c>
      <c r="B5" s="746"/>
      <c r="C5" s="735" t="s">
        <v>741</v>
      </c>
      <c r="D5" s="749" t="s">
        <v>742</v>
      </c>
    </row>
    <row r="6" spans="1:4">
      <c r="A6" s="747"/>
      <c r="B6" s="748"/>
      <c r="C6" s="738"/>
      <c r="D6" s="749"/>
    </row>
    <row r="7" spans="1:4">
      <c r="A7" s="560">
        <v>1</v>
      </c>
      <c r="B7" s="542" t="s">
        <v>743</v>
      </c>
      <c r="C7" s="880">
        <v>5513300.9431999996</v>
      </c>
      <c r="D7" s="571"/>
    </row>
    <row r="8" spans="1:4">
      <c r="A8" s="551">
        <v>2</v>
      </c>
      <c r="B8" s="551" t="s">
        <v>744</v>
      </c>
      <c r="C8" s="880">
        <v>4193754.0980000002</v>
      </c>
      <c r="D8" s="571"/>
    </row>
    <row r="9" spans="1:4">
      <c r="A9" s="551">
        <v>3</v>
      </c>
      <c r="B9" s="572" t="s">
        <v>745</v>
      </c>
      <c r="C9" s="880">
        <v>653.63040000000001</v>
      </c>
      <c r="D9" s="571"/>
    </row>
    <row r="10" spans="1:4">
      <c r="A10" s="551">
        <v>4</v>
      </c>
      <c r="B10" s="551" t="s">
        <v>746</v>
      </c>
      <c r="C10" s="880">
        <v>3982309.1370999999</v>
      </c>
      <c r="D10" s="571"/>
    </row>
    <row r="11" spans="1:4">
      <c r="A11" s="551">
        <v>5</v>
      </c>
      <c r="B11" s="573" t="s">
        <v>747</v>
      </c>
      <c r="C11" s="880">
        <v>420617.42</v>
      </c>
      <c r="D11" s="571"/>
    </row>
    <row r="12" spans="1:4">
      <c r="A12" s="551">
        <v>6</v>
      </c>
      <c r="B12" s="573" t="s">
        <v>748</v>
      </c>
      <c r="C12" s="880">
        <v>2492248.3199999998</v>
      </c>
      <c r="D12" s="571"/>
    </row>
    <row r="13" spans="1:4">
      <c r="A13" s="551">
        <v>7</v>
      </c>
      <c r="B13" s="573" t="s">
        <v>749</v>
      </c>
      <c r="C13" s="880">
        <v>1032801.1004999999</v>
      </c>
      <c r="D13" s="571"/>
    </row>
    <row r="14" spans="1:4">
      <c r="A14" s="551">
        <v>8</v>
      </c>
      <c r="B14" s="573" t="s">
        <v>750</v>
      </c>
      <c r="C14" s="880"/>
      <c r="D14" s="551"/>
    </row>
    <row r="15" spans="1:4">
      <c r="A15" s="551">
        <v>9</v>
      </c>
      <c r="B15" s="573" t="s">
        <v>751</v>
      </c>
      <c r="C15" s="880"/>
      <c r="D15" s="551"/>
    </row>
    <row r="16" spans="1:4">
      <c r="A16" s="551">
        <v>10</v>
      </c>
      <c r="B16" s="573" t="s">
        <v>752</v>
      </c>
      <c r="C16" s="880">
        <v>7956.8451999999997</v>
      </c>
      <c r="D16" s="571"/>
    </row>
    <row r="17" spans="1:4">
      <c r="A17" s="551">
        <v>11</v>
      </c>
      <c r="B17" s="573" t="s">
        <v>753</v>
      </c>
      <c r="C17" s="880"/>
      <c r="D17" s="551"/>
    </row>
    <row r="18" spans="1:4" ht="25.5">
      <c r="A18" s="551">
        <v>12</v>
      </c>
      <c r="B18" s="573" t="s">
        <v>754</v>
      </c>
      <c r="C18" s="880">
        <v>28685.451400000002</v>
      </c>
      <c r="D18" s="571"/>
    </row>
    <row r="19" spans="1:4">
      <c r="A19" s="560">
        <v>13</v>
      </c>
      <c r="B19" s="574" t="s">
        <v>755</v>
      </c>
      <c r="C19" s="882">
        <f>C7+C8+C9-C10</f>
        <v>5725399.534500001</v>
      </c>
      <c r="D19" s="575"/>
    </row>
    <row r="22" spans="1:4">
      <c r="B22" s="534"/>
    </row>
    <row r="23" spans="1:4">
      <c r="B23" s="536"/>
    </row>
    <row r="24" spans="1:4">
      <c r="B24" s="537"/>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zoomScale="80" zoomScaleNormal="80" workbookViewId="0">
      <selection activeCell="H36" sqref="H36"/>
    </sheetView>
  </sheetViews>
  <sheetFormatPr defaultColWidth="9.140625" defaultRowHeight="12.75"/>
  <cols>
    <col min="1" max="1" width="11.85546875" style="535" bestFit="1" customWidth="1"/>
    <col min="2" max="2" width="80.7109375" style="535" customWidth="1"/>
    <col min="3" max="3" width="15.5703125" style="535" customWidth="1"/>
    <col min="4" max="5" width="22.28515625" style="535" customWidth="1"/>
    <col min="6" max="6" width="23.42578125" style="535" customWidth="1"/>
    <col min="7" max="14" width="22.28515625" style="535" customWidth="1"/>
    <col min="15" max="15" width="23.28515625" style="535" bestFit="1" customWidth="1"/>
    <col min="16" max="16" width="21.7109375" style="535" bestFit="1" customWidth="1"/>
    <col min="17" max="19" width="19" style="535" bestFit="1" customWidth="1"/>
    <col min="20" max="20" width="16.140625" style="535" customWidth="1"/>
    <col min="21" max="21" width="10.42578125" style="535" bestFit="1" customWidth="1"/>
    <col min="22" max="22" width="20" style="535" customWidth="1"/>
    <col min="23" max="16384" width="9.140625" style="535"/>
  </cols>
  <sheetData>
    <row r="1" spans="1:22" ht="13.5">
      <c r="A1" s="534" t="s">
        <v>188</v>
      </c>
      <c r="B1" s="448" t="str">
        <f>Info!C2</f>
        <v>სს "ზირაათ ბანკი საქართველო"</v>
      </c>
    </row>
    <row r="2" spans="1:22">
      <c r="A2" s="536" t="s">
        <v>189</v>
      </c>
      <c r="B2" s="538">
        <f>'1. key ratios'!B2</f>
        <v>44469</v>
      </c>
      <c r="C2" s="546"/>
    </row>
    <row r="3" spans="1:22">
      <c r="A3" s="537" t="s">
        <v>756</v>
      </c>
    </row>
    <row r="5" spans="1:22" ht="15" customHeight="1">
      <c r="A5" s="735" t="s">
        <v>757</v>
      </c>
      <c r="B5" s="737"/>
      <c r="C5" s="752" t="s">
        <v>758</v>
      </c>
      <c r="D5" s="753"/>
      <c r="E5" s="753"/>
      <c r="F5" s="753"/>
      <c r="G5" s="753"/>
      <c r="H5" s="753"/>
      <c r="I5" s="753"/>
      <c r="J5" s="753"/>
      <c r="K5" s="753"/>
      <c r="L5" s="753"/>
      <c r="M5" s="753"/>
      <c r="N5" s="753"/>
      <c r="O5" s="753"/>
      <c r="P5" s="753"/>
      <c r="Q5" s="753"/>
      <c r="R5" s="753"/>
      <c r="S5" s="753"/>
      <c r="T5" s="753"/>
      <c r="U5" s="754"/>
      <c r="V5" s="576"/>
    </row>
    <row r="6" spans="1:22">
      <c r="A6" s="750"/>
      <c r="B6" s="751"/>
      <c r="C6" s="755" t="s">
        <v>68</v>
      </c>
      <c r="D6" s="757" t="s">
        <v>759</v>
      </c>
      <c r="E6" s="757"/>
      <c r="F6" s="758"/>
      <c r="G6" s="759" t="s">
        <v>760</v>
      </c>
      <c r="H6" s="760"/>
      <c r="I6" s="760"/>
      <c r="J6" s="760"/>
      <c r="K6" s="761"/>
      <c r="L6" s="577"/>
      <c r="M6" s="762" t="s">
        <v>761</v>
      </c>
      <c r="N6" s="762"/>
      <c r="O6" s="742"/>
      <c r="P6" s="742"/>
      <c r="Q6" s="742"/>
      <c r="R6" s="742"/>
      <c r="S6" s="742"/>
      <c r="T6" s="742"/>
      <c r="U6" s="742"/>
      <c r="V6" s="578"/>
    </row>
    <row r="7" spans="1:22" ht="25.5">
      <c r="A7" s="738"/>
      <c r="B7" s="740"/>
      <c r="C7" s="756"/>
      <c r="D7" s="579"/>
      <c r="E7" s="548" t="s">
        <v>762</v>
      </c>
      <c r="F7" s="653" t="s">
        <v>763</v>
      </c>
      <c r="G7" s="546"/>
      <c r="H7" s="653" t="s">
        <v>762</v>
      </c>
      <c r="I7" s="548" t="s">
        <v>789</v>
      </c>
      <c r="J7" s="548" t="s">
        <v>764</v>
      </c>
      <c r="K7" s="653" t="s">
        <v>765</v>
      </c>
      <c r="L7" s="580"/>
      <c r="M7" s="597" t="s">
        <v>766</v>
      </c>
      <c r="N7" s="548" t="s">
        <v>764</v>
      </c>
      <c r="O7" s="548" t="s">
        <v>767</v>
      </c>
      <c r="P7" s="548" t="s">
        <v>768</v>
      </c>
      <c r="Q7" s="548" t="s">
        <v>769</v>
      </c>
      <c r="R7" s="548" t="s">
        <v>770</v>
      </c>
      <c r="S7" s="548" t="s">
        <v>771</v>
      </c>
      <c r="T7" s="581" t="s">
        <v>772</v>
      </c>
      <c r="U7" s="548" t="s">
        <v>773</v>
      </c>
      <c r="V7" s="576"/>
    </row>
    <row r="8" spans="1:22">
      <c r="A8" s="582">
        <v>1</v>
      </c>
      <c r="B8" s="542" t="s">
        <v>774</v>
      </c>
      <c r="C8" s="882">
        <v>80964858.183400005</v>
      </c>
      <c r="D8" s="880">
        <v>59967979.872100003</v>
      </c>
      <c r="E8" s="880">
        <v>464814.41</v>
      </c>
      <c r="F8" s="880">
        <v>0</v>
      </c>
      <c r="G8" s="880">
        <v>15271478.721500002</v>
      </c>
      <c r="H8" s="880">
        <v>5275316.5456999997</v>
      </c>
      <c r="I8" s="880">
        <v>349109.12939999998</v>
      </c>
      <c r="J8" s="880">
        <v>0</v>
      </c>
      <c r="K8" s="880">
        <v>0</v>
      </c>
      <c r="L8" s="880">
        <v>5725399.5898000002</v>
      </c>
      <c r="M8" s="880">
        <v>2868.68</v>
      </c>
      <c r="N8" s="880">
        <v>29291.5</v>
      </c>
      <c r="O8" s="880">
        <v>247204.43919999999</v>
      </c>
      <c r="P8" s="880">
        <v>252671.99369999999</v>
      </c>
      <c r="Q8" s="880">
        <v>27405.224399999999</v>
      </c>
      <c r="R8" s="880">
        <v>0</v>
      </c>
      <c r="S8" s="880">
        <v>0</v>
      </c>
      <c r="T8" s="880">
        <v>0</v>
      </c>
      <c r="U8" s="880">
        <v>357487.71759999997</v>
      </c>
      <c r="V8" s="559"/>
    </row>
    <row r="9" spans="1:22">
      <c r="A9" s="550">
        <v>1.1000000000000001</v>
      </c>
      <c r="B9" s="583" t="s">
        <v>775</v>
      </c>
      <c r="C9" s="885"/>
      <c r="D9" s="880"/>
      <c r="E9" s="880"/>
      <c r="F9" s="880"/>
      <c r="G9" s="880"/>
      <c r="H9" s="880"/>
      <c r="I9" s="880"/>
      <c r="J9" s="880"/>
      <c r="K9" s="880"/>
      <c r="L9" s="880"/>
      <c r="M9" s="880"/>
      <c r="N9" s="880"/>
      <c r="O9" s="880"/>
      <c r="P9" s="880"/>
      <c r="Q9" s="880"/>
      <c r="R9" s="880"/>
      <c r="S9" s="880"/>
      <c r="T9" s="880"/>
      <c r="U9" s="880"/>
      <c r="V9" s="559"/>
    </row>
    <row r="10" spans="1:22">
      <c r="A10" s="550">
        <v>1.2</v>
      </c>
      <c r="B10" s="583" t="s">
        <v>776</v>
      </c>
      <c r="C10" s="885"/>
      <c r="D10" s="880"/>
      <c r="E10" s="880"/>
      <c r="F10" s="880"/>
      <c r="G10" s="880"/>
      <c r="H10" s="880"/>
      <c r="I10" s="880"/>
      <c r="J10" s="880"/>
      <c r="K10" s="880"/>
      <c r="L10" s="880"/>
      <c r="M10" s="880"/>
      <c r="N10" s="880"/>
      <c r="O10" s="880"/>
      <c r="P10" s="880"/>
      <c r="Q10" s="880"/>
      <c r="R10" s="880"/>
      <c r="S10" s="880"/>
      <c r="T10" s="880"/>
      <c r="U10" s="880"/>
      <c r="V10" s="559"/>
    </row>
    <row r="11" spans="1:22">
      <c r="A11" s="550">
        <v>1.3</v>
      </c>
      <c r="B11" s="583" t="s">
        <v>777</v>
      </c>
      <c r="C11" s="885"/>
      <c r="D11" s="880"/>
      <c r="E11" s="880"/>
      <c r="F11" s="880"/>
      <c r="G11" s="880"/>
      <c r="H11" s="880"/>
      <c r="I11" s="880"/>
      <c r="J11" s="880"/>
      <c r="K11" s="880"/>
      <c r="L11" s="880"/>
      <c r="M11" s="880"/>
      <c r="N11" s="880"/>
      <c r="O11" s="880"/>
      <c r="P11" s="880"/>
      <c r="Q11" s="880"/>
      <c r="R11" s="880"/>
      <c r="S11" s="880"/>
      <c r="T11" s="880"/>
      <c r="U11" s="880"/>
      <c r="V11" s="559"/>
    </row>
    <row r="12" spans="1:22">
      <c r="A12" s="550">
        <v>1.4</v>
      </c>
      <c r="B12" s="583" t="s">
        <v>778</v>
      </c>
      <c r="C12" s="885"/>
      <c r="D12" s="880"/>
      <c r="E12" s="880"/>
      <c r="F12" s="880"/>
      <c r="G12" s="880"/>
      <c r="H12" s="880"/>
      <c r="I12" s="880"/>
      <c r="J12" s="880"/>
      <c r="K12" s="880"/>
      <c r="L12" s="880"/>
      <c r="M12" s="880"/>
      <c r="N12" s="880"/>
      <c r="O12" s="880"/>
      <c r="P12" s="880"/>
      <c r="Q12" s="880"/>
      <c r="R12" s="880"/>
      <c r="S12" s="880"/>
      <c r="T12" s="880"/>
      <c r="U12" s="880"/>
      <c r="V12" s="559"/>
    </row>
    <row r="13" spans="1:22">
      <c r="A13" s="550">
        <v>1.5</v>
      </c>
      <c r="B13" s="583" t="s">
        <v>779</v>
      </c>
      <c r="C13" s="885">
        <v>63118224.699900001</v>
      </c>
      <c r="D13" s="880">
        <v>47953035.000100002</v>
      </c>
      <c r="E13" s="880">
        <v>0</v>
      </c>
      <c r="F13" s="880">
        <v>0</v>
      </c>
      <c r="G13" s="880">
        <v>12527328.349300001</v>
      </c>
      <c r="H13" s="880">
        <v>5066418.12</v>
      </c>
      <c r="I13" s="880">
        <v>349109.12939999998</v>
      </c>
      <c r="J13" s="880">
        <v>0</v>
      </c>
      <c r="K13" s="880">
        <v>0</v>
      </c>
      <c r="L13" s="880">
        <v>2637861.3505000002</v>
      </c>
      <c r="M13" s="880">
        <v>0</v>
      </c>
      <c r="N13" s="880">
        <v>29291.5</v>
      </c>
      <c r="O13" s="880">
        <v>0</v>
      </c>
      <c r="P13" s="880">
        <v>252671.99369999999</v>
      </c>
      <c r="Q13" s="880">
        <v>0</v>
      </c>
      <c r="R13" s="880">
        <v>0</v>
      </c>
      <c r="S13" s="880">
        <v>0</v>
      </c>
      <c r="T13" s="880">
        <v>0</v>
      </c>
      <c r="U13" s="880">
        <v>0</v>
      </c>
      <c r="V13" s="559"/>
    </row>
    <row r="14" spans="1:22">
      <c r="A14" s="550">
        <v>1.6</v>
      </c>
      <c r="B14" s="583" t="s">
        <v>780</v>
      </c>
      <c r="C14" s="885">
        <v>17846633.4835</v>
      </c>
      <c r="D14" s="880">
        <v>12014944.872</v>
      </c>
      <c r="E14" s="880">
        <v>464814.41</v>
      </c>
      <c r="F14" s="880">
        <v>0</v>
      </c>
      <c r="G14" s="880">
        <v>2744150.3722000001</v>
      </c>
      <c r="H14" s="880">
        <v>208898.42569999999</v>
      </c>
      <c r="I14" s="880">
        <v>0</v>
      </c>
      <c r="J14" s="880">
        <v>0</v>
      </c>
      <c r="K14" s="880">
        <v>0</v>
      </c>
      <c r="L14" s="880">
        <v>3087538.2393</v>
      </c>
      <c r="M14" s="880">
        <v>2868.68</v>
      </c>
      <c r="N14" s="880">
        <v>0</v>
      </c>
      <c r="O14" s="880">
        <v>247204.43919999999</v>
      </c>
      <c r="P14" s="880">
        <v>0</v>
      </c>
      <c r="Q14" s="880">
        <v>27405.224399999999</v>
      </c>
      <c r="R14" s="880">
        <v>0</v>
      </c>
      <c r="S14" s="880">
        <v>0</v>
      </c>
      <c r="T14" s="880">
        <v>0</v>
      </c>
      <c r="U14" s="880">
        <v>357487.71759999997</v>
      </c>
      <c r="V14" s="559"/>
    </row>
    <row r="15" spans="1:22">
      <c r="A15" s="582">
        <v>2</v>
      </c>
      <c r="B15" s="560" t="s">
        <v>781</v>
      </c>
      <c r="C15" s="882">
        <v>2447907.2800000003</v>
      </c>
      <c r="D15" s="880">
        <v>2447907.2800000003</v>
      </c>
      <c r="E15" s="880"/>
      <c r="F15" s="880"/>
      <c r="G15" s="880"/>
      <c r="H15" s="880"/>
      <c r="I15" s="880"/>
      <c r="J15" s="880"/>
      <c r="K15" s="880"/>
      <c r="L15" s="880"/>
      <c r="M15" s="880"/>
      <c r="N15" s="880"/>
      <c r="O15" s="880"/>
      <c r="P15" s="880"/>
      <c r="Q15" s="880"/>
      <c r="R15" s="880"/>
      <c r="S15" s="880"/>
      <c r="T15" s="880"/>
      <c r="U15" s="880"/>
      <c r="V15" s="559"/>
    </row>
    <row r="16" spans="1:22">
      <c r="A16" s="550">
        <v>2.1</v>
      </c>
      <c r="B16" s="583" t="s">
        <v>775</v>
      </c>
      <c r="C16" s="885">
        <v>977093.78</v>
      </c>
      <c r="D16" s="880">
        <v>977093.78</v>
      </c>
      <c r="E16" s="880"/>
      <c r="F16" s="880"/>
      <c r="G16" s="880"/>
      <c r="H16" s="880"/>
      <c r="I16" s="880"/>
      <c r="J16" s="880"/>
      <c r="K16" s="880"/>
      <c r="L16" s="880"/>
      <c r="M16" s="880"/>
      <c r="N16" s="880"/>
      <c r="O16" s="880"/>
      <c r="P16" s="880"/>
      <c r="Q16" s="880"/>
      <c r="R16" s="880"/>
      <c r="S16" s="880"/>
      <c r="T16" s="880"/>
      <c r="U16" s="880"/>
      <c r="V16" s="559"/>
    </row>
    <row r="17" spans="1:22">
      <c r="A17" s="550">
        <v>2.2000000000000002</v>
      </c>
      <c r="B17" s="583" t="s">
        <v>776</v>
      </c>
      <c r="C17" s="885">
        <v>1470813.5</v>
      </c>
      <c r="D17" s="880">
        <v>1470813.5</v>
      </c>
      <c r="E17" s="880"/>
      <c r="F17" s="880"/>
      <c r="G17" s="880"/>
      <c r="H17" s="880"/>
      <c r="I17" s="880"/>
      <c r="J17" s="880"/>
      <c r="K17" s="880"/>
      <c r="L17" s="880"/>
      <c r="M17" s="880"/>
      <c r="N17" s="880"/>
      <c r="O17" s="880"/>
      <c r="P17" s="880"/>
      <c r="Q17" s="880"/>
      <c r="R17" s="880"/>
      <c r="S17" s="880"/>
      <c r="T17" s="880"/>
      <c r="U17" s="880"/>
      <c r="V17" s="559"/>
    </row>
    <row r="18" spans="1:22">
      <c r="A18" s="550">
        <v>2.2999999999999998</v>
      </c>
      <c r="B18" s="583" t="s">
        <v>777</v>
      </c>
      <c r="C18" s="885"/>
      <c r="D18" s="880"/>
      <c r="E18" s="880"/>
      <c r="F18" s="880"/>
      <c r="G18" s="880"/>
      <c r="H18" s="880"/>
      <c r="I18" s="880"/>
      <c r="J18" s="880"/>
      <c r="K18" s="880"/>
      <c r="L18" s="880"/>
      <c r="M18" s="880"/>
      <c r="N18" s="880"/>
      <c r="O18" s="880"/>
      <c r="P18" s="880"/>
      <c r="Q18" s="880"/>
      <c r="R18" s="880"/>
      <c r="S18" s="880"/>
      <c r="T18" s="880"/>
      <c r="U18" s="880"/>
      <c r="V18" s="559"/>
    </row>
    <row r="19" spans="1:22">
      <c r="A19" s="550">
        <v>2.4</v>
      </c>
      <c r="B19" s="583" t="s">
        <v>778</v>
      </c>
      <c r="C19" s="885"/>
      <c r="D19" s="880"/>
      <c r="E19" s="880"/>
      <c r="F19" s="880"/>
      <c r="G19" s="880"/>
      <c r="H19" s="880"/>
      <c r="I19" s="880"/>
      <c r="J19" s="880"/>
      <c r="K19" s="880"/>
      <c r="L19" s="880"/>
      <c r="M19" s="880"/>
      <c r="N19" s="880"/>
      <c r="O19" s="880"/>
      <c r="P19" s="880"/>
      <c r="Q19" s="880"/>
      <c r="R19" s="880"/>
      <c r="S19" s="880"/>
      <c r="T19" s="880"/>
      <c r="U19" s="880"/>
      <c r="V19" s="559"/>
    </row>
    <row r="20" spans="1:22">
      <c r="A20" s="550">
        <v>2.5</v>
      </c>
      <c r="B20" s="583" t="s">
        <v>779</v>
      </c>
      <c r="C20" s="885"/>
      <c r="D20" s="880"/>
      <c r="E20" s="880"/>
      <c r="F20" s="880"/>
      <c r="G20" s="880"/>
      <c r="H20" s="880"/>
      <c r="I20" s="880"/>
      <c r="J20" s="880"/>
      <c r="K20" s="880"/>
      <c r="L20" s="880"/>
      <c r="M20" s="880"/>
      <c r="N20" s="880"/>
      <c r="O20" s="880"/>
      <c r="P20" s="880"/>
      <c r="Q20" s="880"/>
      <c r="R20" s="880"/>
      <c r="S20" s="880"/>
      <c r="T20" s="880"/>
      <c r="U20" s="880"/>
      <c r="V20" s="559"/>
    </row>
    <row r="21" spans="1:22">
      <c r="A21" s="550">
        <v>2.6</v>
      </c>
      <c r="B21" s="583" t="s">
        <v>780</v>
      </c>
      <c r="C21" s="885"/>
      <c r="D21" s="880"/>
      <c r="E21" s="880"/>
      <c r="F21" s="880"/>
      <c r="G21" s="880"/>
      <c r="H21" s="880"/>
      <c r="I21" s="880"/>
      <c r="J21" s="880"/>
      <c r="K21" s="880"/>
      <c r="L21" s="880"/>
      <c r="M21" s="880"/>
      <c r="N21" s="880"/>
      <c r="O21" s="880"/>
      <c r="P21" s="880"/>
      <c r="Q21" s="880"/>
      <c r="R21" s="880"/>
      <c r="S21" s="880"/>
      <c r="T21" s="880"/>
      <c r="U21" s="880"/>
      <c r="V21" s="559"/>
    </row>
    <row r="22" spans="1:22">
      <c r="A22" s="582">
        <v>3</v>
      </c>
      <c r="B22" s="542" t="s">
        <v>782</v>
      </c>
      <c r="C22" s="882">
        <v>34520965.602699995</v>
      </c>
      <c r="D22" s="880">
        <v>26158082.7278</v>
      </c>
      <c r="E22" s="886"/>
      <c r="F22" s="886"/>
      <c r="G22" s="880">
        <v>312280</v>
      </c>
      <c r="H22" s="886"/>
      <c r="I22" s="886"/>
      <c r="J22" s="886"/>
      <c r="K22" s="886"/>
      <c r="L22" s="880"/>
      <c r="M22" s="886"/>
      <c r="N22" s="886"/>
      <c r="O22" s="886"/>
      <c r="P22" s="886"/>
      <c r="Q22" s="886"/>
      <c r="R22" s="886"/>
      <c r="S22" s="886"/>
      <c r="T22" s="886"/>
      <c r="U22" s="880"/>
      <c r="V22" s="559"/>
    </row>
    <row r="23" spans="1:22">
      <c r="A23" s="550">
        <v>3.1</v>
      </c>
      <c r="B23" s="583" t="s">
        <v>775</v>
      </c>
      <c r="C23" s="885"/>
      <c r="D23" s="880"/>
      <c r="E23" s="886"/>
      <c r="F23" s="886"/>
      <c r="G23" s="880"/>
      <c r="H23" s="886"/>
      <c r="I23" s="886"/>
      <c r="J23" s="886"/>
      <c r="K23" s="886"/>
      <c r="L23" s="880"/>
      <c r="M23" s="886"/>
      <c r="N23" s="886"/>
      <c r="O23" s="886"/>
      <c r="P23" s="886"/>
      <c r="Q23" s="886"/>
      <c r="R23" s="886"/>
      <c r="S23" s="886"/>
      <c r="T23" s="886"/>
      <c r="U23" s="880"/>
      <c r="V23" s="559"/>
    </row>
    <row r="24" spans="1:22">
      <c r="A24" s="550">
        <v>3.2</v>
      </c>
      <c r="B24" s="583" t="s">
        <v>776</v>
      </c>
      <c r="C24" s="885"/>
      <c r="D24" s="880"/>
      <c r="E24" s="886"/>
      <c r="F24" s="886"/>
      <c r="G24" s="880"/>
      <c r="H24" s="886"/>
      <c r="I24" s="886"/>
      <c r="J24" s="886"/>
      <c r="K24" s="886"/>
      <c r="L24" s="880"/>
      <c r="M24" s="886"/>
      <c r="N24" s="886"/>
      <c r="O24" s="886"/>
      <c r="P24" s="886"/>
      <c r="Q24" s="886"/>
      <c r="R24" s="886"/>
      <c r="S24" s="886"/>
      <c r="T24" s="886"/>
      <c r="U24" s="880"/>
      <c r="V24" s="559"/>
    </row>
    <row r="25" spans="1:22">
      <c r="A25" s="550">
        <v>3.3</v>
      </c>
      <c r="B25" s="583" t="s">
        <v>777</v>
      </c>
      <c r="C25" s="885">
        <v>22157441.966499999</v>
      </c>
      <c r="D25" s="880">
        <v>22157441.966499999</v>
      </c>
      <c r="E25" s="886"/>
      <c r="F25" s="886"/>
      <c r="G25" s="880"/>
      <c r="H25" s="886"/>
      <c r="I25" s="886"/>
      <c r="J25" s="886"/>
      <c r="K25" s="886"/>
      <c r="L25" s="880"/>
      <c r="M25" s="886"/>
      <c r="N25" s="886"/>
      <c r="O25" s="886"/>
      <c r="P25" s="886"/>
      <c r="Q25" s="886"/>
      <c r="R25" s="886"/>
      <c r="S25" s="886"/>
      <c r="T25" s="886"/>
      <c r="U25" s="880"/>
      <c r="V25" s="559"/>
    </row>
    <row r="26" spans="1:22">
      <c r="A26" s="550">
        <v>3.4</v>
      </c>
      <c r="B26" s="583" t="s">
        <v>778</v>
      </c>
      <c r="C26" s="885"/>
      <c r="D26" s="880"/>
      <c r="E26" s="886"/>
      <c r="F26" s="886"/>
      <c r="G26" s="880"/>
      <c r="H26" s="886"/>
      <c r="I26" s="886"/>
      <c r="J26" s="886"/>
      <c r="K26" s="886"/>
      <c r="L26" s="880"/>
      <c r="M26" s="886"/>
      <c r="N26" s="886"/>
      <c r="O26" s="886"/>
      <c r="P26" s="886"/>
      <c r="Q26" s="886"/>
      <c r="R26" s="886"/>
      <c r="S26" s="886"/>
      <c r="T26" s="886"/>
      <c r="U26" s="880"/>
      <c r="V26" s="559"/>
    </row>
    <row r="27" spans="1:22">
      <c r="A27" s="550">
        <v>3.5</v>
      </c>
      <c r="B27" s="583" t="s">
        <v>779</v>
      </c>
      <c r="C27" s="885">
        <v>11540359.515700001</v>
      </c>
      <c r="D27" s="880">
        <v>4000640.7612999999</v>
      </c>
      <c r="E27" s="886"/>
      <c r="F27" s="886"/>
      <c r="G27" s="880">
        <v>312280</v>
      </c>
      <c r="H27" s="886"/>
      <c r="I27" s="886"/>
      <c r="J27" s="886"/>
      <c r="K27" s="886"/>
      <c r="L27" s="880"/>
      <c r="M27" s="886"/>
      <c r="N27" s="886"/>
      <c r="O27" s="886"/>
      <c r="P27" s="886"/>
      <c r="Q27" s="886"/>
      <c r="R27" s="886"/>
      <c r="S27" s="886"/>
      <c r="T27" s="886"/>
      <c r="U27" s="880"/>
      <c r="V27" s="559"/>
    </row>
    <row r="28" spans="1:22">
      <c r="A28" s="550">
        <v>3.6</v>
      </c>
      <c r="B28" s="583" t="s">
        <v>780</v>
      </c>
      <c r="C28" s="885">
        <v>823164.12049999996</v>
      </c>
      <c r="D28" s="880"/>
      <c r="E28" s="886"/>
      <c r="F28" s="886"/>
      <c r="G28" s="880"/>
      <c r="H28" s="886"/>
      <c r="I28" s="886"/>
      <c r="J28" s="886"/>
      <c r="K28" s="886"/>
      <c r="L28" s="880"/>
      <c r="M28" s="886"/>
      <c r="N28" s="886"/>
      <c r="O28" s="886"/>
      <c r="P28" s="886"/>
      <c r="Q28" s="886"/>
      <c r="R28" s="886"/>
      <c r="S28" s="886"/>
      <c r="T28" s="886"/>
      <c r="U28" s="880"/>
      <c r="V28" s="559"/>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topLeftCell="G1" zoomScale="70" zoomScaleNormal="70" workbookViewId="0">
      <selection activeCell="L28" sqref="L28"/>
    </sheetView>
  </sheetViews>
  <sheetFormatPr defaultColWidth="9.140625" defaultRowHeight="12.75"/>
  <cols>
    <col min="1" max="1" width="11.85546875" style="535" bestFit="1" customWidth="1"/>
    <col min="2" max="2" width="90.28515625" style="535" bestFit="1" customWidth="1"/>
    <col min="3" max="3" width="20.140625" style="535" customWidth="1"/>
    <col min="4" max="4" width="22.28515625" style="535" customWidth="1"/>
    <col min="5" max="5" width="17.140625" style="535" customWidth="1"/>
    <col min="6" max="7" width="22.28515625" style="535" customWidth="1"/>
    <col min="8" max="8" width="17.140625" style="535" customWidth="1"/>
    <col min="9" max="14" width="22.28515625" style="535" customWidth="1"/>
    <col min="15" max="15" width="23.28515625" style="535" bestFit="1" customWidth="1"/>
    <col min="16" max="16" width="21.7109375" style="535" bestFit="1" customWidth="1"/>
    <col min="17" max="19" width="19" style="535" bestFit="1" customWidth="1"/>
    <col min="20" max="20" width="15.42578125" style="535" customWidth="1"/>
    <col min="21" max="21" width="20" style="535" customWidth="1"/>
    <col min="22" max="16384" width="9.140625" style="535"/>
  </cols>
  <sheetData>
    <row r="1" spans="1:21" ht="13.5">
      <c r="A1" s="534" t="s">
        <v>188</v>
      </c>
      <c r="B1" s="448" t="str">
        <f>Info!C2</f>
        <v>სს "ზირაათ ბანკი საქართველო"</v>
      </c>
    </row>
    <row r="2" spans="1:21">
      <c r="A2" s="536" t="s">
        <v>189</v>
      </c>
      <c r="B2" s="538">
        <f>'1. key ratios'!B2</f>
        <v>44469</v>
      </c>
    </row>
    <row r="3" spans="1:21">
      <c r="A3" s="537" t="s">
        <v>783</v>
      </c>
      <c r="C3" s="538"/>
    </row>
    <row r="4" spans="1:21">
      <c r="A4" s="537"/>
      <c r="B4" s="538"/>
      <c r="C4" s="538"/>
    </row>
    <row r="5" spans="1:21" s="557" customFormat="1" ht="13.5" customHeight="1">
      <c r="A5" s="763" t="s">
        <v>784</v>
      </c>
      <c r="B5" s="764"/>
      <c r="C5" s="769" t="s">
        <v>785</v>
      </c>
      <c r="D5" s="770"/>
      <c r="E5" s="770"/>
      <c r="F5" s="770"/>
      <c r="G5" s="770"/>
      <c r="H5" s="770"/>
      <c r="I5" s="770"/>
      <c r="J5" s="770"/>
      <c r="K5" s="770"/>
      <c r="L5" s="770"/>
      <c r="M5" s="770"/>
      <c r="N5" s="770"/>
      <c r="O5" s="770"/>
      <c r="P5" s="770"/>
      <c r="Q5" s="770"/>
      <c r="R5" s="770"/>
      <c r="S5" s="770"/>
      <c r="T5" s="771"/>
      <c r="U5" s="654"/>
    </row>
    <row r="6" spans="1:21" s="557" customFormat="1">
      <c r="A6" s="765"/>
      <c r="B6" s="766"/>
      <c r="C6" s="749" t="s">
        <v>68</v>
      </c>
      <c r="D6" s="769" t="s">
        <v>786</v>
      </c>
      <c r="E6" s="770"/>
      <c r="F6" s="771"/>
      <c r="G6" s="769" t="s">
        <v>787</v>
      </c>
      <c r="H6" s="770"/>
      <c r="I6" s="770"/>
      <c r="J6" s="770"/>
      <c r="K6" s="771"/>
      <c r="L6" s="772" t="s">
        <v>788</v>
      </c>
      <c r="M6" s="773"/>
      <c r="N6" s="773"/>
      <c r="O6" s="773"/>
      <c r="P6" s="773"/>
      <c r="Q6" s="773"/>
      <c r="R6" s="773"/>
      <c r="S6" s="773"/>
      <c r="T6" s="774"/>
      <c r="U6" s="649"/>
    </row>
    <row r="7" spans="1:21" s="557" customFormat="1" ht="25.5">
      <c r="A7" s="767"/>
      <c r="B7" s="768"/>
      <c r="C7" s="749"/>
      <c r="E7" s="597" t="s">
        <v>762</v>
      </c>
      <c r="F7" s="653" t="s">
        <v>763</v>
      </c>
      <c r="H7" s="597" t="s">
        <v>762</v>
      </c>
      <c r="I7" s="653" t="s">
        <v>789</v>
      </c>
      <c r="J7" s="653" t="s">
        <v>764</v>
      </c>
      <c r="K7" s="653" t="s">
        <v>765</v>
      </c>
      <c r="L7" s="655"/>
      <c r="M7" s="597" t="s">
        <v>766</v>
      </c>
      <c r="N7" s="653" t="s">
        <v>764</v>
      </c>
      <c r="O7" s="653" t="s">
        <v>767</v>
      </c>
      <c r="P7" s="653" t="s">
        <v>768</v>
      </c>
      <c r="Q7" s="653" t="s">
        <v>769</v>
      </c>
      <c r="R7" s="653" t="s">
        <v>770</v>
      </c>
      <c r="S7" s="653" t="s">
        <v>771</v>
      </c>
      <c r="T7" s="656" t="s">
        <v>772</v>
      </c>
      <c r="U7" s="654"/>
    </row>
    <row r="8" spans="1:21">
      <c r="A8" s="584">
        <v>1</v>
      </c>
      <c r="B8" s="574" t="s">
        <v>774</v>
      </c>
      <c r="C8" s="887">
        <v>80964858.183400005</v>
      </c>
      <c r="D8" s="880">
        <v>59967979.872100003</v>
      </c>
      <c r="E8" s="880">
        <v>464814.41</v>
      </c>
      <c r="F8" s="880">
        <v>0</v>
      </c>
      <c r="G8" s="880">
        <v>15271478.7215</v>
      </c>
      <c r="H8" s="880">
        <v>5275316.5456999997</v>
      </c>
      <c r="I8" s="880">
        <v>349109.12939999998</v>
      </c>
      <c r="J8" s="880">
        <v>0</v>
      </c>
      <c r="K8" s="880">
        <v>0</v>
      </c>
      <c r="L8" s="880">
        <v>5725399.5898000002</v>
      </c>
      <c r="M8" s="880">
        <v>2868.68</v>
      </c>
      <c r="N8" s="880">
        <v>29291.5</v>
      </c>
      <c r="O8" s="880">
        <v>247204.43919999999</v>
      </c>
      <c r="P8" s="880">
        <v>252671.99369999999</v>
      </c>
      <c r="Q8" s="880">
        <v>27405.224399999999</v>
      </c>
      <c r="R8" s="880">
        <v>0</v>
      </c>
      <c r="S8" s="880">
        <v>0</v>
      </c>
      <c r="T8" s="880">
        <v>0</v>
      </c>
      <c r="U8" s="559"/>
    </row>
    <row r="9" spans="1:21">
      <c r="A9" s="583">
        <v>1.1000000000000001</v>
      </c>
      <c r="B9" s="583" t="s">
        <v>790</v>
      </c>
      <c r="C9" s="885">
        <v>77275476.406100005</v>
      </c>
      <c r="D9" s="880">
        <v>56311958.759199999</v>
      </c>
      <c r="E9" s="880">
        <v>464814.41</v>
      </c>
      <c r="F9" s="880">
        <v>0</v>
      </c>
      <c r="G9" s="880">
        <v>15266529.2915</v>
      </c>
      <c r="H9" s="880">
        <v>5275316.5456999997</v>
      </c>
      <c r="I9" s="880">
        <v>349109.12939999998</v>
      </c>
      <c r="J9" s="880">
        <v>0</v>
      </c>
      <c r="K9" s="880">
        <v>0</v>
      </c>
      <c r="L9" s="880">
        <v>5696988.3553999998</v>
      </c>
      <c r="M9" s="880">
        <v>2868.68</v>
      </c>
      <c r="N9" s="880">
        <v>29291.5</v>
      </c>
      <c r="O9" s="880">
        <v>247204.43919999999</v>
      </c>
      <c r="P9" s="880">
        <v>252671.99369999999</v>
      </c>
      <c r="Q9" s="880">
        <v>0</v>
      </c>
      <c r="R9" s="880">
        <v>0</v>
      </c>
      <c r="S9" s="880">
        <v>0</v>
      </c>
      <c r="T9" s="880">
        <v>0</v>
      </c>
      <c r="U9" s="559"/>
    </row>
    <row r="10" spans="1:21">
      <c r="A10" s="585" t="s">
        <v>252</v>
      </c>
      <c r="B10" s="585" t="s">
        <v>791</v>
      </c>
      <c r="C10" s="888">
        <v>77275476.406100005</v>
      </c>
      <c r="D10" s="880">
        <v>56311958.759199999</v>
      </c>
      <c r="E10" s="880">
        <v>464814.41</v>
      </c>
      <c r="F10" s="880">
        <v>0</v>
      </c>
      <c r="G10" s="880">
        <v>15266529.2915</v>
      </c>
      <c r="H10" s="880">
        <v>5275316.5456999997</v>
      </c>
      <c r="I10" s="880">
        <v>349109.12939999998</v>
      </c>
      <c r="J10" s="880">
        <v>0</v>
      </c>
      <c r="K10" s="880">
        <v>0</v>
      </c>
      <c r="L10" s="880">
        <v>5696988.3553999998</v>
      </c>
      <c r="M10" s="880">
        <v>2868.68</v>
      </c>
      <c r="N10" s="880">
        <v>29291.5</v>
      </c>
      <c r="O10" s="880">
        <v>247204.43919999999</v>
      </c>
      <c r="P10" s="880">
        <v>252671.99369999999</v>
      </c>
      <c r="Q10" s="880">
        <v>0</v>
      </c>
      <c r="R10" s="880">
        <v>0</v>
      </c>
      <c r="S10" s="880">
        <v>0</v>
      </c>
      <c r="T10" s="880">
        <v>0</v>
      </c>
      <c r="U10" s="559"/>
    </row>
    <row r="11" spans="1:21">
      <c r="A11" s="586" t="s">
        <v>792</v>
      </c>
      <c r="B11" s="587" t="s">
        <v>793</v>
      </c>
      <c r="C11" s="889">
        <v>41324944.9344</v>
      </c>
      <c r="D11" s="880">
        <v>28015885.4976</v>
      </c>
      <c r="E11" s="880">
        <v>0</v>
      </c>
      <c r="F11" s="880">
        <v>0</v>
      </c>
      <c r="G11" s="880">
        <v>8740798.0220999997</v>
      </c>
      <c r="H11" s="880">
        <v>5066418.12</v>
      </c>
      <c r="I11" s="880">
        <v>318466.07939999999</v>
      </c>
      <c r="J11" s="880">
        <v>0</v>
      </c>
      <c r="K11" s="880">
        <v>0</v>
      </c>
      <c r="L11" s="880">
        <v>4568261.4146999996</v>
      </c>
      <c r="M11" s="880">
        <v>2868.68</v>
      </c>
      <c r="N11" s="880">
        <v>0</v>
      </c>
      <c r="O11" s="880">
        <v>247204.43919999999</v>
      </c>
      <c r="P11" s="880">
        <v>55400.3145</v>
      </c>
      <c r="Q11" s="880">
        <v>0</v>
      </c>
      <c r="R11" s="880">
        <v>0</v>
      </c>
      <c r="S11" s="880">
        <v>0</v>
      </c>
      <c r="T11" s="880">
        <v>0</v>
      </c>
      <c r="U11" s="559"/>
    </row>
    <row r="12" spans="1:21">
      <c r="A12" s="586" t="s">
        <v>794</v>
      </c>
      <c r="B12" s="587" t="s">
        <v>795</v>
      </c>
      <c r="C12" s="889">
        <v>21281278.2313</v>
      </c>
      <c r="D12" s="880">
        <v>15606366.1722</v>
      </c>
      <c r="E12" s="880">
        <v>464814.41</v>
      </c>
      <c r="F12" s="880">
        <v>0</v>
      </c>
      <c r="G12" s="880">
        <v>4826893.0482999999</v>
      </c>
      <c r="H12" s="880">
        <v>208898.42569999999</v>
      </c>
      <c r="I12" s="880">
        <v>30643.05</v>
      </c>
      <c r="J12" s="880">
        <v>0</v>
      </c>
      <c r="K12" s="880">
        <v>0</v>
      </c>
      <c r="L12" s="880">
        <v>848019.01080000005</v>
      </c>
      <c r="M12" s="880">
        <v>0</v>
      </c>
      <c r="N12" s="880">
        <v>29291.5</v>
      </c>
      <c r="O12" s="880">
        <v>0</v>
      </c>
      <c r="P12" s="880">
        <v>64869.674599999998</v>
      </c>
      <c r="Q12" s="880">
        <v>0</v>
      </c>
      <c r="R12" s="880">
        <v>0</v>
      </c>
      <c r="S12" s="880">
        <v>0</v>
      </c>
      <c r="T12" s="880">
        <v>0</v>
      </c>
      <c r="U12" s="559"/>
    </row>
    <row r="13" spans="1:21">
      <c r="A13" s="586" t="s">
        <v>796</v>
      </c>
      <c r="B13" s="587" t="s">
        <v>797</v>
      </c>
      <c r="C13" s="889">
        <v>10130736.602499999</v>
      </c>
      <c r="D13" s="880">
        <v>9869981.5220999997</v>
      </c>
      <c r="E13" s="880">
        <v>0</v>
      </c>
      <c r="F13" s="880">
        <v>0</v>
      </c>
      <c r="G13" s="880">
        <v>0</v>
      </c>
      <c r="H13" s="880">
        <v>0</v>
      </c>
      <c r="I13" s="880">
        <v>0</v>
      </c>
      <c r="J13" s="880">
        <v>0</v>
      </c>
      <c r="K13" s="880">
        <v>0</v>
      </c>
      <c r="L13" s="880">
        <v>260755.08040000001</v>
      </c>
      <c r="M13" s="880">
        <v>0</v>
      </c>
      <c r="N13" s="880">
        <v>0</v>
      </c>
      <c r="O13" s="880">
        <v>0</v>
      </c>
      <c r="P13" s="880">
        <v>112449.1551</v>
      </c>
      <c r="Q13" s="880">
        <v>0</v>
      </c>
      <c r="R13" s="880">
        <v>0</v>
      </c>
      <c r="S13" s="880">
        <v>0</v>
      </c>
      <c r="T13" s="880">
        <v>0</v>
      </c>
      <c r="U13" s="559"/>
    </row>
    <row r="14" spans="1:21">
      <c r="A14" s="586" t="s">
        <v>798</v>
      </c>
      <c r="B14" s="587" t="s">
        <v>799</v>
      </c>
      <c r="C14" s="889">
        <v>4538516.6379000004</v>
      </c>
      <c r="D14" s="880">
        <v>2819725.5673000002</v>
      </c>
      <c r="E14" s="880">
        <v>0</v>
      </c>
      <c r="F14" s="880">
        <v>0</v>
      </c>
      <c r="G14" s="880">
        <v>1698838.2211</v>
      </c>
      <c r="H14" s="880">
        <v>0</v>
      </c>
      <c r="I14" s="880">
        <v>0</v>
      </c>
      <c r="J14" s="880">
        <v>0</v>
      </c>
      <c r="K14" s="880">
        <v>0</v>
      </c>
      <c r="L14" s="880">
        <v>19952.8495</v>
      </c>
      <c r="M14" s="880">
        <v>0</v>
      </c>
      <c r="N14" s="880">
        <v>0</v>
      </c>
      <c r="O14" s="880">
        <v>0</v>
      </c>
      <c r="P14" s="880">
        <v>19952.8495</v>
      </c>
      <c r="Q14" s="880">
        <v>0</v>
      </c>
      <c r="R14" s="880">
        <v>0</v>
      </c>
      <c r="S14" s="880">
        <v>0</v>
      </c>
      <c r="T14" s="880">
        <v>0</v>
      </c>
      <c r="U14" s="559"/>
    </row>
    <row r="15" spans="1:21">
      <c r="A15" s="588">
        <v>1.2</v>
      </c>
      <c r="B15" s="589" t="s">
        <v>800</v>
      </c>
      <c r="C15" s="890">
        <v>4762151.8443</v>
      </c>
      <c r="D15" s="880">
        <v>1126239.1588999999</v>
      </c>
      <c r="E15" s="880">
        <v>9296.2900000000009</v>
      </c>
      <c r="F15" s="880">
        <v>0</v>
      </c>
      <c r="G15" s="880">
        <v>1526652.9689</v>
      </c>
      <c r="H15" s="880">
        <v>527531.6557</v>
      </c>
      <c r="I15" s="880">
        <v>34910.905500000001</v>
      </c>
      <c r="J15" s="880">
        <v>0</v>
      </c>
      <c r="K15" s="880">
        <v>0</v>
      </c>
      <c r="L15" s="880">
        <v>2109259.7165000001</v>
      </c>
      <c r="M15" s="880">
        <v>1434.34</v>
      </c>
      <c r="N15" s="880">
        <v>8787.4500000000007</v>
      </c>
      <c r="O15" s="880">
        <v>123602.2352</v>
      </c>
      <c r="P15" s="880">
        <v>126336.0592</v>
      </c>
      <c r="Q15" s="880">
        <v>0</v>
      </c>
      <c r="R15" s="880">
        <v>0</v>
      </c>
      <c r="S15" s="880">
        <v>0</v>
      </c>
      <c r="T15" s="880">
        <v>0</v>
      </c>
      <c r="U15" s="559"/>
    </row>
    <row r="16" spans="1:21">
      <c r="A16" s="590">
        <v>1.3</v>
      </c>
      <c r="B16" s="589" t="s">
        <v>801</v>
      </c>
      <c r="C16" s="891"/>
      <c r="D16" s="891"/>
      <c r="E16" s="891"/>
      <c r="F16" s="891"/>
      <c r="G16" s="891"/>
      <c r="H16" s="891"/>
      <c r="I16" s="891"/>
      <c r="J16" s="891"/>
      <c r="K16" s="891"/>
      <c r="L16" s="891"/>
      <c r="M16" s="891"/>
      <c r="N16" s="891"/>
      <c r="O16" s="891"/>
      <c r="P16" s="891"/>
      <c r="Q16" s="891"/>
      <c r="R16" s="891"/>
      <c r="S16" s="891"/>
      <c r="T16" s="891"/>
      <c r="U16" s="559"/>
    </row>
    <row r="17" spans="1:21" s="557" customFormat="1" ht="25.5">
      <c r="A17" s="591" t="s">
        <v>802</v>
      </c>
      <c r="B17" s="592" t="s">
        <v>803</v>
      </c>
      <c r="C17" s="892">
        <v>76758892.826100007</v>
      </c>
      <c r="D17" s="883">
        <v>56079131.589199997</v>
      </c>
      <c r="E17" s="883">
        <v>464814.41</v>
      </c>
      <c r="F17" s="883">
        <v>0</v>
      </c>
      <c r="G17" s="883">
        <v>14982772.8815</v>
      </c>
      <c r="H17" s="883">
        <v>5275316.5456999997</v>
      </c>
      <c r="I17" s="883">
        <v>349109.12939999998</v>
      </c>
      <c r="J17" s="883">
        <v>0</v>
      </c>
      <c r="K17" s="883">
        <v>0</v>
      </c>
      <c r="L17" s="883">
        <v>5696988.3553999998</v>
      </c>
      <c r="M17" s="883">
        <v>2868.68</v>
      </c>
      <c r="N17" s="883">
        <v>29291.5</v>
      </c>
      <c r="O17" s="883">
        <v>247204.43919999999</v>
      </c>
      <c r="P17" s="883">
        <v>252671.99369999999</v>
      </c>
      <c r="Q17" s="883">
        <v>0</v>
      </c>
      <c r="R17" s="883">
        <v>0</v>
      </c>
      <c r="S17" s="883">
        <v>0</v>
      </c>
      <c r="T17" s="883">
        <v>0</v>
      </c>
      <c r="U17" s="563"/>
    </row>
    <row r="18" spans="1:21" s="557" customFormat="1" ht="25.5">
      <c r="A18" s="593" t="s">
        <v>804</v>
      </c>
      <c r="B18" s="593" t="s">
        <v>805</v>
      </c>
      <c r="C18" s="893">
        <v>76758892.826100007</v>
      </c>
      <c r="D18" s="883">
        <v>56079131.589199997</v>
      </c>
      <c r="E18" s="883">
        <v>464814.41</v>
      </c>
      <c r="F18" s="883">
        <v>0</v>
      </c>
      <c r="G18" s="883">
        <v>14982772.8815</v>
      </c>
      <c r="H18" s="883">
        <v>5275316.5456999997</v>
      </c>
      <c r="I18" s="883">
        <v>349109.12939999998</v>
      </c>
      <c r="J18" s="883">
        <v>0</v>
      </c>
      <c r="K18" s="883">
        <v>0</v>
      </c>
      <c r="L18" s="883">
        <v>5696988.3553999998</v>
      </c>
      <c r="M18" s="883">
        <v>2868.68</v>
      </c>
      <c r="N18" s="883">
        <v>29291.5</v>
      </c>
      <c r="O18" s="883">
        <v>247204.43919999999</v>
      </c>
      <c r="P18" s="883">
        <v>252671.99369999999</v>
      </c>
      <c r="Q18" s="883">
        <v>0</v>
      </c>
      <c r="R18" s="883">
        <v>0</v>
      </c>
      <c r="S18" s="883">
        <v>0</v>
      </c>
      <c r="T18" s="883">
        <v>0</v>
      </c>
      <c r="U18" s="563"/>
    </row>
    <row r="19" spans="1:21" s="557" customFormat="1">
      <c r="A19" s="591" t="s">
        <v>806</v>
      </c>
      <c r="B19" s="594" t="s">
        <v>807</v>
      </c>
      <c r="C19" s="894">
        <v>106325733.5132</v>
      </c>
      <c r="D19" s="883">
        <v>59986596.8662</v>
      </c>
      <c r="E19" s="883">
        <v>184007.59</v>
      </c>
      <c r="F19" s="883">
        <v>0</v>
      </c>
      <c r="G19" s="883">
        <v>25530647.559900001</v>
      </c>
      <c r="H19" s="883">
        <v>18642805.454300001</v>
      </c>
      <c r="I19" s="883">
        <v>960800.4706</v>
      </c>
      <c r="J19" s="883">
        <v>0</v>
      </c>
      <c r="K19" s="883">
        <v>0</v>
      </c>
      <c r="L19" s="883">
        <v>14698589.532099999</v>
      </c>
      <c r="M19" s="883">
        <v>168885.32</v>
      </c>
      <c r="N19" s="883">
        <v>65708.5</v>
      </c>
      <c r="O19" s="883">
        <v>143145.56080000001</v>
      </c>
      <c r="P19" s="883">
        <v>612343.61490000004</v>
      </c>
      <c r="Q19" s="883">
        <v>0</v>
      </c>
      <c r="R19" s="883">
        <v>0</v>
      </c>
      <c r="S19" s="883">
        <v>0</v>
      </c>
      <c r="T19" s="883">
        <v>0</v>
      </c>
      <c r="U19" s="563"/>
    </row>
    <row r="20" spans="1:21" s="557" customFormat="1">
      <c r="A20" s="593" t="s">
        <v>808</v>
      </c>
      <c r="B20" s="593" t="s">
        <v>809</v>
      </c>
      <c r="C20" s="893">
        <v>106325733.5132</v>
      </c>
      <c r="D20" s="883">
        <v>59986596.8662</v>
      </c>
      <c r="E20" s="883">
        <v>184007.59</v>
      </c>
      <c r="F20" s="883">
        <v>0</v>
      </c>
      <c r="G20" s="883">
        <v>25530647.559900001</v>
      </c>
      <c r="H20" s="883">
        <v>18642805.454300001</v>
      </c>
      <c r="I20" s="883">
        <v>960800.4706</v>
      </c>
      <c r="J20" s="883">
        <v>0</v>
      </c>
      <c r="K20" s="883">
        <v>0</v>
      </c>
      <c r="L20" s="883">
        <v>14698589.532099999</v>
      </c>
      <c r="M20" s="883">
        <v>168885.32</v>
      </c>
      <c r="N20" s="883">
        <v>65708.5</v>
      </c>
      <c r="O20" s="883">
        <v>143145.56080000001</v>
      </c>
      <c r="P20" s="883">
        <v>612343.61490000004</v>
      </c>
      <c r="Q20" s="883">
        <v>0</v>
      </c>
      <c r="R20" s="883">
        <v>0</v>
      </c>
      <c r="S20" s="883">
        <v>0</v>
      </c>
      <c r="T20" s="883">
        <v>0</v>
      </c>
      <c r="U20" s="563"/>
    </row>
    <row r="21" spans="1:21" s="557" customFormat="1">
      <c r="A21" s="595">
        <v>1.4</v>
      </c>
      <c r="B21" s="636" t="s">
        <v>941</v>
      </c>
      <c r="C21" s="895"/>
      <c r="D21" s="883"/>
      <c r="E21" s="883"/>
      <c r="F21" s="883"/>
      <c r="G21" s="883"/>
      <c r="H21" s="883"/>
      <c r="I21" s="883"/>
      <c r="J21" s="883"/>
      <c r="K21" s="883"/>
      <c r="L21" s="883"/>
      <c r="M21" s="883"/>
      <c r="N21" s="883"/>
      <c r="O21" s="883"/>
      <c r="P21" s="883"/>
      <c r="Q21" s="883"/>
      <c r="R21" s="883"/>
      <c r="S21" s="883"/>
      <c r="T21" s="883"/>
      <c r="U21" s="563"/>
    </row>
    <row r="22" spans="1:21" s="557" customFormat="1">
      <c r="A22" s="595">
        <v>1.5</v>
      </c>
      <c r="B22" s="636" t="s">
        <v>942</v>
      </c>
      <c r="C22" s="895"/>
      <c r="D22" s="883"/>
      <c r="E22" s="883"/>
      <c r="F22" s="883"/>
      <c r="G22" s="883"/>
      <c r="H22" s="883"/>
      <c r="I22" s="883"/>
      <c r="J22" s="883"/>
      <c r="K22" s="883"/>
      <c r="L22" s="883"/>
      <c r="M22" s="883"/>
      <c r="N22" s="883"/>
      <c r="O22" s="883"/>
      <c r="P22" s="883"/>
      <c r="Q22" s="883"/>
      <c r="R22" s="883"/>
      <c r="S22" s="883"/>
      <c r="T22" s="883"/>
      <c r="U22" s="563"/>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zoomScale="70" zoomScaleNormal="70" workbookViewId="0">
      <selection activeCell="H18" sqref="H18"/>
    </sheetView>
  </sheetViews>
  <sheetFormatPr defaultColWidth="9.140625" defaultRowHeight="12.75"/>
  <cols>
    <col min="1" max="1" width="11.85546875" style="535" bestFit="1" customWidth="1"/>
    <col min="2" max="2" width="93.42578125" style="535" customWidth="1"/>
    <col min="3" max="3" width="14.5703125" style="535" customWidth="1"/>
    <col min="4" max="4" width="14.85546875" style="535" bestFit="1" customWidth="1"/>
    <col min="5" max="5" width="13.85546875" style="535" bestFit="1" customWidth="1"/>
    <col min="6" max="6" width="18" style="600" bestFit="1" customWidth="1"/>
    <col min="7" max="7" width="11.42578125" style="600" bestFit="1" customWidth="1"/>
    <col min="8" max="8" width="11" style="535" bestFit="1" customWidth="1"/>
    <col min="9" max="9" width="15.7109375" style="535" customWidth="1"/>
    <col min="10" max="10" width="14.85546875" style="600" bestFit="1" customWidth="1"/>
    <col min="11" max="11" width="13.85546875" style="600" bestFit="1" customWidth="1"/>
    <col min="12" max="12" width="18" style="600" bestFit="1" customWidth="1"/>
    <col min="13" max="13" width="11.42578125" style="600" bestFit="1" customWidth="1"/>
    <col min="14" max="14" width="11" style="600" bestFit="1" customWidth="1"/>
    <col min="15" max="15" width="18.85546875" style="535" bestFit="1" customWidth="1"/>
    <col min="16" max="16384" width="9.140625" style="535"/>
  </cols>
  <sheetData>
    <row r="1" spans="1:15" ht="13.5">
      <c r="A1" s="534" t="s">
        <v>188</v>
      </c>
      <c r="B1" s="448" t="str">
        <f>Info!C2</f>
        <v>სს "ზირაათ ბანკი საქართველო"</v>
      </c>
      <c r="F1" s="535"/>
      <c r="G1" s="535"/>
      <c r="J1" s="535"/>
      <c r="K1" s="535"/>
      <c r="L1" s="535"/>
      <c r="M1" s="535"/>
      <c r="N1" s="535"/>
    </row>
    <row r="2" spans="1:15">
      <c r="A2" s="536" t="s">
        <v>189</v>
      </c>
      <c r="B2" s="538">
        <f>'1. key ratios'!B2</f>
        <v>44469</v>
      </c>
      <c r="F2" s="535"/>
      <c r="G2" s="535"/>
      <c r="J2" s="535"/>
      <c r="K2" s="535"/>
      <c r="L2" s="535"/>
      <c r="M2" s="535"/>
      <c r="N2" s="535"/>
    </row>
    <row r="3" spans="1:15">
      <c r="A3" s="537" t="s">
        <v>812</v>
      </c>
      <c r="F3" s="535"/>
      <c r="G3" s="535"/>
      <c r="J3" s="535"/>
      <c r="K3" s="535"/>
      <c r="L3" s="535"/>
      <c r="M3" s="535"/>
      <c r="N3" s="535"/>
    </row>
    <row r="4" spans="1:15">
      <c r="F4" s="535"/>
      <c r="G4" s="535"/>
      <c r="J4" s="535"/>
      <c r="K4" s="535"/>
      <c r="L4" s="535"/>
      <c r="M4" s="535"/>
      <c r="N4" s="535"/>
    </row>
    <row r="5" spans="1:15" ht="37.5" customHeight="1">
      <c r="A5" s="729" t="s">
        <v>813</v>
      </c>
      <c r="B5" s="730"/>
      <c r="C5" s="775" t="s">
        <v>814</v>
      </c>
      <c r="D5" s="776"/>
      <c r="E5" s="776"/>
      <c r="F5" s="776"/>
      <c r="G5" s="776"/>
      <c r="H5" s="777"/>
      <c r="I5" s="778" t="s">
        <v>815</v>
      </c>
      <c r="J5" s="779"/>
      <c r="K5" s="779"/>
      <c r="L5" s="779"/>
      <c r="M5" s="779"/>
      <c r="N5" s="780"/>
      <c r="O5" s="781" t="s">
        <v>685</v>
      </c>
    </row>
    <row r="6" spans="1:15" ht="39.6" customHeight="1">
      <c r="A6" s="733"/>
      <c r="B6" s="734"/>
      <c r="C6" s="596"/>
      <c r="D6" s="597" t="s">
        <v>816</v>
      </c>
      <c r="E6" s="597" t="s">
        <v>817</v>
      </c>
      <c r="F6" s="597" t="s">
        <v>818</v>
      </c>
      <c r="G6" s="597" t="s">
        <v>819</v>
      </c>
      <c r="H6" s="597" t="s">
        <v>820</v>
      </c>
      <c r="I6" s="598"/>
      <c r="J6" s="597" t="s">
        <v>816</v>
      </c>
      <c r="K6" s="597" t="s">
        <v>817</v>
      </c>
      <c r="L6" s="597" t="s">
        <v>818</v>
      </c>
      <c r="M6" s="597" t="s">
        <v>819</v>
      </c>
      <c r="N6" s="597" t="s">
        <v>820</v>
      </c>
      <c r="O6" s="782"/>
    </row>
    <row r="7" spans="1:15" ht="34.5">
      <c r="A7" s="550">
        <v>1</v>
      </c>
      <c r="B7" s="558" t="s">
        <v>695</v>
      </c>
      <c r="C7" s="896">
        <v>1276645.1969999999</v>
      </c>
      <c r="D7" s="880">
        <v>1273776.517</v>
      </c>
      <c r="E7" s="880">
        <v>0</v>
      </c>
      <c r="F7" s="897">
        <v>0</v>
      </c>
      <c r="G7" s="897">
        <v>2868.68</v>
      </c>
      <c r="H7" s="880">
        <v>0</v>
      </c>
      <c r="I7" s="880">
        <v>26909.859700000001</v>
      </c>
      <c r="J7" s="897">
        <v>25475.519700000001</v>
      </c>
      <c r="K7" s="897">
        <v>0</v>
      </c>
      <c r="L7" s="897">
        <v>0</v>
      </c>
      <c r="M7" s="897">
        <v>1434.34</v>
      </c>
      <c r="N7" s="897">
        <v>0</v>
      </c>
      <c r="O7" s="880"/>
    </row>
    <row r="8" spans="1:15">
      <c r="A8" s="550">
        <v>2</v>
      </c>
      <c r="B8" s="558" t="s">
        <v>696</v>
      </c>
      <c r="C8" s="896">
        <v>924156.6078</v>
      </c>
      <c r="D8" s="880">
        <v>924156.6078</v>
      </c>
      <c r="E8" s="880">
        <v>0</v>
      </c>
      <c r="F8" s="898">
        <v>0</v>
      </c>
      <c r="G8" s="898">
        <v>0</v>
      </c>
      <c r="H8" s="880">
        <v>0</v>
      </c>
      <c r="I8" s="880">
        <v>18483.104800000001</v>
      </c>
      <c r="J8" s="898">
        <v>18483.104800000001</v>
      </c>
      <c r="K8" s="898">
        <v>0</v>
      </c>
      <c r="L8" s="898">
        <v>0</v>
      </c>
      <c r="M8" s="898">
        <v>0</v>
      </c>
      <c r="N8" s="898">
        <v>0</v>
      </c>
      <c r="O8" s="880"/>
    </row>
    <row r="9" spans="1:15">
      <c r="A9" s="550">
        <v>3</v>
      </c>
      <c r="B9" s="558" t="s">
        <v>697</v>
      </c>
      <c r="C9" s="896"/>
      <c r="D9" s="880"/>
      <c r="E9" s="880"/>
      <c r="F9" s="899"/>
      <c r="G9" s="899"/>
      <c r="H9" s="880"/>
      <c r="I9" s="880"/>
      <c r="J9" s="899"/>
      <c r="K9" s="899"/>
      <c r="L9" s="899"/>
      <c r="M9" s="899"/>
      <c r="N9" s="899"/>
      <c r="O9" s="880"/>
    </row>
    <row r="10" spans="1:15">
      <c r="A10" s="550">
        <v>4</v>
      </c>
      <c r="B10" s="558" t="s">
        <v>698</v>
      </c>
      <c r="C10" s="896">
        <v>5272099.8019000003</v>
      </c>
      <c r="D10" s="880">
        <v>5272099.8019000003</v>
      </c>
      <c r="E10" s="880">
        <v>0</v>
      </c>
      <c r="F10" s="899">
        <v>0</v>
      </c>
      <c r="G10" s="899">
        <v>0</v>
      </c>
      <c r="H10" s="880">
        <v>0</v>
      </c>
      <c r="I10" s="880">
        <v>105442.00229999999</v>
      </c>
      <c r="J10" s="899">
        <v>105442.00229999999</v>
      </c>
      <c r="K10" s="899">
        <v>0</v>
      </c>
      <c r="L10" s="899">
        <v>0</v>
      </c>
      <c r="M10" s="899">
        <v>0</v>
      </c>
      <c r="N10" s="899">
        <v>0</v>
      </c>
      <c r="O10" s="880"/>
    </row>
    <row r="11" spans="1:15">
      <c r="A11" s="550">
        <v>5</v>
      </c>
      <c r="B11" s="558" t="s">
        <v>699</v>
      </c>
      <c r="C11" s="896">
        <v>3217897.8561999998</v>
      </c>
      <c r="D11" s="880">
        <v>976119.24</v>
      </c>
      <c r="E11" s="880">
        <v>1857168.51</v>
      </c>
      <c r="F11" s="899">
        <v>384610.10619999998</v>
      </c>
      <c r="G11" s="899">
        <v>0</v>
      </c>
      <c r="H11" s="880">
        <v>0</v>
      </c>
      <c r="I11" s="880">
        <v>320622.26559999998</v>
      </c>
      <c r="J11" s="899">
        <v>19522.38</v>
      </c>
      <c r="K11" s="899">
        <v>185716.86</v>
      </c>
      <c r="L11" s="899">
        <v>115383.02559999999</v>
      </c>
      <c r="M11" s="899">
        <v>0</v>
      </c>
      <c r="N11" s="899">
        <v>0</v>
      </c>
      <c r="O11" s="880"/>
    </row>
    <row r="12" spans="1:15">
      <c r="A12" s="550">
        <v>6</v>
      </c>
      <c r="B12" s="558" t="s">
        <v>700</v>
      </c>
      <c r="C12" s="896">
        <v>2552153.8757000002</v>
      </c>
      <c r="D12" s="880">
        <v>1958886.1897</v>
      </c>
      <c r="E12" s="880">
        <v>340595.6923</v>
      </c>
      <c r="F12" s="899">
        <v>0</v>
      </c>
      <c r="G12" s="899">
        <v>252671.99369999999</v>
      </c>
      <c r="H12" s="880">
        <v>0</v>
      </c>
      <c r="I12" s="880">
        <v>199573.34969999999</v>
      </c>
      <c r="J12" s="899">
        <v>39177.730600000003</v>
      </c>
      <c r="K12" s="899">
        <v>34059.5599</v>
      </c>
      <c r="L12" s="899">
        <v>0</v>
      </c>
      <c r="M12" s="899">
        <v>126336.0592</v>
      </c>
      <c r="N12" s="899">
        <v>0</v>
      </c>
      <c r="O12" s="880"/>
    </row>
    <row r="13" spans="1:15">
      <c r="A13" s="550">
        <v>7</v>
      </c>
      <c r="B13" s="558" t="s">
        <v>701</v>
      </c>
      <c r="C13" s="896">
        <v>4421892.3207999999</v>
      </c>
      <c r="D13" s="880">
        <v>2474033.62</v>
      </c>
      <c r="E13" s="880">
        <v>400000</v>
      </c>
      <c r="F13" s="899">
        <v>1547858.7008</v>
      </c>
      <c r="G13" s="899">
        <v>0</v>
      </c>
      <c r="H13" s="880">
        <v>0</v>
      </c>
      <c r="I13" s="880">
        <v>553838.29429999995</v>
      </c>
      <c r="J13" s="899">
        <v>49480.68</v>
      </c>
      <c r="K13" s="899">
        <v>40000</v>
      </c>
      <c r="L13" s="899">
        <v>464357.61430000002</v>
      </c>
      <c r="M13" s="899">
        <v>0</v>
      </c>
      <c r="N13" s="899">
        <v>0</v>
      </c>
      <c r="O13" s="880"/>
    </row>
    <row r="14" spans="1:15">
      <c r="A14" s="550">
        <v>8</v>
      </c>
      <c r="B14" s="558" t="s">
        <v>702</v>
      </c>
      <c r="C14" s="896">
        <v>6728104.9555000002</v>
      </c>
      <c r="D14" s="880">
        <v>1681141.6113</v>
      </c>
      <c r="E14" s="880">
        <v>4634275.3</v>
      </c>
      <c r="F14" s="899">
        <v>412688.0442</v>
      </c>
      <c r="G14" s="899">
        <v>0</v>
      </c>
      <c r="H14" s="880">
        <v>0</v>
      </c>
      <c r="I14" s="880">
        <v>620856.78720000002</v>
      </c>
      <c r="J14" s="899">
        <v>33622.8433</v>
      </c>
      <c r="K14" s="899">
        <v>463427.54</v>
      </c>
      <c r="L14" s="899">
        <v>123806.4039</v>
      </c>
      <c r="M14" s="899">
        <v>0</v>
      </c>
      <c r="N14" s="899">
        <v>0</v>
      </c>
      <c r="O14" s="880"/>
    </row>
    <row r="15" spans="1:15">
      <c r="A15" s="550">
        <v>9</v>
      </c>
      <c r="B15" s="558" t="s">
        <v>703</v>
      </c>
      <c r="C15" s="896"/>
      <c r="D15" s="880"/>
      <c r="E15" s="880"/>
      <c r="F15" s="899"/>
      <c r="G15" s="899"/>
      <c r="H15" s="880"/>
      <c r="I15" s="880"/>
      <c r="J15" s="899"/>
      <c r="K15" s="899"/>
      <c r="L15" s="899"/>
      <c r="M15" s="899"/>
      <c r="N15" s="899"/>
      <c r="O15" s="880"/>
    </row>
    <row r="16" spans="1:15">
      <c r="A16" s="550">
        <v>10</v>
      </c>
      <c r="B16" s="558" t="s">
        <v>704</v>
      </c>
      <c r="C16" s="896">
        <v>702577.66249999998</v>
      </c>
      <c r="D16" s="880">
        <v>528505.13959999999</v>
      </c>
      <c r="E16" s="880">
        <v>0</v>
      </c>
      <c r="F16" s="899">
        <v>0</v>
      </c>
      <c r="G16" s="899">
        <v>174072.52290000001</v>
      </c>
      <c r="H16" s="880">
        <v>0</v>
      </c>
      <c r="I16" s="880">
        <v>97606.366099999999</v>
      </c>
      <c r="J16" s="899">
        <v>10570.089099999999</v>
      </c>
      <c r="K16" s="899">
        <v>0</v>
      </c>
      <c r="L16" s="899">
        <v>0</v>
      </c>
      <c r="M16" s="899">
        <v>87036.277000000002</v>
      </c>
      <c r="N16" s="899">
        <v>0</v>
      </c>
      <c r="O16" s="880"/>
    </row>
    <row r="17" spans="1:15">
      <c r="A17" s="550">
        <v>11</v>
      </c>
      <c r="B17" s="558" t="s">
        <v>705</v>
      </c>
      <c r="C17" s="896">
        <v>538901.93999999994</v>
      </c>
      <c r="D17" s="880">
        <v>538901.93999999994</v>
      </c>
      <c r="E17" s="880">
        <v>0</v>
      </c>
      <c r="F17" s="899">
        <v>0</v>
      </c>
      <c r="G17" s="899">
        <v>0</v>
      </c>
      <c r="H17" s="880">
        <v>0</v>
      </c>
      <c r="I17" s="880">
        <v>10778.04</v>
      </c>
      <c r="J17" s="899">
        <v>10778.04</v>
      </c>
      <c r="K17" s="899">
        <v>0</v>
      </c>
      <c r="L17" s="899">
        <v>0</v>
      </c>
      <c r="M17" s="899">
        <v>0</v>
      </c>
      <c r="N17" s="899">
        <v>0</v>
      </c>
      <c r="O17" s="880"/>
    </row>
    <row r="18" spans="1:15">
      <c r="A18" s="550">
        <v>12</v>
      </c>
      <c r="B18" s="558" t="s">
        <v>706</v>
      </c>
      <c r="C18" s="896">
        <v>30297652.395300001</v>
      </c>
      <c r="D18" s="880">
        <v>26496083.317499999</v>
      </c>
      <c r="E18" s="880">
        <v>2515401.4108000002</v>
      </c>
      <c r="F18" s="899">
        <v>1113937.44</v>
      </c>
      <c r="G18" s="899">
        <v>172230.22700000001</v>
      </c>
      <c r="H18" s="880">
        <v>0</v>
      </c>
      <c r="I18" s="880">
        <v>1201758.1455000001</v>
      </c>
      <c r="J18" s="899">
        <v>529921.64910000004</v>
      </c>
      <c r="K18" s="899">
        <v>251540.14290000001</v>
      </c>
      <c r="L18" s="899">
        <v>334181.24</v>
      </c>
      <c r="M18" s="899">
        <v>86115.113500000007</v>
      </c>
      <c r="N18" s="899">
        <v>0</v>
      </c>
      <c r="O18" s="880"/>
    </row>
    <row r="19" spans="1:15">
      <c r="A19" s="550">
        <v>13</v>
      </c>
      <c r="B19" s="558" t="s">
        <v>707</v>
      </c>
      <c r="C19" s="896">
        <v>3516784.2352</v>
      </c>
      <c r="D19" s="880">
        <v>3516784.2352</v>
      </c>
      <c r="E19" s="880">
        <v>0</v>
      </c>
      <c r="F19" s="899">
        <v>0</v>
      </c>
      <c r="G19" s="899">
        <v>0</v>
      </c>
      <c r="H19" s="880">
        <v>0</v>
      </c>
      <c r="I19" s="880">
        <v>70335.681299999997</v>
      </c>
      <c r="J19" s="899">
        <v>70335.681299999997</v>
      </c>
      <c r="K19" s="899">
        <v>0</v>
      </c>
      <c r="L19" s="899">
        <v>0</v>
      </c>
      <c r="M19" s="899">
        <v>0</v>
      </c>
      <c r="N19" s="899">
        <v>0</v>
      </c>
      <c r="O19" s="880"/>
    </row>
    <row r="20" spans="1:15">
      <c r="A20" s="550">
        <v>14</v>
      </c>
      <c r="B20" s="558" t="s">
        <v>708</v>
      </c>
      <c r="C20" s="896">
        <v>5239876.7603000002</v>
      </c>
      <c r="D20" s="880">
        <v>144050.13870000001</v>
      </c>
      <c r="E20" s="880">
        <v>5071389.5599999996</v>
      </c>
      <c r="F20" s="899">
        <v>23915.651600000001</v>
      </c>
      <c r="G20" s="899">
        <v>0</v>
      </c>
      <c r="H20" s="880">
        <v>521.41</v>
      </c>
      <c r="I20" s="880">
        <v>517716.06949999998</v>
      </c>
      <c r="J20" s="899">
        <v>2881.0140000000001</v>
      </c>
      <c r="K20" s="899">
        <v>507138.95</v>
      </c>
      <c r="L20" s="899">
        <v>7174.6954999999998</v>
      </c>
      <c r="M20" s="899">
        <v>0</v>
      </c>
      <c r="N20" s="899">
        <v>521.41</v>
      </c>
      <c r="O20" s="880"/>
    </row>
    <row r="21" spans="1:15">
      <c r="A21" s="550">
        <v>15</v>
      </c>
      <c r="B21" s="558" t="s">
        <v>709</v>
      </c>
      <c r="C21" s="896">
        <v>180276.0344</v>
      </c>
      <c r="D21" s="880">
        <v>124764.46</v>
      </c>
      <c r="E21" s="880">
        <v>0</v>
      </c>
      <c r="F21" s="899">
        <v>28106.35</v>
      </c>
      <c r="G21" s="899">
        <v>0</v>
      </c>
      <c r="H21" s="880">
        <v>27405.224399999999</v>
      </c>
      <c r="I21" s="880">
        <v>38332.424400000004</v>
      </c>
      <c r="J21" s="899">
        <v>2495.29</v>
      </c>
      <c r="K21" s="899">
        <v>0</v>
      </c>
      <c r="L21" s="899">
        <v>8431.91</v>
      </c>
      <c r="M21" s="899">
        <v>0</v>
      </c>
      <c r="N21" s="899">
        <v>27405.224399999999</v>
      </c>
      <c r="O21" s="880"/>
    </row>
    <row r="22" spans="1:15">
      <c r="A22" s="550">
        <v>16</v>
      </c>
      <c r="B22" s="558" t="s">
        <v>710</v>
      </c>
      <c r="C22" s="896"/>
      <c r="D22" s="880"/>
      <c r="E22" s="880"/>
      <c r="F22" s="899"/>
      <c r="G22" s="899"/>
      <c r="H22" s="880"/>
      <c r="I22" s="880"/>
      <c r="J22" s="899"/>
      <c r="K22" s="899"/>
      <c r="L22" s="899"/>
      <c r="M22" s="899"/>
      <c r="N22" s="899"/>
      <c r="O22" s="880"/>
    </row>
    <row r="23" spans="1:15">
      <c r="A23" s="550">
        <v>17</v>
      </c>
      <c r="B23" s="558" t="s">
        <v>711</v>
      </c>
      <c r="C23" s="896">
        <v>1439953.0456000001</v>
      </c>
      <c r="D23" s="880">
        <v>1439953.0456000001</v>
      </c>
      <c r="E23" s="880">
        <v>0</v>
      </c>
      <c r="F23" s="899">
        <v>0</v>
      </c>
      <c r="G23" s="899">
        <v>0</v>
      </c>
      <c r="H23" s="880">
        <v>0</v>
      </c>
      <c r="I23" s="880">
        <v>28799.089599999999</v>
      </c>
      <c r="J23" s="899">
        <v>28799.089599999999</v>
      </c>
      <c r="K23" s="899">
        <v>0</v>
      </c>
      <c r="L23" s="899">
        <v>0</v>
      </c>
      <c r="M23" s="899">
        <v>0</v>
      </c>
      <c r="N23" s="899">
        <v>0</v>
      </c>
      <c r="O23" s="880"/>
    </row>
    <row r="24" spans="1:15">
      <c r="A24" s="550">
        <v>18</v>
      </c>
      <c r="B24" s="558" t="s">
        <v>712</v>
      </c>
      <c r="C24" s="896">
        <v>58316.69</v>
      </c>
      <c r="D24" s="880">
        <v>58316.69</v>
      </c>
      <c r="E24" s="880">
        <v>0</v>
      </c>
      <c r="F24" s="899">
        <v>0</v>
      </c>
      <c r="G24" s="899">
        <v>0</v>
      </c>
      <c r="H24" s="880">
        <v>0</v>
      </c>
      <c r="I24" s="880">
        <v>1166.33</v>
      </c>
      <c r="J24" s="899">
        <v>1166.33</v>
      </c>
      <c r="K24" s="899">
        <v>0</v>
      </c>
      <c r="L24" s="899">
        <v>0</v>
      </c>
      <c r="M24" s="899">
        <v>0</v>
      </c>
      <c r="N24" s="899">
        <v>0</v>
      </c>
      <c r="O24" s="880"/>
    </row>
    <row r="25" spans="1:15">
      <c r="A25" s="550">
        <v>19</v>
      </c>
      <c r="B25" s="558" t="s">
        <v>713</v>
      </c>
      <c r="C25" s="896"/>
      <c r="D25" s="880"/>
      <c r="E25" s="880"/>
      <c r="F25" s="899"/>
      <c r="G25" s="899"/>
      <c r="H25" s="880"/>
      <c r="I25" s="880"/>
      <c r="J25" s="899"/>
      <c r="K25" s="899"/>
      <c r="L25" s="899"/>
      <c r="M25" s="899"/>
      <c r="N25" s="899"/>
      <c r="O25" s="880"/>
    </row>
    <row r="26" spans="1:15">
      <c r="A26" s="550">
        <v>20</v>
      </c>
      <c r="B26" s="558" t="s">
        <v>714</v>
      </c>
      <c r="C26" s="896">
        <v>303315.09850000002</v>
      </c>
      <c r="D26" s="880">
        <v>184754.99859999999</v>
      </c>
      <c r="E26" s="880">
        <v>118560.0999</v>
      </c>
      <c r="F26" s="899">
        <v>0</v>
      </c>
      <c r="G26" s="899">
        <v>0</v>
      </c>
      <c r="H26" s="880">
        <v>0</v>
      </c>
      <c r="I26" s="880">
        <v>15551.116400000001</v>
      </c>
      <c r="J26" s="899">
        <v>3695.0938999999998</v>
      </c>
      <c r="K26" s="899">
        <v>11856.022499999999</v>
      </c>
      <c r="L26" s="899">
        <v>0</v>
      </c>
      <c r="M26" s="899">
        <v>0</v>
      </c>
      <c r="N26" s="899">
        <v>0</v>
      </c>
      <c r="O26" s="880"/>
    </row>
    <row r="27" spans="1:15">
      <c r="A27" s="550">
        <v>21</v>
      </c>
      <c r="B27" s="558" t="s">
        <v>715</v>
      </c>
      <c r="C27" s="896">
        <v>50698.731200000002</v>
      </c>
      <c r="D27" s="880">
        <v>21407.231199999998</v>
      </c>
      <c r="E27" s="880">
        <v>0</v>
      </c>
      <c r="F27" s="899">
        <v>29291.5</v>
      </c>
      <c r="G27" s="899">
        <v>0</v>
      </c>
      <c r="H27" s="880">
        <v>0</v>
      </c>
      <c r="I27" s="880">
        <v>9215.5859</v>
      </c>
      <c r="J27" s="899">
        <v>428.13589999999999</v>
      </c>
      <c r="K27" s="899">
        <v>0</v>
      </c>
      <c r="L27" s="899">
        <v>8787.4500000000007</v>
      </c>
      <c r="M27" s="899">
        <v>0</v>
      </c>
      <c r="N27" s="899">
        <v>0</v>
      </c>
      <c r="O27" s="880"/>
    </row>
    <row r="28" spans="1:15">
      <c r="A28" s="550">
        <v>22</v>
      </c>
      <c r="B28" s="558" t="s">
        <v>716</v>
      </c>
      <c r="C28" s="896">
        <v>62243.309800000003</v>
      </c>
      <c r="D28" s="880">
        <v>10301.9298</v>
      </c>
      <c r="E28" s="880">
        <v>0</v>
      </c>
      <c r="F28" s="899">
        <v>0</v>
      </c>
      <c r="G28" s="899">
        <v>0</v>
      </c>
      <c r="H28" s="880">
        <v>51941.38</v>
      </c>
      <c r="I28" s="880">
        <v>52147.422299999998</v>
      </c>
      <c r="J28" s="899">
        <v>206.04230000000001</v>
      </c>
      <c r="K28" s="899">
        <v>0</v>
      </c>
      <c r="L28" s="899">
        <v>0</v>
      </c>
      <c r="M28" s="899">
        <v>0</v>
      </c>
      <c r="N28" s="899">
        <v>51941.38</v>
      </c>
      <c r="O28" s="880"/>
    </row>
    <row r="29" spans="1:15">
      <c r="A29" s="550">
        <v>23</v>
      </c>
      <c r="B29" s="558" t="s">
        <v>717</v>
      </c>
      <c r="C29" s="896">
        <v>7767819.3371000001</v>
      </c>
      <c r="D29" s="880">
        <v>6596600.5783000002</v>
      </c>
      <c r="E29" s="880">
        <v>44456.616900000001</v>
      </c>
      <c r="F29" s="899">
        <v>978456.21660000004</v>
      </c>
      <c r="G29" s="899">
        <v>0</v>
      </c>
      <c r="H29" s="880">
        <v>148305.9253</v>
      </c>
      <c r="I29" s="880">
        <v>578220.48030000005</v>
      </c>
      <c r="J29" s="899">
        <v>131932.0097</v>
      </c>
      <c r="K29" s="899">
        <v>4445.6761999999999</v>
      </c>
      <c r="L29" s="899">
        <v>293536.86910000001</v>
      </c>
      <c r="M29" s="899">
        <v>0</v>
      </c>
      <c r="N29" s="899">
        <v>148305.9253</v>
      </c>
      <c r="O29" s="880"/>
    </row>
    <row r="30" spans="1:15">
      <c r="A30" s="550">
        <v>24</v>
      </c>
      <c r="B30" s="558" t="s">
        <v>718</v>
      </c>
      <c r="C30" s="896"/>
      <c r="D30" s="880"/>
      <c r="E30" s="880"/>
      <c r="F30" s="899"/>
      <c r="G30" s="899"/>
      <c r="H30" s="880"/>
      <c r="I30" s="880"/>
      <c r="J30" s="899"/>
      <c r="K30" s="899"/>
      <c r="L30" s="899"/>
      <c r="M30" s="899"/>
      <c r="N30" s="899"/>
      <c r="O30" s="880"/>
    </row>
    <row r="31" spans="1:15">
      <c r="A31" s="550">
        <v>25</v>
      </c>
      <c r="B31" s="558" t="s">
        <v>719</v>
      </c>
      <c r="C31" s="896">
        <v>6413492.3285999997</v>
      </c>
      <c r="D31" s="880">
        <v>5747342.5799000002</v>
      </c>
      <c r="E31" s="880">
        <v>289631.53159999999</v>
      </c>
      <c r="F31" s="899">
        <v>0</v>
      </c>
      <c r="G31" s="899">
        <v>247204.43919999999</v>
      </c>
      <c r="H31" s="880">
        <v>129313.7779</v>
      </c>
      <c r="I31" s="880">
        <v>396826.02730000002</v>
      </c>
      <c r="J31" s="899">
        <v>114946.85679999999</v>
      </c>
      <c r="K31" s="899">
        <v>28963.1574</v>
      </c>
      <c r="L31" s="899">
        <v>0</v>
      </c>
      <c r="M31" s="899">
        <v>123602.2352</v>
      </c>
      <c r="N31" s="899">
        <v>129313.7779</v>
      </c>
      <c r="O31" s="880"/>
    </row>
    <row r="32" spans="1:15">
      <c r="A32" s="550">
        <v>26</v>
      </c>
      <c r="B32" s="558" t="s">
        <v>821</v>
      </c>
      <c r="C32" s="896"/>
      <c r="D32" s="880"/>
      <c r="E32" s="880"/>
      <c r="F32" s="899"/>
      <c r="G32" s="899"/>
      <c r="H32" s="880"/>
      <c r="I32" s="880"/>
      <c r="J32" s="899"/>
      <c r="K32" s="899"/>
      <c r="L32" s="899"/>
      <c r="M32" s="899"/>
      <c r="N32" s="899"/>
      <c r="O32" s="880"/>
    </row>
    <row r="33" spans="1:15">
      <c r="A33" s="550">
        <v>27</v>
      </c>
      <c r="B33" s="599" t="s">
        <v>68</v>
      </c>
      <c r="C33" s="900">
        <v>80964858.183400005</v>
      </c>
      <c r="D33" s="882">
        <v>59967979.872099996</v>
      </c>
      <c r="E33" s="882">
        <v>15271478.7215</v>
      </c>
      <c r="F33" s="901">
        <v>4518864.0093999999</v>
      </c>
      <c r="G33" s="901">
        <v>849047.86280000012</v>
      </c>
      <c r="H33" s="882">
        <v>357487.71759999997</v>
      </c>
      <c r="I33" s="902">
        <v>4864178.4422000004</v>
      </c>
      <c r="J33" s="901">
        <v>1199359.5824</v>
      </c>
      <c r="K33" s="901">
        <v>1527147.9088999999</v>
      </c>
      <c r="L33" s="901">
        <v>1355659.2084000001</v>
      </c>
      <c r="M33" s="901">
        <v>424524.02489999996</v>
      </c>
      <c r="N33" s="901">
        <v>357487.71759999997</v>
      </c>
      <c r="O33" s="882"/>
    </row>
    <row r="34" spans="1:15">
      <c r="A34" s="559"/>
      <c r="B34" s="559"/>
      <c r="C34" s="559"/>
      <c r="D34" s="559"/>
      <c r="E34" s="559"/>
      <c r="H34" s="559"/>
      <c r="I34" s="559"/>
      <c r="O34" s="559"/>
    </row>
    <row r="35" spans="1:15">
      <c r="A35" s="559"/>
      <c r="B35" s="561"/>
      <c r="C35" s="561"/>
      <c r="D35" s="559"/>
      <c r="E35" s="559"/>
      <c r="H35" s="559"/>
      <c r="I35" s="559"/>
      <c r="O35" s="559"/>
    </row>
    <row r="36" spans="1:15">
      <c r="A36" s="559"/>
      <c r="B36" s="559"/>
      <c r="C36" s="559"/>
      <c r="D36" s="559"/>
      <c r="E36" s="559"/>
      <c r="H36" s="559"/>
      <c r="I36" s="559"/>
      <c r="O36" s="559"/>
    </row>
    <row r="37" spans="1:15">
      <c r="A37" s="559"/>
      <c r="B37" s="559"/>
      <c r="C37" s="559"/>
      <c r="D37" s="559"/>
      <c r="E37" s="559"/>
      <c r="H37" s="559"/>
      <c r="I37" s="559"/>
      <c r="O37" s="559"/>
    </row>
    <row r="38" spans="1:15">
      <c r="A38" s="559"/>
      <c r="B38" s="559"/>
      <c r="C38" s="559"/>
      <c r="D38" s="559"/>
      <c r="E38" s="559"/>
      <c r="H38" s="559"/>
      <c r="I38" s="559"/>
      <c r="O38" s="559"/>
    </row>
    <row r="39" spans="1:15">
      <c r="A39" s="559"/>
      <c r="B39" s="559"/>
      <c r="C39" s="559"/>
      <c r="D39" s="559"/>
      <c r="E39" s="559"/>
      <c r="H39" s="559"/>
      <c r="I39" s="559"/>
      <c r="O39" s="559"/>
    </row>
    <row r="40" spans="1:15">
      <c r="A40" s="559"/>
      <c r="B40" s="559"/>
      <c r="C40" s="559"/>
      <c r="D40" s="559"/>
      <c r="E40" s="559"/>
      <c r="H40" s="559"/>
      <c r="I40" s="559"/>
      <c r="O40" s="559"/>
    </row>
    <row r="41" spans="1:15">
      <c r="A41" s="562"/>
      <c r="B41" s="562"/>
      <c r="C41" s="562"/>
      <c r="D41" s="559"/>
      <c r="E41" s="559"/>
      <c r="H41" s="559"/>
      <c r="I41" s="559"/>
      <c r="O41" s="559"/>
    </row>
    <row r="42" spans="1:15">
      <c r="A42" s="562"/>
      <c r="B42" s="562"/>
      <c r="C42" s="562"/>
      <c r="D42" s="559"/>
      <c r="E42" s="559"/>
      <c r="H42" s="559"/>
      <c r="I42" s="559"/>
      <c r="O42" s="559"/>
    </row>
    <row r="43" spans="1:15">
      <c r="A43" s="559"/>
      <c r="B43" s="563"/>
      <c r="C43" s="563"/>
      <c r="D43" s="559"/>
      <c r="E43" s="559"/>
      <c r="H43" s="559"/>
      <c r="I43" s="559"/>
      <c r="O43" s="559"/>
    </row>
    <row r="44" spans="1:15">
      <c r="A44" s="559"/>
      <c r="B44" s="563"/>
      <c r="C44" s="563"/>
      <c r="D44" s="559"/>
      <c r="E44" s="559"/>
      <c r="H44" s="559"/>
      <c r="I44" s="559"/>
      <c r="O44" s="559"/>
    </row>
    <row r="45" spans="1:15">
      <c r="A45" s="559"/>
      <c r="B45" s="563"/>
      <c r="C45" s="563"/>
      <c r="D45" s="559"/>
      <c r="E45" s="559"/>
      <c r="H45" s="559"/>
      <c r="I45" s="559"/>
      <c r="O45" s="559"/>
    </row>
    <row r="46" spans="1:15">
      <c r="A46" s="559"/>
      <c r="B46" s="559"/>
      <c r="C46" s="559"/>
      <c r="D46" s="559"/>
      <c r="E46" s="559"/>
      <c r="H46" s="559"/>
      <c r="I46" s="559"/>
      <c r="O46" s="559"/>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85" zoomScaleNormal="85" workbookViewId="0">
      <selection activeCell="D21" sqref="D21"/>
    </sheetView>
  </sheetViews>
  <sheetFormatPr defaultColWidth="8.7109375" defaultRowHeight="12"/>
  <cols>
    <col min="1" max="1" width="11.85546875" style="601" bestFit="1" customWidth="1"/>
    <col min="2" max="2" width="80.140625" style="601" customWidth="1"/>
    <col min="3" max="11" width="28.28515625" style="601" customWidth="1"/>
    <col min="12" max="16384" width="8.7109375" style="601"/>
  </cols>
  <sheetData>
    <row r="1" spans="1:11" s="535" customFormat="1" ht="13.5">
      <c r="A1" s="534" t="s">
        <v>188</v>
      </c>
      <c r="B1" s="448" t="str">
        <f>Info!C2</f>
        <v>სს "ზირაათ ბანკი საქართველო"</v>
      </c>
    </row>
    <row r="2" spans="1:11" s="535" customFormat="1" ht="12.75">
      <c r="A2" s="536" t="s">
        <v>189</v>
      </c>
      <c r="B2" s="538">
        <f>'1. key ratios'!B2</f>
        <v>44469</v>
      </c>
    </row>
    <row r="3" spans="1:11" s="535" customFormat="1" ht="12.75">
      <c r="A3" s="537" t="s">
        <v>822</v>
      </c>
    </row>
    <row r="4" spans="1:11">
      <c r="C4" s="602" t="s">
        <v>672</v>
      </c>
      <c r="D4" s="602" t="s">
        <v>673</v>
      </c>
      <c r="E4" s="602" t="s">
        <v>674</v>
      </c>
      <c r="F4" s="602" t="s">
        <v>675</v>
      </c>
      <c r="G4" s="602" t="s">
        <v>676</v>
      </c>
      <c r="H4" s="602" t="s">
        <v>677</v>
      </c>
      <c r="I4" s="602" t="s">
        <v>678</v>
      </c>
      <c r="J4" s="602" t="s">
        <v>679</v>
      </c>
      <c r="K4" s="602" t="s">
        <v>680</v>
      </c>
    </row>
    <row r="5" spans="1:11" ht="104.1" customHeight="1">
      <c r="A5" s="783" t="s">
        <v>823</v>
      </c>
      <c r="B5" s="784"/>
      <c r="C5" s="539" t="s">
        <v>824</v>
      </c>
      <c r="D5" s="539" t="s">
        <v>810</v>
      </c>
      <c r="E5" s="539" t="s">
        <v>811</v>
      </c>
      <c r="F5" s="539" t="s">
        <v>825</v>
      </c>
      <c r="G5" s="539" t="s">
        <v>826</v>
      </c>
      <c r="H5" s="539" t="s">
        <v>827</v>
      </c>
      <c r="I5" s="539" t="s">
        <v>828</v>
      </c>
      <c r="J5" s="539" t="s">
        <v>829</v>
      </c>
      <c r="K5" s="539" t="s">
        <v>830</v>
      </c>
    </row>
    <row r="6" spans="1:11" ht="12.75">
      <c r="A6" s="550">
        <v>1</v>
      </c>
      <c r="B6" s="550" t="s">
        <v>831</v>
      </c>
      <c r="C6" s="880">
        <v>302982</v>
      </c>
      <c r="D6" s="880"/>
      <c r="E6" s="880"/>
      <c r="F6" s="880"/>
      <c r="G6" s="880">
        <v>76758892.826100007</v>
      </c>
      <c r="H6" s="880"/>
      <c r="I6" s="880"/>
      <c r="J6" s="880">
        <v>2996329.9323999998</v>
      </c>
      <c r="K6" s="880">
        <v>906653.42489998369</v>
      </c>
    </row>
    <row r="7" spans="1:11" ht="12.75">
      <c r="A7" s="550">
        <v>2</v>
      </c>
      <c r="B7" s="551" t="s">
        <v>832</v>
      </c>
      <c r="C7" s="880"/>
      <c r="D7" s="880"/>
      <c r="E7" s="880"/>
      <c r="F7" s="880"/>
      <c r="G7" s="880"/>
      <c r="H7" s="880"/>
      <c r="I7" s="880"/>
      <c r="J7" s="880"/>
      <c r="K7" s="880"/>
    </row>
    <row r="8" spans="1:11" ht="12.75">
      <c r="A8" s="550">
        <v>3</v>
      </c>
      <c r="B8" s="551" t="s">
        <v>782</v>
      </c>
      <c r="C8" s="880">
        <v>1672139.0108</v>
      </c>
      <c r="D8" s="880"/>
      <c r="E8" s="880">
        <v>22127441.966499999</v>
      </c>
      <c r="F8" s="880"/>
      <c r="G8" s="880">
        <v>10676294.625399999</v>
      </c>
      <c r="H8" s="880"/>
      <c r="I8" s="880"/>
      <c r="J8" s="880">
        <v>45090</v>
      </c>
      <c r="K8" s="880">
        <v>0</v>
      </c>
    </row>
    <row r="9" spans="1:11" ht="12.75">
      <c r="A9" s="550">
        <v>4</v>
      </c>
      <c r="B9" s="583" t="s">
        <v>833</v>
      </c>
      <c r="C9" s="880"/>
      <c r="D9" s="880"/>
      <c r="E9" s="880"/>
      <c r="F9" s="880"/>
      <c r="G9" s="880">
        <v>5696988.3553999998</v>
      </c>
      <c r="H9" s="880"/>
      <c r="I9" s="880"/>
      <c r="J9" s="880">
        <v>27926.634399999999</v>
      </c>
      <c r="K9" s="880">
        <v>484.6</v>
      </c>
    </row>
    <row r="10" spans="1:11" ht="12.75">
      <c r="A10" s="550">
        <v>5</v>
      </c>
      <c r="B10" s="603" t="s">
        <v>834</v>
      </c>
      <c r="C10" s="880"/>
      <c r="D10" s="880"/>
      <c r="E10" s="880"/>
      <c r="F10" s="880"/>
      <c r="G10" s="880"/>
      <c r="H10" s="880"/>
      <c r="I10" s="880"/>
      <c r="J10" s="880"/>
      <c r="K10" s="880"/>
    </row>
    <row r="11" spans="1:11" ht="12.75">
      <c r="A11" s="550">
        <v>6</v>
      </c>
      <c r="B11" s="603" t="s">
        <v>835</v>
      </c>
      <c r="C11" s="880"/>
      <c r="D11" s="880"/>
      <c r="E11" s="880"/>
      <c r="F11" s="880"/>
      <c r="G11" s="880"/>
      <c r="H11" s="880"/>
      <c r="I11" s="880"/>
      <c r="J11" s="880"/>
      <c r="K11" s="880"/>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80" zoomScaleNormal="80" workbookViewId="0">
      <selection activeCell="M11" sqref="M11"/>
    </sheetView>
  </sheetViews>
  <sheetFormatPr defaultRowHeight="15"/>
  <cols>
    <col min="1" max="1" width="10" bestFit="1" customWidth="1"/>
    <col min="2" max="2" width="71.7109375" customWidth="1"/>
    <col min="3" max="3" width="14.28515625" customWidth="1"/>
    <col min="4" max="4" width="13.140625" bestFit="1" customWidth="1"/>
    <col min="5" max="5" width="12.28515625" bestFit="1" customWidth="1"/>
    <col min="6" max="6" width="16.140625" bestFit="1" customWidth="1"/>
    <col min="7" max="8" width="10" customWidth="1"/>
    <col min="9" max="9" width="10.5703125" bestFit="1" customWidth="1"/>
    <col min="10" max="10" width="13.140625" bestFit="1" customWidth="1"/>
    <col min="11" max="11" width="12.28515625" bestFit="1" customWidth="1"/>
    <col min="12" max="12" width="16.140625" bestFit="1" customWidth="1"/>
    <col min="13" max="14" width="10.7109375"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c r="A1" s="534" t="s">
        <v>188</v>
      </c>
      <c r="B1" s="448" t="str">
        <f>Info!C2</f>
        <v>სს "ზირაათ ბანკი საქართველო"</v>
      </c>
    </row>
    <row r="2" spans="1:19">
      <c r="A2" s="536" t="s">
        <v>189</v>
      </c>
      <c r="B2" s="538">
        <f>'1. key ratios'!B2</f>
        <v>44469</v>
      </c>
    </row>
    <row r="3" spans="1:19">
      <c r="A3" s="537" t="s">
        <v>963</v>
      </c>
      <c r="B3" s="535"/>
    </row>
    <row r="4" spans="1:19">
      <c r="A4" s="537"/>
      <c r="B4" s="535"/>
    </row>
    <row r="5" spans="1:19" ht="24" customHeight="1">
      <c r="A5" s="785" t="s">
        <v>993</v>
      </c>
      <c r="B5" s="785"/>
      <c r="C5" s="787" t="s">
        <v>785</v>
      </c>
      <c r="D5" s="787"/>
      <c r="E5" s="787"/>
      <c r="F5" s="787"/>
      <c r="G5" s="787"/>
      <c r="H5" s="787"/>
      <c r="I5" s="787" t="s">
        <v>1001</v>
      </c>
      <c r="J5" s="787"/>
      <c r="K5" s="787"/>
      <c r="L5" s="787"/>
      <c r="M5" s="787"/>
      <c r="N5" s="787"/>
      <c r="O5" s="786" t="s">
        <v>989</v>
      </c>
      <c r="P5" s="786" t="s">
        <v>996</v>
      </c>
      <c r="Q5" s="786" t="s">
        <v>995</v>
      </c>
      <c r="R5" s="786" t="s">
        <v>1000</v>
      </c>
      <c r="S5" s="786" t="s">
        <v>990</v>
      </c>
    </row>
    <row r="6" spans="1:19" ht="36" customHeight="1">
      <c r="A6" s="785"/>
      <c r="B6" s="785"/>
      <c r="C6" s="674"/>
      <c r="D6" s="597" t="s">
        <v>816</v>
      </c>
      <c r="E6" s="597" t="s">
        <v>817</v>
      </c>
      <c r="F6" s="597" t="s">
        <v>818</v>
      </c>
      <c r="G6" s="597" t="s">
        <v>819</v>
      </c>
      <c r="H6" s="597" t="s">
        <v>820</v>
      </c>
      <c r="I6" s="674"/>
      <c r="J6" s="597" t="s">
        <v>816</v>
      </c>
      <c r="K6" s="597" t="s">
        <v>817</v>
      </c>
      <c r="L6" s="597" t="s">
        <v>818</v>
      </c>
      <c r="M6" s="597" t="s">
        <v>819</v>
      </c>
      <c r="N6" s="597" t="s">
        <v>820</v>
      </c>
      <c r="O6" s="786"/>
      <c r="P6" s="786"/>
      <c r="Q6" s="786"/>
      <c r="R6" s="786"/>
      <c r="S6" s="786"/>
    </row>
    <row r="7" spans="1:19">
      <c r="A7" s="663">
        <v>1</v>
      </c>
      <c r="B7" s="664" t="s">
        <v>964</v>
      </c>
      <c r="C7" s="903"/>
      <c r="D7" s="903"/>
      <c r="E7" s="903"/>
      <c r="F7" s="903"/>
      <c r="G7" s="903"/>
      <c r="H7" s="903"/>
      <c r="I7" s="903"/>
      <c r="J7" s="903"/>
      <c r="K7" s="903"/>
      <c r="L7" s="903"/>
      <c r="M7" s="903"/>
      <c r="N7" s="903"/>
      <c r="O7" s="903"/>
      <c r="P7" s="904"/>
      <c r="Q7" s="904"/>
      <c r="R7" s="904"/>
      <c r="S7" s="665"/>
    </row>
    <row r="8" spans="1:19">
      <c r="A8" s="663">
        <v>2</v>
      </c>
      <c r="B8" s="666" t="s">
        <v>965</v>
      </c>
      <c r="C8" s="903">
        <v>3790284.9580000001</v>
      </c>
      <c r="D8" s="903">
        <v>3672551.9105000002</v>
      </c>
      <c r="E8" s="903">
        <v>48401.039799999999</v>
      </c>
      <c r="F8" s="903">
        <v>38052.0933</v>
      </c>
      <c r="G8" s="903">
        <v>2868.68</v>
      </c>
      <c r="H8" s="903">
        <v>28411.234399999998</v>
      </c>
      <c r="I8" s="903">
        <v>119552.3683</v>
      </c>
      <c r="J8" s="903">
        <v>73451.0628</v>
      </c>
      <c r="K8" s="903">
        <v>4840.1106</v>
      </c>
      <c r="L8" s="903">
        <v>11415.620500000001</v>
      </c>
      <c r="M8" s="903">
        <v>1434.34</v>
      </c>
      <c r="N8" s="903">
        <v>28411.234399999998</v>
      </c>
      <c r="O8" s="903">
        <v>112</v>
      </c>
      <c r="P8" s="904">
        <v>8.7888346447539997E-2</v>
      </c>
      <c r="Q8" s="904">
        <v>0.10003397737055</v>
      </c>
      <c r="R8" s="904">
        <v>0.11114019999999999</v>
      </c>
      <c r="S8" s="903">
        <v>46.922309800000001</v>
      </c>
    </row>
    <row r="9" spans="1:19">
      <c r="A9" s="663">
        <v>3</v>
      </c>
      <c r="B9" s="666" t="s">
        <v>966</v>
      </c>
      <c r="C9" s="903"/>
      <c r="D9" s="903"/>
      <c r="E9" s="903"/>
      <c r="F9" s="903"/>
      <c r="G9" s="903"/>
      <c r="H9" s="903"/>
      <c r="I9" s="903"/>
      <c r="J9" s="903"/>
      <c r="K9" s="903"/>
      <c r="L9" s="903"/>
      <c r="M9" s="903"/>
      <c r="N9" s="903"/>
      <c r="O9" s="903"/>
      <c r="P9" s="904"/>
      <c r="Q9" s="904"/>
      <c r="R9" s="904"/>
      <c r="S9" s="903"/>
    </row>
    <row r="10" spans="1:19">
      <c r="A10" s="663">
        <v>4</v>
      </c>
      <c r="B10" s="666" t="s">
        <v>967</v>
      </c>
      <c r="C10" s="903"/>
      <c r="D10" s="903"/>
      <c r="E10" s="903"/>
      <c r="F10" s="903"/>
      <c r="G10" s="903"/>
      <c r="H10" s="903"/>
      <c r="I10" s="903"/>
      <c r="J10" s="903"/>
      <c r="K10" s="903"/>
      <c r="L10" s="903"/>
      <c r="M10" s="903"/>
      <c r="N10" s="903"/>
      <c r="O10" s="903"/>
      <c r="P10" s="904"/>
      <c r="Q10" s="904"/>
      <c r="R10" s="904"/>
      <c r="S10" s="903"/>
    </row>
    <row r="11" spans="1:19">
      <c r="A11" s="663">
        <v>5</v>
      </c>
      <c r="B11" s="666" t="s">
        <v>968</v>
      </c>
      <c r="C11" s="903"/>
      <c r="D11" s="903"/>
      <c r="E11" s="903"/>
      <c r="F11" s="903"/>
      <c r="G11" s="903"/>
      <c r="H11" s="903"/>
      <c r="I11" s="903"/>
      <c r="J11" s="903"/>
      <c r="K11" s="903"/>
      <c r="L11" s="903"/>
      <c r="M11" s="903"/>
      <c r="N11" s="903"/>
      <c r="O11" s="903"/>
      <c r="P11" s="904"/>
      <c r="Q11" s="904"/>
      <c r="R11" s="904"/>
      <c r="S11" s="903"/>
    </row>
    <row r="12" spans="1:19">
      <c r="A12" s="663">
        <v>6</v>
      </c>
      <c r="B12" s="666" t="s">
        <v>969</v>
      </c>
      <c r="C12" s="903"/>
      <c r="D12" s="903"/>
      <c r="E12" s="903"/>
      <c r="F12" s="903"/>
      <c r="G12" s="903"/>
      <c r="H12" s="903"/>
      <c r="I12" s="903"/>
      <c r="J12" s="903"/>
      <c r="K12" s="903"/>
      <c r="L12" s="903"/>
      <c r="M12" s="903"/>
      <c r="N12" s="903"/>
      <c r="O12" s="903"/>
      <c r="P12" s="904"/>
      <c r="Q12" s="904"/>
      <c r="R12" s="904"/>
      <c r="S12" s="903"/>
    </row>
    <row r="13" spans="1:19">
      <c r="A13" s="663">
        <v>7</v>
      </c>
      <c r="B13" s="666" t="s">
        <v>970</v>
      </c>
      <c r="C13" s="903">
        <v>6632404.8481999999</v>
      </c>
      <c r="D13" s="903">
        <v>4933206.9654000001</v>
      </c>
      <c r="E13" s="903">
        <v>438580.8224</v>
      </c>
      <c r="F13" s="903">
        <v>512105.91100000002</v>
      </c>
      <c r="G13" s="903">
        <v>419434.66619999998</v>
      </c>
      <c r="H13" s="903">
        <v>329076.48320000002</v>
      </c>
      <c r="I13" s="903">
        <v>834947.83629999997</v>
      </c>
      <c r="J13" s="903">
        <v>98664.1158</v>
      </c>
      <c r="K13" s="903">
        <v>43858.090300000003</v>
      </c>
      <c r="L13" s="903">
        <v>153631.79829999999</v>
      </c>
      <c r="M13" s="903">
        <v>209717.3487</v>
      </c>
      <c r="N13" s="903">
        <v>329076.48320000002</v>
      </c>
      <c r="O13" s="903">
        <v>61</v>
      </c>
      <c r="P13" s="904">
        <v>0.12310559006210001</v>
      </c>
      <c r="Q13" s="904">
        <v>0.13017826086956</v>
      </c>
      <c r="R13" s="904">
        <v>9.0402999999999997E-2</v>
      </c>
      <c r="S13" s="903">
        <v>74.225085100000001</v>
      </c>
    </row>
    <row r="14" spans="1:19">
      <c r="A14" s="676">
        <v>7.1</v>
      </c>
      <c r="B14" s="667" t="s">
        <v>971</v>
      </c>
      <c r="C14" s="903">
        <v>6632404.8481999999</v>
      </c>
      <c r="D14" s="903">
        <v>4933206.9654000001</v>
      </c>
      <c r="E14" s="903">
        <v>438580.8224</v>
      </c>
      <c r="F14" s="903">
        <v>512105.91100000002</v>
      </c>
      <c r="G14" s="903">
        <v>419434.66619999998</v>
      </c>
      <c r="H14" s="903">
        <v>329076.48320000002</v>
      </c>
      <c r="I14" s="903">
        <v>834947.83629999997</v>
      </c>
      <c r="J14" s="903">
        <v>98664.1158</v>
      </c>
      <c r="K14" s="903">
        <v>43858.090300000003</v>
      </c>
      <c r="L14" s="903">
        <v>153631.79829999999</v>
      </c>
      <c r="M14" s="903">
        <v>209717.3487</v>
      </c>
      <c r="N14" s="903">
        <v>329076.48320000002</v>
      </c>
      <c r="O14" s="903">
        <v>61</v>
      </c>
      <c r="P14" s="904">
        <v>0.12310559006210001</v>
      </c>
      <c r="Q14" s="904">
        <v>0.13017826086956</v>
      </c>
      <c r="R14" s="904">
        <v>9.0402999999999997E-2</v>
      </c>
      <c r="S14" s="903">
        <v>74.225085100000001</v>
      </c>
    </row>
    <row r="15" spans="1:19" ht="25.5">
      <c r="A15" s="676">
        <v>7.2</v>
      </c>
      <c r="B15" s="667" t="s">
        <v>972</v>
      </c>
      <c r="C15" s="903"/>
      <c r="D15" s="903"/>
      <c r="E15" s="903"/>
      <c r="F15" s="903"/>
      <c r="G15" s="903"/>
      <c r="H15" s="903"/>
      <c r="I15" s="903"/>
      <c r="J15" s="903"/>
      <c r="K15" s="903"/>
      <c r="L15" s="903"/>
      <c r="M15" s="903"/>
      <c r="N15" s="903"/>
      <c r="O15" s="903"/>
      <c r="P15" s="904"/>
      <c r="Q15" s="904"/>
      <c r="R15" s="904"/>
      <c r="S15" s="903"/>
    </row>
    <row r="16" spans="1:19">
      <c r="A16" s="676">
        <v>7.3</v>
      </c>
      <c r="B16" s="667" t="s">
        <v>973</v>
      </c>
      <c r="C16" s="903"/>
      <c r="D16" s="903"/>
      <c r="E16" s="903"/>
      <c r="F16" s="903"/>
      <c r="G16" s="903"/>
      <c r="H16" s="903"/>
      <c r="I16" s="903"/>
      <c r="J16" s="903"/>
      <c r="K16" s="903"/>
      <c r="L16" s="903"/>
      <c r="M16" s="903"/>
      <c r="N16" s="903"/>
      <c r="O16" s="903"/>
      <c r="P16" s="904"/>
      <c r="Q16" s="904"/>
      <c r="R16" s="904"/>
      <c r="S16" s="903"/>
    </row>
    <row r="17" spans="1:19">
      <c r="A17" s="663">
        <v>8</v>
      </c>
      <c r="B17" s="666" t="s">
        <v>974</v>
      </c>
      <c r="C17" s="903"/>
      <c r="D17" s="903"/>
      <c r="E17" s="903"/>
      <c r="F17" s="903"/>
      <c r="G17" s="903"/>
      <c r="H17" s="903"/>
      <c r="I17" s="903"/>
      <c r="J17" s="903"/>
      <c r="K17" s="903"/>
      <c r="L17" s="903"/>
      <c r="M17" s="903"/>
      <c r="N17" s="903"/>
      <c r="O17" s="903"/>
      <c r="P17" s="904"/>
      <c r="Q17" s="904"/>
      <c r="R17" s="904"/>
      <c r="S17" s="903"/>
    </row>
    <row r="18" spans="1:19">
      <c r="A18" s="668">
        <v>9</v>
      </c>
      <c r="B18" s="669" t="s">
        <v>975</v>
      </c>
      <c r="C18" s="905"/>
      <c r="D18" s="905"/>
      <c r="E18" s="905"/>
      <c r="F18" s="905"/>
      <c r="G18" s="905"/>
      <c r="H18" s="905"/>
      <c r="I18" s="905"/>
      <c r="J18" s="905"/>
      <c r="K18" s="905"/>
      <c r="L18" s="905"/>
      <c r="M18" s="905"/>
      <c r="N18" s="905"/>
      <c r="O18" s="905"/>
      <c r="P18" s="906"/>
      <c r="Q18" s="906"/>
      <c r="R18" s="906"/>
      <c r="S18" s="905"/>
    </row>
    <row r="19" spans="1:19">
      <c r="A19" s="670">
        <v>10</v>
      </c>
      <c r="B19" s="671" t="s">
        <v>994</v>
      </c>
      <c r="C19" s="903">
        <v>10422689.8062</v>
      </c>
      <c r="D19" s="903">
        <v>8605758.8759000003</v>
      </c>
      <c r="E19" s="903">
        <v>486981.86219999997</v>
      </c>
      <c r="F19" s="903">
        <v>550158.00430000003</v>
      </c>
      <c r="G19" s="903">
        <v>422303.34619999997</v>
      </c>
      <c r="H19" s="903">
        <v>357487.71760000003</v>
      </c>
      <c r="I19" s="903">
        <v>954500.20459999994</v>
      </c>
      <c r="J19" s="903">
        <v>172115.17859999998</v>
      </c>
      <c r="K19" s="903">
        <v>48698.200900000003</v>
      </c>
      <c r="L19" s="903">
        <v>165047.41879999998</v>
      </c>
      <c r="M19" s="903">
        <v>211151.6887</v>
      </c>
      <c r="N19" s="903">
        <v>357487.71760000003</v>
      </c>
      <c r="O19" s="903">
        <v>173</v>
      </c>
      <c r="P19" s="904">
        <v>9.3384906209000001E-2</v>
      </c>
      <c r="Q19" s="904">
        <v>0.10473877078171</v>
      </c>
      <c r="R19" s="904">
        <v>9.7944199999999995E-2</v>
      </c>
      <c r="S19" s="903">
        <v>64.296237500000004</v>
      </c>
    </row>
    <row r="20" spans="1:19" ht="25.5">
      <c r="A20" s="676">
        <v>10.1</v>
      </c>
      <c r="B20" s="667" t="s">
        <v>999</v>
      </c>
      <c r="C20" s="903"/>
      <c r="D20" s="903"/>
      <c r="E20" s="903"/>
      <c r="F20" s="903"/>
      <c r="G20" s="903"/>
      <c r="H20" s="903"/>
      <c r="I20" s="903"/>
      <c r="J20" s="903"/>
      <c r="K20" s="903"/>
      <c r="L20" s="903"/>
      <c r="M20" s="903"/>
      <c r="N20" s="903"/>
      <c r="O20" s="903"/>
      <c r="P20" s="904"/>
      <c r="Q20" s="904"/>
      <c r="R20" s="904"/>
      <c r="S20" s="665"/>
    </row>
  </sheetData>
  <mergeCells count="8">
    <mergeCell ref="A5:B6"/>
    <mergeCell ref="S5:S6"/>
    <mergeCell ref="R5:R6"/>
    <mergeCell ref="Q5:Q6"/>
    <mergeCell ref="P5:P6"/>
    <mergeCell ref="C5:H5"/>
    <mergeCell ref="I5:N5"/>
    <mergeCell ref="O5: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6" activePane="bottomRight" state="frozen"/>
      <selection pane="topRight" activeCell="B1" sqref="B1"/>
      <selection pane="bottomLeft" activeCell="A5" sqref="A5"/>
      <selection pane="bottomRight" activeCell="C52" sqref="C52"/>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18" t="s">
        <v>188</v>
      </c>
      <c r="B1" s="351" t="str">
        <f>Info!C2</f>
        <v>სს "ზირაათ ბანკი საქართველო"</v>
      </c>
    </row>
    <row r="2" spans="1:8" ht="15.75">
      <c r="A2" s="18" t="s">
        <v>189</v>
      </c>
      <c r="B2" s="487">
        <f>'1. key ratios'!B2</f>
        <v>44469</v>
      </c>
    </row>
    <row r="3" spans="1:8" ht="15.75">
      <c r="A3" s="18"/>
    </row>
    <row r="4" spans="1:8" ht="16.5" thickBot="1">
      <c r="A4" s="32" t="s">
        <v>406</v>
      </c>
      <c r="B4" s="72" t="s">
        <v>244</v>
      </c>
      <c r="C4" s="32"/>
      <c r="D4" s="33"/>
      <c r="E4" s="33"/>
      <c r="F4" s="34"/>
      <c r="G4" s="34"/>
      <c r="H4" s="35" t="s">
        <v>93</v>
      </c>
    </row>
    <row r="5" spans="1:8" ht="15.75">
      <c r="A5" s="36"/>
      <c r="B5" s="37"/>
      <c r="C5" s="681" t="s">
        <v>194</v>
      </c>
      <c r="D5" s="682"/>
      <c r="E5" s="683"/>
      <c r="F5" s="681" t="s">
        <v>195</v>
      </c>
      <c r="G5" s="682"/>
      <c r="H5" s="684"/>
    </row>
    <row r="6" spans="1:8" ht="15.75">
      <c r="A6" s="38" t="s">
        <v>26</v>
      </c>
      <c r="B6" s="39" t="s">
        <v>153</v>
      </c>
      <c r="C6" s="40" t="s">
        <v>27</v>
      </c>
      <c r="D6" s="40" t="s">
        <v>94</v>
      </c>
      <c r="E6" s="40" t="s">
        <v>68</v>
      </c>
      <c r="F6" s="40" t="s">
        <v>27</v>
      </c>
      <c r="G6" s="40" t="s">
        <v>94</v>
      </c>
      <c r="H6" s="41" t="s">
        <v>68</v>
      </c>
    </row>
    <row r="7" spans="1:8" ht="15.75">
      <c r="A7" s="38">
        <v>1</v>
      </c>
      <c r="B7" s="42" t="s">
        <v>154</v>
      </c>
      <c r="C7" s="243">
        <v>2643163.77</v>
      </c>
      <c r="D7" s="243">
        <v>7038779.0718999999</v>
      </c>
      <c r="E7" s="244">
        <f>C7+D7</f>
        <v>9681942.8419000003</v>
      </c>
      <c r="F7" s="245">
        <v>1796018.23</v>
      </c>
      <c r="G7" s="246">
        <v>4613595.6841000002</v>
      </c>
      <c r="H7" s="247">
        <f>F7+G7</f>
        <v>6409613.9141000006</v>
      </c>
    </row>
    <row r="8" spans="1:8" ht="15.75">
      <c r="A8" s="38">
        <v>2</v>
      </c>
      <c r="B8" s="42" t="s">
        <v>155</v>
      </c>
      <c r="C8" s="243">
        <v>2426738.59</v>
      </c>
      <c r="D8" s="243">
        <v>24099845.702399999</v>
      </c>
      <c r="E8" s="244">
        <f t="shared" ref="E8:E20" si="0">C8+D8</f>
        <v>26526584.292399999</v>
      </c>
      <c r="F8" s="245">
        <v>3662055.35</v>
      </c>
      <c r="G8" s="246">
        <v>26412598.720700003</v>
      </c>
      <c r="H8" s="247">
        <f t="shared" ref="H8:H40" si="1">F8+G8</f>
        <v>30074654.070700005</v>
      </c>
    </row>
    <row r="9" spans="1:8" ht="15.75">
      <c r="A9" s="38">
        <v>3</v>
      </c>
      <c r="B9" s="42" t="s">
        <v>156</v>
      </c>
      <c r="C9" s="243">
        <v>12028752.15</v>
      </c>
      <c r="D9" s="243">
        <v>2203061.1353000002</v>
      </c>
      <c r="E9" s="244">
        <f t="shared" si="0"/>
        <v>14231813.285300002</v>
      </c>
      <c r="F9" s="245">
        <v>21001.41</v>
      </c>
      <c r="G9" s="246">
        <v>5494189.7286</v>
      </c>
      <c r="H9" s="247">
        <f t="shared" si="1"/>
        <v>5515191.1386000002</v>
      </c>
    </row>
    <row r="10" spans="1:8" ht="15.75">
      <c r="A10" s="38">
        <v>4</v>
      </c>
      <c r="B10" s="42" t="s">
        <v>185</v>
      </c>
      <c r="C10" s="243">
        <v>0</v>
      </c>
      <c r="D10" s="243">
        <v>0</v>
      </c>
      <c r="E10" s="244">
        <f t="shared" si="0"/>
        <v>0</v>
      </c>
      <c r="F10" s="245">
        <v>0</v>
      </c>
      <c r="G10" s="246">
        <v>0</v>
      </c>
      <c r="H10" s="247">
        <f t="shared" si="1"/>
        <v>0</v>
      </c>
    </row>
    <row r="11" spans="1:8" ht="15.75">
      <c r="A11" s="38">
        <v>5</v>
      </c>
      <c r="B11" s="42" t="s">
        <v>157</v>
      </c>
      <c r="C11" s="243">
        <v>2447907.2800000003</v>
      </c>
      <c r="D11" s="243">
        <v>0</v>
      </c>
      <c r="E11" s="244">
        <f t="shared" si="0"/>
        <v>2447907.2800000003</v>
      </c>
      <c r="F11" s="245">
        <v>23640539.789999999</v>
      </c>
      <c r="G11" s="246">
        <v>0</v>
      </c>
      <c r="H11" s="247">
        <f t="shared" si="1"/>
        <v>23640539.789999999</v>
      </c>
    </row>
    <row r="12" spans="1:8" ht="15.75">
      <c r="A12" s="38">
        <v>6.1</v>
      </c>
      <c r="B12" s="43" t="s">
        <v>158</v>
      </c>
      <c r="C12" s="243">
        <v>52099052.090000004</v>
      </c>
      <c r="D12" s="243">
        <v>28865806.093400002</v>
      </c>
      <c r="E12" s="244">
        <f t="shared" si="0"/>
        <v>80964858.183400005</v>
      </c>
      <c r="F12" s="245">
        <v>34324944.43</v>
      </c>
      <c r="G12" s="246">
        <v>17176592.549800001</v>
      </c>
      <c r="H12" s="247">
        <f t="shared" si="1"/>
        <v>51501536.979800001</v>
      </c>
    </row>
    <row r="13" spans="1:8" ht="15.75">
      <c r="A13" s="38">
        <v>6.2</v>
      </c>
      <c r="B13" s="43" t="s">
        <v>159</v>
      </c>
      <c r="C13" s="243">
        <v>-2710786.03</v>
      </c>
      <c r="D13" s="243">
        <v>-2153392.4122000001</v>
      </c>
      <c r="E13" s="244">
        <f t="shared" si="0"/>
        <v>-4864178.4421999995</v>
      </c>
      <c r="F13" s="245">
        <v>-2375434.96</v>
      </c>
      <c r="G13" s="246">
        <v>-1595644.5832</v>
      </c>
      <c r="H13" s="247">
        <f t="shared" si="1"/>
        <v>-3971079.5432000002</v>
      </c>
    </row>
    <row r="14" spans="1:8" ht="15.75">
      <c r="A14" s="38">
        <v>6</v>
      </c>
      <c r="B14" s="42" t="s">
        <v>160</v>
      </c>
      <c r="C14" s="244">
        <f>C12-C13</f>
        <v>54809838.120000005</v>
      </c>
      <c r="D14" s="244">
        <f>D12-D13</f>
        <v>31019198.505600002</v>
      </c>
      <c r="E14" s="244">
        <f t="shared" si="0"/>
        <v>85829036.62560001</v>
      </c>
      <c r="F14" s="244">
        <f>F12-F13</f>
        <v>36700379.390000001</v>
      </c>
      <c r="G14" s="244">
        <f>G12-G13</f>
        <v>18772237.133000001</v>
      </c>
      <c r="H14" s="247">
        <f t="shared" si="1"/>
        <v>55472616.523000002</v>
      </c>
    </row>
    <row r="15" spans="1:8" ht="15.75">
      <c r="A15" s="38">
        <v>7</v>
      </c>
      <c r="B15" s="42" t="s">
        <v>161</v>
      </c>
      <c r="C15" s="243">
        <v>385376.01999999996</v>
      </c>
      <c r="D15" s="243">
        <v>113011.7797</v>
      </c>
      <c r="E15" s="244">
        <f t="shared" si="0"/>
        <v>498387.79969999997</v>
      </c>
      <c r="F15" s="245">
        <v>1746122.0399999998</v>
      </c>
      <c r="G15" s="246">
        <v>215909.61980000001</v>
      </c>
      <c r="H15" s="247">
        <f t="shared" si="1"/>
        <v>1962031.6597999998</v>
      </c>
    </row>
    <row r="16" spans="1:8" ht="15.75">
      <c r="A16" s="38">
        <v>8</v>
      </c>
      <c r="B16" s="42" t="s">
        <v>162</v>
      </c>
      <c r="C16" s="243">
        <v>62320</v>
      </c>
      <c r="D16" s="243">
        <v>0</v>
      </c>
      <c r="E16" s="244">
        <f t="shared" si="0"/>
        <v>62320</v>
      </c>
      <c r="F16" s="245">
        <v>68395</v>
      </c>
      <c r="G16" s="243">
        <v>0</v>
      </c>
      <c r="H16" s="247">
        <f t="shared" si="1"/>
        <v>68395</v>
      </c>
    </row>
    <row r="17" spans="1:8" ht="15.75">
      <c r="A17" s="38">
        <v>9</v>
      </c>
      <c r="B17" s="42" t="s">
        <v>163</v>
      </c>
      <c r="C17" s="243">
        <v>0</v>
      </c>
      <c r="D17" s="243">
        <v>0</v>
      </c>
      <c r="E17" s="244">
        <f t="shared" si="0"/>
        <v>0</v>
      </c>
      <c r="F17" s="245">
        <v>0</v>
      </c>
      <c r="G17" s="243">
        <v>0</v>
      </c>
      <c r="H17" s="247">
        <f t="shared" si="1"/>
        <v>0</v>
      </c>
    </row>
    <row r="18" spans="1:8" ht="15.75">
      <c r="A18" s="38">
        <v>10</v>
      </c>
      <c r="B18" s="42" t="s">
        <v>164</v>
      </c>
      <c r="C18" s="243">
        <v>6272668.8099999996</v>
      </c>
      <c r="D18" s="243">
        <v>0</v>
      </c>
      <c r="E18" s="244">
        <f t="shared" si="0"/>
        <v>6272668.8099999996</v>
      </c>
      <c r="F18" s="245">
        <v>6708078.3099999996</v>
      </c>
      <c r="G18" s="243">
        <v>0</v>
      </c>
      <c r="H18" s="247">
        <f t="shared" si="1"/>
        <v>6708078.3099999996</v>
      </c>
    </row>
    <row r="19" spans="1:8" ht="15.75">
      <c r="A19" s="38">
        <v>11</v>
      </c>
      <c r="B19" s="42" t="s">
        <v>165</v>
      </c>
      <c r="C19" s="243">
        <v>388327.96</v>
      </c>
      <c r="D19" s="243">
        <v>390631.47039999999</v>
      </c>
      <c r="E19" s="244">
        <f t="shared" si="0"/>
        <v>778959.43039999995</v>
      </c>
      <c r="F19" s="245">
        <v>1543259.3499999999</v>
      </c>
      <c r="G19" s="246">
        <v>408771.77919999999</v>
      </c>
      <c r="H19" s="247">
        <f t="shared" si="1"/>
        <v>1952031.1291999999</v>
      </c>
    </row>
    <row r="20" spans="1:8" ht="15.75">
      <c r="A20" s="38">
        <v>12</v>
      </c>
      <c r="B20" s="44" t="s">
        <v>166</v>
      </c>
      <c r="C20" s="244">
        <f>SUM(C7:C11)+SUM(C14:C19)</f>
        <v>81465092.700000018</v>
      </c>
      <c r="D20" s="244">
        <f>SUM(D7:D11)+SUM(D14:D19)</f>
        <v>64864527.665299997</v>
      </c>
      <c r="E20" s="244">
        <f t="shared" si="0"/>
        <v>146329620.3653</v>
      </c>
      <c r="F20" s="244">
        <f>SUM(F7:F11)+SUM(F14:F19)</f>
        <v>75885848.870000005</v>
      </c>
      <c r="G20" s="244">
        <f>SUM(G7:G11)+SUM(G14:G19)</f>
        <v>55917302.665400013</v>
      </c>
      <c r="H20" s="247">
        <f t="shared" si="1"/>
        <v>131803151.53540002</v>
      </c>
    </row>
    <row r="21" spans="1:8" ht="15.75">
      <c r="A21" s="38"/>
      <c r="B21" s="39" t="s">
        <v>183</v>
      </c>
      <c r="C21" s="248"/>
      <c r="D21" s="248"/>
      <c r="E21" s="248"/>
      <c r="F21" s="249"/>
      <c r="G21" s="250"/>
      <c r="H21" s="251"/>
    </row>
    <row r="22" spans="1:8" ht="15.75">
      <c r="A22" s="38">
        <v>13</v>
      </c>
      <c r="B22" s="42" t="s">
        <v>167</v>
      </c>
      <c r="C22" s="243">
        <v>0</v>
      </c>
      <c r="D22" s="243">
        <v>2342100</v>
      </c>
      <c r="E22" s="244">
        <f>C22+D22</f>
        <v>2342100</v>
      </c>
      <c r="F22" s="245">
        <v>0</v>
      </c>
      <c r="G22" s="246">
        <v>2465850</v>
      </c>
      <c r="H22" s="247">
        <f t="shared" si="1"/>
        <v>2465850</v>
      </c>
    </row>
    <row r="23" spans="1:8" ht="15.75">
      <c r="A23" s="38">
        <v>14</v>
      </c>
      <c r="B23" s="42" t="s">
        <v>168</v>
      </c>
      <c r="C23" s="243">
        <v>11020099.129999999</v>
      </c>
      <c r="D23" s="243">
        <v>37881627.341299996</v>
      </c>
      <c r="E23" s="244">
        <f t="shared" ref="E23:E40" si="2">C23+D23</f>
        <v>48901726.471299991</v>
      </c>
      <c r="F23" s="245">
        <v>8772163.8399999999</v>
      </c>
      <c r="G23" s="246">
        <v>31169639.629300002</v>
      </c>
      <c r="H23" s="247">
        <f t="shared" si="1"/>
        <v>39941803.469300002</v>
      </c>
    </row>
    <row r="24" spans="1:8" ht="15.75">
      <c r="A24" s="38">
        <v>15</v>
      </c>
      <c r="B24" s="42" t="s">
        <v>169</v>
      </c>
      <c r="C24" s="243">
        <v>2665568.8199999998</v>
      </c>
      <c r="D24" s="243">
        <v>4869302.7950999998</v>
      </c>
      <c r="E24" s="244">
        <f t="shared" si="2"/>
        <v>7534871.6151000001</v>
      </c>
      <c r="F24" s="245">
        <v>2699964.23</v>
      </c>
      <c r="G24" s="246">
        <v>12049368.5076</v>
      </c>
      <c r="H24" s="247">
        <f t="shared" si="1"/>
        <v>14749332.737600001</v>
      </c>
    </row>
    <row r="25" spans="1:8" ht="15.75">
      <c r="A25" s="38">
        <v>16</v>
      </c>
      <c r="B25" s="42" t="s">
        <v>170</v>
      </c>
      <c r="C25" s="243">
        <v>276340</v>
      </c>
      <c r="D25" s="243">
        <v>14991162.0769</v>
      </c>
      <c r="E25" s="244">
        <f t="shared" si="2"/>
        <v>15267502.0769</v>
      </c>
      <c r="F25" s="245">
        <v>515513.04</v>
      </c>
      <c r="G25" s="246">
        <v>6259588.2408999996</v>
      </c>
      <c r="H25" s="247">
        <f t="shared" si="1"/>
        <v>6775101.2808999997</v>
      </c>
    </row>
    <row r="26" spans="1:8" ht="15.75">
      <c r="A26" s="38">
        <v>17</v>
      </c>
      <c r="B26" s="42" t="s">
        <v>171</v>
      </c>
      <c r="C26" s="248">
        <v>0</v>
      </c>
      <c r="D26" s="248">
        <v>0</v>
      </c>
      <c r="E26" s="244">
        <f t="shared" si="2"/>
        <v>0</v>
      </c>
      <c r="F26" s="249">
        <v>0</v>
      </c>
      <c r="G26" s="250">
        <v>0</v>
      </c>
      <c r="H26" s="247">
        <f t="shared" si="1"/>
        <v>0</v>
      </c>
    </row>
    <row r="27" spans="1:8" ht="15.75">
      <c r="A27" s="38">
        <v>18</v>
      </c>
      <c r="B27" s="42" t="s">
        <v>172</v>
      </c>
      <c r="C27" s="243">
        <v>0</v>
      </c>
      <c r="D27" s="243">
        <v>0</v>
      </c>
      <c r="E27" s="244">
        <f t="shared" si="2"/>
        <v>0</v>
      </c>
      <c r="F27" s="245">
        <v>0</v>
      </c>
      <c r="G27" s="246">
        <v>0</v>
      </c>
      <c r="H27" s="247">
        <f t="shared" si="1"/>
        <v>0</v>
      </c>
    </row>
    <row r="28" spans="1:8" ht="15.75">
      <c r="A28" s="38">
        <v>19</v>
      </c>
      <c r="B28" s="42" t="s">
        <v>173</v>
      </c>
      <c r="C28" s="243">
        <v>33031.410000000003</v>
      </c>
      <c r="D28" s="243">
        <v>49865.935100000002</v>
      </c>
      <c r="E28" s="244">
        <f t="shared" si="2"/>
        <v>82897.345100000006</v>
      </c>
      <c r="F28" s="245">
        <v>41217.74</v>
      </c>
      <c r="G28" s="246">
        <v>164651.98099999997</v>
      </c>
      <c r="H28" s="247">
        <f t="shared" si="1"/>
        <v>205869.72099999996</v>
      </c>
    </row>
    <row r="29" spans="1:8" ht="15.75">
      <c r="A29" s="38">
        <v>20</v>
      </c>
      <c r="B29" s="42" t="s">
        <v>95</v>
      </c>
      <c r="C29" s="243">
        <v>974289.32000000007</v>
      </c>
      <c r="D29" s="243">
        <v>2343147.7508999999</v>
      </c>
      <c r="E29" s="244">
        <f t="shared" si="2"/>
        <v>3317437.0708999997</v>
      </c>
      <c r="F29" s="245">
        <v>1189198.81</v>
      </c>
      <c r="G29" s="246">
        <v>2294789.9136000001</v>
      </c>
      <c r="H29" s="247">
        <f t="shared" si="1"/>
        <v>3483988.7236000001</v>
      </c>
    </row>
    <row r="30" spans="1:8" ht="15.75">
      <c r="A30" s="38">
        <v>21</v>
      </c>
      <c r="B30" s="42" t="s">
        <v>174</v>
      </c>
      <c r="C30" s="243">
        <v>0</v>
      </c>
      <c r="D30" s="243">
        <v>0</v>
      </c>
      <c r="E30" s="244">
        <f t="shared" si="2"/>
        <v>0</v>
      </c>
      <c r="F30" s="245">
        <v>0</v>
      </c>
      <c r="G30" s="246">
        <v>0</v>
      </c>
      <c r="H30" s="247">
        <f t="shared" si="1"/>
        <v>0</v>
      </c>
    </row>
    <row r="31" spans="1:8" ht="15.75">
      <c r="A31" s="38">
        <v>22</v>
      </c>
      <c r="B31" s="44" t="s">
        <v>175</v>
      </c>
      <c r="C31" s="244">
        <f>SUM(C22:C30)</f>
        <v>14969328.68</v>
      </c>
      <c r="D31" s="244">
        <f>SUM(D22:D30)</f>
        <v>62477205.899299994</v>
      </c>
      <c r="E31" s="244">
        <f>C31+D31</f>
        <v>77446534.579299986</v>
      </c>
      <c r="F31" s="244">
        <f>SUM(F22:F30)</f>
        <v>13218057.66</v>
      </c>
      <c r="G31" s="244">
        <f>SUM(G22:G30)</f>
        <v>54403888.272399999</v>
      </c>
      <c r="H31" s="247">
        <f t="shared" si="1"/>
        <v>67621945.932400003</v>
      </c>
    </row>
    <row r="32" spans="1:8" ht="15.75">
      <c r="A32" s="38"/>
      <c r="B32" s="39" t="s">
        <v>184</v>
      </c>
      <c r="C32" s="248"/>
      <c r="D32" s="248"/>
      <c r="E32" s="243"/>
      <c r="F32" s="249"/>
      <c r="G32" s="250"/>
      <c r="H32" s="251"/>
    </row>
    <row r="33" spans="1:8" ht="15.75">
      <c r="A33" s="38">
        <v>23</v>
      </c>
      <c r="B33" s="42" t="s">
        <v>176</v>
      </c>
      <c r="C33" s="243">
        <v>50000000</v>
      </c>
      <c r="D33" s="248"/>
      <c r="E33" s="244">
        <f t="shared" si="2"/>
        <v>50000000</v>
      </c>
      <c r="F33" s="245">
        <v>50000000</v>
      </c>
      <c r="G33" s="250"/>
      <c r="H33" s="247">
        <f t="shared" si="1"/>
        <v>50000000</v>
      </c>
    </row>
    <row r="34" spans="1:8" ht="15.75">
      <c r="A34" s="38">
        <v>24</v>
      </c>
      <c r="B34" s="42" t="s">
        <v>177</v>
      </c>
      <c r="C34" s="243">
        <v>0</v>
      </c>
      <c r="D34" s="248"/>
      <c r="E34" s="244">
        <f t="shared" si="2"/>
        <v>0</v>
      </c>
      <c r="F34" s="245">
        <v>0</v>
      </c>
      <c r="G34" s="250"/>
      <c r="H34" s="247">
        <f t="shared" si="1"/>
        <v>0</v>
      </c>
    </row>
    <row r="35" spans="1:8" ht="15.75">
      <c r="A35" s="38">
        <v>25</v>
      </c>
      <c r="B35" s="43" t="s">
        <v>178</v>
      </c>
      <c r="C35" s="243">
        <v>0</v>
      </c>
      <c r="D35" s="248"/>
      <c r="E35" s="244">
        <f t="shared" si="2"/>
        <v>0</v>
      </c>
      <c r="F35" s="245">
        <v>0</v>
      </c>
      <c r="G35" s="250"/>
      <c r="H35" s="247">
        <f t="shared" si="1"/>
        <v>0</v>
      </c>
    </row>
    <row r="36" spans="1:8" ht="15.75">
      <c r="A36" s="38">
        <v>26</v>
      </c>
      <c r="B36" s="42" t="s">
        <v>179</v>
      </c>
      <c r="C36" s="243">
        <v>0</v>
      </c>
      <c r="D36" s="248"/>
      <c r="E36" s="244">
        <f t="shared" si="2"/>
        <v>0</v>
      </c>
      <c r="F36" s="245">
        <v>0</v>
      </c>
      <c r="G36" s="250"/>
      <c r="H36" s="247">
        <f t="shared" si="1"/>
        <v>0</v>
      </c>
    </row>
    <row r="37" spans="1:8" ht="15.75">
      <c r="A37" s="38">
        <v>27</v>
      </c>
      <c r="B37" s="42" t="s">
        <v>180</v>
      </c>
      <c r="C37" s="243">
        <v>0</v>
      </c>
      <c r="D37" s="248"/>
      <c r="E37" s="244">
        <f t="shared" si="2"/>
        <v>0</v>
      </c>
      <c r="F37" s="245">
        <v>0</v>
      </c>
      <c r="G37" s="250"/>
      <c r="H37" s="247">
        <f t="shared" si="1"/>
        <v>0</v>
      </c>
    </row>
    <row r="38" spans="1:8" ht="15.75">
      <c r="A38" s="38">
        <v>28</v>
      </c>
      <c r="B38" s="42" t="s">
        <v>181</v>
      </c>
      <c r="C38" s="243">
        <v>9154730.5034999996</v>
      </c>
      <c r="D38" s="248"/>
      <c r="E38" s="244">
        <f t="shared" si="2"/>
        <v>9154730.5034999996</v>
      </c>
      <c r="F38" s="245">
        <v>6239049.1758000003</v>
      </c>
      <c r="G38" s="250"/>
      <c r="H38" s="247">
        <f t="shared" si="1"/>
        <v>6239049.1758000003</v>
      </c>
    </row>
    <row r="39" spans="1:8" ht="15.75">
      <c r="A39" s="38">
        <v>29</v>
      </c>
      <c r="B39" s="42" t="s">
        <v>196</v>
      </c>
      <c r="C39" s="243">
        <v>0</v>
      </c>
      <c r="D39" s="248"/>
      <c r="E39" s="244">
        <f t="shared" si="2"/>
        <v>0</v>
      </c>
      <c r="F39" s="245">
        <v>0</v>
      </c>
      <c r="G39" s="250"/>
      <c r="H39" s="247">
        <f t="shared" si="1"/>
        <v>0</v>
      </c>
    </row>
    <row r="40" spans="1:8" ht="15.75">
      <c r="A40" s="38">
        <v>30</v>
      </c>
      <c r="B40" s="44" t="s">
        <v>182</v>
      </c>
      <c r="C40" s="243">
        <v>59154730.5035</v>
      </c>
      <c r="D40" s="248"/>
      <c r="E40" s="244">
        <f t="shared" si="2"/>
        <v>59154730.5035</v>
      </c>
      <c r="F40" s="245">
        <v>56239049.175800003</v>
      </c>
      <c r="G40" s="250"/>
      <c r="H40" s="247">
        <f t="shared" si="1"/>
        <v>56239049.175800003</v>
      </c>
    </row>
    <row r="41" spans="1:8" ht="16.5" thickBot="1">
      <c r="A41" s="45">
        <v>31</v>
      </c>
      <c r="B41" s="46" t="s">
        <v>197</v>
      </c>
      <c r="C41" s="252">
        <f>C31+C40</f>
        <v>74124059.183499992</v>
      </c>
      <c r="D41" s="252">
        <f>D31+D40</f>
        <v>62477205.899299994</v>
      </c>
      <c r="E41" s="252">
        <f>C41+D41</f>
        <v>136601265.08279997</v>
      </c>
      <c r="F41" s="252">
        <f>F31+F40</f>
        <v>69457106.835800007</v>
      </c>
      <c r="G41" s="252">
        <f>G31+G40</f>
        <v>54403888.272399999</v>
      </c>
      <c r="H41" s="253">
        <f>F41+G41</f>
        <v>123860995.10820001</v>
      </c>
    </row>
    <row r="43" spans="1:8">
      <c r="B43" s="47"/>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ignoredErrors>
    <ignoredError sqref="E41" 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topLeftCell="A141" zoomScale="70" zoomScaleNormal="70" workbookViewId="0">
      <selection activeCell="B169" sqref="B169:C169"/>
    </sheetView>
  </sheetViews>
  <sheetFormatPr defaultColWidth="43.5703125" defaultRowHeight="11.25"/>
  <cols>
    <col min="1" max="1" width="8" style="233" customWidth="1"/>
    <col min="2" max="2" width="66.140625" style="234" customWidth="1"/>
    <col min="3" max="3" width="131.42578125" style="235" customWidth="1"/>
    <col min="4" max="5" width="10.28515625" style="226" customWidth="1"/>
    <col min="6" max="16384" width="43.5703125" style="226"/>
  </cols>
  <sheetData>
    <row r="1" spans="1:3" ht="12.75" thickTop="1" thickBot="1">
      <c r="A1" s="844" t="s">
        <v>326</v>
      </c>
      <c r="B1" s="845"/>
      <c r="C1" s="846"/>
    </row>
    <row r="2" spans="1:3" ht="26.25" customHeight="1">
      <c r="A2" s="604"/>
      <c r="B2" s="792" t="s">
        <v>327</v>
      </c>
      <c r="C2" s="792"/>
    </row>
    <row r="3" spans="1:3" s="231" customFormat="1" ht="11.25" customHeight="1">
      <c r="A3" s="230"/>
      <c r="B3" s="792" t="s">
        <v>419</v>
      </c>
      <c r="C3" s="792"/>
    </row>
    <row r="4" spans="1:3" ht="12" customHeight="1" thickBot="1">
      <c r="A4" s="827" t="s">
        <v>423</v>
      </c>
      <c r="B4" s="828"/>
      <c r="C4" s="829"/>
    </row>
    <row r="5" spans="1:3" ht="12" thickTop="1">
      <c r="A5" s="227"/>
      <c r="B5" s="830" t="s">
        <v>328</v>
      </c>
      <c r="C5" s="831"/>
    </row>
    <row r="6" spans="1:3">
      <c r="A6" s="604"/>
      <c r="B6" s="797" t="s">
        <v>420</v>
      </c>
      <c r="C6" s="798"/>
    </row>
    <row r="7" spans="1:3">
      <c r="A7" s="604"/>
      <c r="B7" s="797" t="s">
        <v>329</v>
      </c>
      <c r="C7" s="798"/>
    </row>
    <row r="8" spans="1:3">
      <c r="A8" s="604"/>
      <c r="B8" s="797" t="s">
        <v>421</v>
      </c>
      <c r="C8" s="798"/>
    </row>
    <row r="9" spans="1:3">
      <c r="A9" s="604"/>
      <c r="B9" s="842" t="s">
        <v>422</v>
      </c>
      <c r="C9" s="843"/>
    </row>
    <row r="10" spans="1:3">
      <c r="A10" s="604"/>
      <c r="B10" s="832" t="s">
        <v>330</v>
      </c>
      <c r="C10" s="833" t="s">
        <v>330</v>
      </c>
    </row>
    <row r="11" spans="1:3">
      <c r="A11" s="604"/>
      <c r="B11" s="832" t="s">
        <v>331</v>
      </c>
      <c r="C11" s="833" t="s">
        <v>331</v>
      </c>
    </row>
    <row r="12" spans="1:3">
      <c r="A12" s="604"/>
      <c r="B12" s="832" t="s">
        <v>332</v>
      </c>
      <c r="C12" s="833" t="s">
        <v>332</v>
      </c>
    </row>
    <row r="13" spans="1:3">
      <c r="A13" s="604"/>
      <c r="B13" s="832" t="s">
        <v>333</v>
      </c>
      <c r="C13" s="833" t="s">
        <v>333</v>
      </c>
    </row>
    <row r="14" spans="1:3">
      <c r="A14" s="604"/>
      <c r="B14" s="832" t="s">
        <v>334</v>
      </c>
      <c r="C14" s="833" t="s">
        <v>334</v>
      </c>
    </row>
    <row r="15" spans="1:3" ht="21.75" customHeight="1">
      <c r="A15" s="604"/>
      <c r="B15" s="832" t="s">
        <v>335</v>
      </c>
      <c r="C15" s="833" t="s">
        <v>335</v>
      </c>
    </row>
    <row r="16" spans="1:3">
      <c r="A16" s="604"/>
      <c r="B16" s="832" t="s">
        <v>336</v>
      </c>
      <c r="C16" s="833" t="s">
        <v>337</v>
      </c>
    </row>
    <row r="17" spans="1:3">
      <c r="A17" s="604"/>
      <c r="B17" s="832" t="s">
        <v>338</v>
      </c>
      <c r="C17" s="833" t="s">
        <v>339</v>
      </c>
    </row>
    <row r="18" spans="1:3">
      <c r="A18" s="604"/>
      <c r="B18" s="832" t="s">
        <v>340</v>
      </c>
      <c r="C18" s="833" t="s">
        <v>341</v>
      </c>
    </row>
    <row r="19" spans="1:3">
      <c r="A19" s="604"/>
      <c r="B19" s="832" t="s">
        <v>342</v>
      </c>
      <c r="C19" s="833" t="s">
        <v>342</v>
      </c>
    </row>
    <row r="20" spans="1:3">
      <c r="A20" s="604"/>
      <c r="B20" s="832" t="s">
        <v>343</v>
      </c>
      <c r="C20" s="833" t="s">
        <v>343</v>
      </c>
    </row>
    <row r="21" spans="1:3">
      <c r="A21" s="604"/>
      <c r="B21" s="832" t="s">
        <v>344</v>
      </c>
      <c r="C21" s="833" t="s">
        <v>344</v>
      </c>
    </row>
    <row r="22" spans="1:3" ht="23.25" customHeight="1">
      <c r="A22" s="604"/>
      <c r="B22" s="832" t="s">
        <v>345</v>
      </c>
      <c r="C22" s="833" t="s">
        <v>346</v>
      </c>
    </row>
    <row r="23" spans="1:3">
      <c r="A23" s="604"/>
      <c r="B23" s="832" t="s">
        <v>347</v>
      </c>
      <c r="C23" s="833" t="s">
        <v>347</v>
      </c>
    </row>
    <row r="24" spans="1:3">
      <c r="A24" s="604"/>
      <c r="B24" s="832" t="s">
        <v>348</v>
      </c>
      <c r="C24" s="833" t="s">
        <v>349</v>
      </c>
    </row>
    <row r="25" spans="1:3" ht="12" thickBot="1">
      <c r="A25" s="228"/>
      <c r="B25" s="836" t="s">
        <v>350</v>
      </c>
      <c r="C25" s="837"/>
    </row>
    <row r="26" spans="1:3" ht="12.75" thickTop="1" thickBot="1">
      <c r="A26" s="827" t="s">
        <v>433</v>
      </c>
      <c r="B26" s="828"/>
      <c r="C26" s="829"/>
    </row>
    <row r="27" spans="1:3" ht="12.75" thickTop="1" thickBot="1">
      <c r="A27" s="229"/>
      <c r="B27" s="838" t="s">
        <v>351</v>
      </c>
      <c r="C27" s="839"/>
    </row>
    <row r="28" spans="1:3" ht="12.75" thickTop="1" thickBot="1">
      <c r="A28" s="827" t="s">
        <v>424</v>
      </c>
      <c r="B28" s="828"/>
      <c r="C28" s="829"/>
    </row>
    <row r="29" spans="1:3" ht="12" thickTop="1">
      <c r="A29" s="227"/>
      <c r="B29" s="840" t="s">
        <v>352</v>
      </c>
      <c r="C29" s="841" t="s">
        <v>353</v>
      </c>
    </row>
    <row r="30" spans="1:3">
      <c r="A30" s="604"/>
      <c r="B30" s="818" t="s">
        <v>354</v>
      </c>
      <c r="C30" s="819" t="s">
        <v>355</v>
      </c>
    </row>
    <row r="31" spans="1:3">
      <c r="A31" s="604"/>
      <c r="B31" s="818" t="s">
        <v>356</v>
      </c>
      <c r="C31" s="819" t="s">
        <v>357</v>
      </c>
    </row>
    <row r="32" spans="1:3">
      <c r="A32" s="604"/>
      <c r="B32" s="818" t="s">
        <v>358</v>
      </c>
      <c r="C32" s="819" t="s">
        <v>359</v>
      </c>
    </row>
    <row r="33" spans="1:3">
      <c r="A33" s="604"/>
      <c r="B33" s="818" t="s">
        <v>360</v>
      </c>
      <c r="C33" s="819" t="s">
        <v>361</v>
      </c>
    </row>
    <row r="34" spans="1:3">
      <c r="A34" s="604"/>
      <c r="B34" s="818" t="s">
        <v>362</v>
      </c>
      <c r="C34" s="819" t="s">
        <v>363</v>
      </c>
    </row>
    <row r="35" spans="1:3" ht="23.25" customHeight="1">
      <c r="A35" s="604"/>
      <c r="B35" s="818" t="s">
        <v>364</v>
      </c>
      <c r="C35" s="819" t="s">
        <v>365</v>
      </c>
    </row>
    <row r="36" spans="1:3" ht="24" customHeight="1">
      <c r="A36" s="604"/>
      <c r="B36" s="818" t="s">
        <v>366</v>
      </c>
      <c r="C36" s="819" t="s">
        <v>367</v>
      </c>
    </row>
    <row r="37" spans="1:3" ht="24.75" customHeight="1">
      <c r="A37" s="604"/>
      <c r="B37" s="818" t="s">
        <v>368</v>
      </c>
      <c r="C37" s="819" t="s">
        <v>369</v>
      </c>
    </row>
    <row r="38" spans="1:3" ht="23.25" customHeight="1">
      <c r="A38" s="604"/>
      <c r="B38" s="818" t="s">
        <v>425</v>
      </c>
      <c r="C38" s="819" t="s">
        <v>370</v>
      </c>
    </row>
    <row r="39" spans="1:3" ht="39.75" customHeight="1">
      <c r="A39" s="604"/>
      <c r="B39" s="832" t="s">
        <v>439</v>
      </c>
      <c r="C39" s="833" t="s">
        <v>371</v>
      </c>
    </row>
    <row r="40" spans="1:3" ht="12" customHeight="1">
      <c r="A40" s="604"/>
      <c r="B40" s="818" t="s">
        <v>372</v>
      </c>
      <c r="C40" s="819" t="s">
        <v>373</v>
      </c>
    </row>
    <row r="41" spans="1:3" ht="27" customHeight="1" thickBot="1">
      <c r="A41" s="228"/>
      <c r="B41" s="834" t="s">
        <v>374</v>
      </c>
      <c r="C41" s="835" t="s">
        <v>375</v>
      </c>
    </row>
    <row r="42" spans="1:3" ht="12.75" thickTop="1" thickBot="1">
      <c r="A42" s="827" t="s">
        <v>426</v>
      </c>
      <c r="B42" s="828"/>
      <c r="C42" s="829"/>
    </row>
    <row r="43" spans="1:3" ht="12" thickTop="1">
      <c r="A43" s="227"/>
      <c r="B43" s="830" t="s">
        <v>462</v>
      </c>
      <c r="C43" s="831" t="s">
        <v>376</v>
      </c>
    </row>
    <row r="44" spans="1:3">
      <c r="A44" s="604"/>
      <c r="B44" s="797" t="s">
        <v>461</v>
      </c>
      <c r="C44" s="798"/>
    </row>
    <row r="45" spans="1:3" ht="23.25" customHeight="1" thickBot="1">
      <c r="A45" s="228"/>
      <c r="B45" s="825" t="s">
        <v>377</v>
      </c>
      <c r="C45" s="826" t="s">
        <v>378</v>
      </c>
    </row>
    <row r="46" spans="1:3" ht="11.25" customHeight="1" thickTop="1" thickBot="1">
      <c r="A46" s="827" t="s">
        <v>427</v>
      </c>
      <c r="B46" s="828"/>
      <c r="C46" s="829"/>
    </row>
    <row r="47" spans="1:3" ht="26.25" customHeight="1" thickTop="1">
      <c r="A47" s="604"/>
      <c r="B47" s="797" t="s">
        <v>428</v>
      </c>
      <c r="C47" s="798"/>
    </row>
    <row r="48" spans="1:3" ht="12" thickBot="1">
      <c r="A48" s="827" t="s">
        <v>429</v>
      </c>
      <c r="B48" s="828"/>
      <c r="C48" s="829"/>
    </row>
    <row r="49" spans="1:3" ht="12" thickTop="1">
      <c r="A49" s="227"/>
      <c r="B49" s="830" t="s">
        <v>379</v>
      </c>
      <c r="C49" s="831" t="s">
        <v>379</v>
      </c>
    </row>
    <row r="50" spans="1:3" ht="11.25" customHeight="1">
      <c r="A50" s="604"/>
      <c r="B50" s="797" t="s">
        <v>380</v>
      </c>
      <c r="C50" s="798" t="s">
        <v>380</v>
      </c>
    </row>
    <row r="51" spans="1:3">
      <c r="A51" s="604"/>
      <c r="B51" s="797" t="s">
        <v>381</v>
      </c>
      <c r="C51" s="798" t="s">
        <v>381</v>
      </c>
    </row>
    <row r="52" spans="1:3" ht="11.25" customHeight="1">
      <c r="A52" s="604"/>
      <c r="B52" s="797" t="s">
        <v>488</v>
      </c>
      <c r="C52" s="798" t="s">
        <v>382</v>
      </c>
    </row>
    <row r="53" spans="1:3" ht="33.6" customHeight="1">
      <c r="A53" s="604"/>
      <c r="B53" s="797" t="s">
        <v>383</v>
      </c>
      <c r="C53" s="798" t="s">
        <v>383</v>
      </c>
    </row>
    <row r="54" spans="1:3" ht="11.25" customHeight="1">
      <c r="A54" s="604"/>
      <c r="B54" s="797" t="s">
        <v>482</v>
      </c>
      <c r="C54" s="798" t="s">
        <v>384</v>
      </c>
    </row>
    <row r="55" spans="1:3" ht="11.25" customHeight="1" thickBot="1">
      <c r="A55" s="827" t="s">
        <v>430</v>
      </c>
      <c r="B55" s="828"/>
      <c r="C55" s="829"/>
    </row>
    <row r="56" spans="1:3" ht="12" thickTop="1">
      <c r="A56" s="227"/>
      <c r="B56" s="830" t="s">
        <v>379</v>
      </c>
      <c r="C56" s="831" t="s">
        <v>379</v>
      </c>
    </row>
    <row r="57" spans="1:3">
      <c r="A57" s="604"/>
      <c r="B57" s="797" t="s">
        <v>385</v>
      </c>
      <c r="C57" s="798" t="s">
        <v>385</v>
      </c>
    </row>
    <row r="58" spans="1:3">
      <c r="A58" s="604"/>
      <c r="B58" s="797" t="s">
        <v>436</v>
      </c>
      <c r="C58" s="798" t="s">
        <v>386</v>
      </c>
    </row>
    <row r="59" spans="1:3">
      <c r="A59" s="604"/>
      <c r="B59" s="797" t="s">
        <v>387</v>
      </c>
      <c r="C59" s="798" t="s">
        <v>387</v>
      </c>
    </row>
    <row r="60" spans="1:3">
      <c r="A60" s="604"/>
      <c r="B60" s="797" t="s">
        <v>388</v>
      </c>
      <c r="C60" s="798" t="s">
        <v>388</v>
      </c>
    </row>
    <row r="61" spans="1:3">
      <c r="A61" s="604"/>
      <c r="B61" s="797" t="s">
        <v>389</v>
      </c>
      <c r="C61" s="798" t="s">
        <v>389</v>
      </c>
    </row>
    <row r="62" spans="1:3">
      <c r="A62" s="604"/>
      <c r="B62" s="797" t="s">
        <v>437</v>
      </c>
      <c r="C62" s="798" t="s">
        <v>390</v>
      </c>
    </row>
    <row r="63" spans="1:3">
      <c r="A63" s="604"/>
      <c r="B63" s="797" t="s">
        <v>391</v>
      </c>
      <c r="C63" s="798" t="s">
        <v>391</v>
      </c>
    </row>
    <row r="64" spans="1:3" ht="12" thickBot="1">
      <c r="A64" s="228"/>
      <c r="B64" s="825" t="s">
        <v>392</v>
      </c>
      <c r="C64" s="826" t="s">
        <v>392</v>
      </c>
    </row>
    <row r="65" spans="1:3" ht="11.25" customHeight="1" thickTop="1">
      <c r="A65" s="813" t="s">
        <v>431</v>
      </c>
      <c r="B65" s="814"/>
      <c r="C65" s="815"/>
    </row>
    <row r="66" spans="1:3" ht="12" thickBot="1">
      <c r="A66" s="228"/>
      <c r="B66" s="825" t="s">
        <v>393</v>
      </c>
      <c r="C66" s="826" t="s">
        <v>393</v>
      </c>
    </row>
    <row r="67" spans="1:3" ht="11.25" customHeight="1" thickTop="1" thickBot="1">
      <c r="A67" s="827" t="s">
        <v>432</v>
      </c>
      <c r="B67" s="828"/>
      <c r="C67" s="829"/>
    </row>
    <row r="68" spans="1:3" ht="12" thickTop="1">
      <c r="A68" s="227"/>
      <c r="B68" s="830" t="s">
        <v>394</v>
      </c>
      <c r="C68" s="831" t="s">
        <v>394</v>
      </c>
    </row>
    <row r="69" spans="1:3">
      <c r="A69" s="604"/>
      <c r="B69" s="797" t="s">
        <v>395</v>
      </c>
      <c r="C69" s="798" t="s">
        <v>395</v>
      </c>
    </row>
    <row r="70" spans="1:3">
      <c r="A70" s="604"/>
      <c r="B70" s="797" t="s">
        <v>396</v>
      </c>
      <c r="C70" s="798" t="s">
        <v>396</v>
      </c>
    </row>
    <row r="71" spans="1:3" ht="54.95" customHeight="1">
      <c r="A71" s="604"/>
      <c r="B71" s="823" t="s">
        <v>961</v>
      </c>
      <c r="C71" s="824" t="s">
        <v>397</v>
      </c>
    </row>
    <row r="72" spans="1:3" ht="33.75" customHeight="1">
      <c r="A72" s="604"/>
      <c r="B72" s="823" t="s">
        <v>441</v>
      </c>
      <c r="C72" s="824" t="s">
        <v>398</v>
      </c>
    </row>
    <row r="73" spans="1:3" ht="15.75" customHeight="1">
      <c r="A73" s="604"/>
      <c r="B73" s="823" t="s">
        <v>438</v>
      </c>
      <c r="C73" s="824" t="s">
        <v>399</v>
      </c>
    </row>
    <row r="74" spans="1:3">
      <c r="A74" s="604"/>
      <c r="B74" s="797" t="s">
        <v>400</v>
      </c>
      <c r="C74" s="798" t="s">
        <v>400</v>
      </c>
    </row>
    <row r="75" spans="1:3" ht="12" thickBot="1">
      <c r="A75" s="228"/>
      <c r="B75" s="825" t="s">
        <v>401</v>
      </c>
      <c r="C75" s="826" t="s">
        <v>401</v>
      </c>
    </row>
    <row r="76" spans="1:3" ht="12" thickTop="1">
      <c r="A76" s="813" t="s">
        <v>465</v>
      </c>
      <c r="B76" s="814"/>
      <c r="C76" s="815"/>
    </row>
    <row r="77" spans="1:3">
      <c r="A77" s="604"/>
      <c r="B77" s="797" t="s">
        <v>393</v>
      </c>
      <c r="C77" s="798"/>
    </row>
    <row r="78" spans="1:3">
      <c r="A78" s="604"/>
      <c r="B78" s="797" t="s">
        <v>463</v>
      </c>
      <c r="C78" s="798"/>
    </row>
    <row r="79" spans="1:3">
      <c r="A79" s="604"/>
      <c r="B79" s="797" t="s">
        <v>464</v>
      </c>
      <c r="C79" s="798"/>
    </row>
    <row r="80" spans="1:3">
      <c r="A80" s="813" t="s">
        <v>466</v>
      </c>
      <c r="B80" s="814"/>
      <c r="C80" s="815"/>
    </row>
    <row r="81" spans="1:3">
      <c r="A81" s="604"/>
      <c r="B81" s="797" t="s">
        <v>393</v>
      </c>
      <c r="C81" s="798"/>
    </row>
    <row r="82" spans="1:3">
      <c r="A82" s="604"/>
      <c r="B82" s="797" t="s">
        <v>467</v>
      </c>
      <c r="C82" s="798"/>
    </row>
    <row r="83" spans="1:3" ht="76.5" customHeight="1">
      <c r="A83" s="604"/>
      <c r="B83" s="797" t="s">
        <v>481</v>
      </c>
      <c r="C83" s="798"/>
    </row>
    <row r="84" spans="1:3" ht="53.25" customHeight="1">
      <c r="A84" s="604"/>
      <c r="B84" s="797" t="s">
        <v>480</v>
      </c>
      <c r="C84" s="798"/>
    </row>
    <row r="85" spans="1:3">
      <c r="A85" s="604"/>
      <c r="B85" s="797" t="s">
        <v>468</v>
      </c>
      <c r="C85" s="798"/>
    </row>
    <row r="86" spans="1:3">
      <c r="A86" s="604"/>
      <c r="B86" s="797" t="s">
        <v>469</v>
      </c>
      <c r="C86" s="798"/>
    </row>
    <row r="87" spans="1:3">
      <c r="A87" s="604"/>
      <c r="B87" s="797" t="s">
        <v>470</v>
      </c>
      <c r="C87" s="798"/>
    </row>
    <row r="88" spans="1:3">
      <c r="A88" s="813" t="s">
        <v>471</v>
      </c>
      <c r="B88" s="814"/>
      <c r="C88" s="815"/>
    </row>
    <row r="89" spans="1:3">
      <c r="A89" s="604"/>
      <c r="B89" s="797" t="s">
        <v>393</v>
      </c>
      <c r="C89" s="798"/>
    </row>
    <row r="90" spans="1:3">
      <c r="A90" s="604"/>
      <c r="B90" s="797" t="s">
        <v>473</v>
      </c>
      <c r="C90" s="798"/>
    </row>
    <row r="91" spans="1:3" ht="12" customHeight="1">
      <c r="A91" s="604"/>
      <c r="B91" s="797" t="s">
        <v>474</v>
      </c>
      <c r="C91" s="798"/>
    </row>
    <row r="92" spans="1:3">
      <c r="A92" s="604"/>
      <c r="B92" s="797" t="s">
        <v>475</v>
      </c>
      <c r="C92" s="798"/>
    </row>
    <row r="93" spans="1:3" ht="24.75" customHeight="1">
      <c r="A93" s="604"/>
      <c r="B93" s="816" t="s">
        <v>516</v>
      </c>
      <c r="C93" s="817"/>
    </row>
    <row r="94" spans="1:3" ht="24" customHeight="1">
      <c r="A94" s="604"/>
      <c r="B94" s="816" t="s">
        <v>517</v>
      </c>
      <c r="C94" s="817"/>
    </row>
    <row r="95" spans="1:3" ht="13.5" customHeight="1">
      <c r="A95" s="604"/>
      <c r="B95" s="818" t="s">
        <v>476</v>
      </c>
      <c r="C95" s="819"/>
    </row>
    <row r="96" spans="1:3" ht="11.25" customHeight="1" thickBot="1">
      <c r="A96" s="820" t="s">
        <v>512</v>
      </c>
      <c r="B96" s="821"/>
      <c r="C96" s="822"/>
    </row>
    <row r="97" spans="1:3" ht="12.75" thickTop="1" thickBot="1">
      <c r="A97" s="812" t="s">
        <v>402</v>
      </c>
      <c r="B97" s="812"/>
      <c r="C97" s="812"/>
    </row>
    <row r="98" spans="1:3">
      <c r="A98" s="354">
        <v>2</v>
      </c>
      <c r="B98" s="531" t="s">
        <v>492</v>
      </c>
      <c r="C98" s="531" t="s">
        <v>513</v>
      </c>
    </row>
    <row r="99" spans="1:3">
      <c r="A99" s="232">
        <v>3</v>
      </c>
      <c r="B99" s="532" t="s">
        <v>493</v>
      </c>
      <c r="C99" s="533" t="s">
        <v>514</v>
      </c>
    </row>
    <row r="100" spans="1:3">
      <c r="A100" s="232">
        <v>4</v>
      </c>
      <c r="B100" s="532" t="s">
        <v>494</v>
      </c>
      <c r="C100" s="533" t="s">
        <v>518</v>
      </c>
    </row>
    <row r="101" spans="1:3" ht="11.25" customHeight="1">
      <c r="A101" s="232">
        <v>5</v>
      </c>
      <c r="B101" s="532" t="s">
        <v>495</v>
      </c>
      <c r="C101" s="533" t="s">
        <v>515</v>
      </c>
    </row>
    <row r="102" spans="1:3" ht="12" customHeight="1">
      <c r="A102" s="232">
        <v>6</v>
      </c>
      <c r="B102" s="532" t="s">
        <v>510</v>
      </c>
      <c r="C102" s="533" t="s">
        <v>496</v>
      </c>
    </row>
    <row r="103" spans="1:3" ht="12" customHeight="1">
      <c r="A103" s="232">
        <v>7</v>
      </c>
      <c r="B103" s="532" t="s">
        <v>497</v>
      </c>
      <c r="C103" s="533" t="s">
        <v>511</v>
      </c>
    </row>
    <row r="104" spans="1:3">
      <c r="A104" s="232">
        <v>8</v>
      </c>
      <c r="B104" s="532" t="s">
        <v>502</v>
      </c>
      <c r="C104" s="533" t="s">
        <v>522</v>
      </c>
    </row>
    <row r="105" spans="1:3" ht="11.25" customHeight="1">
      <c r="A105" s="813" t="s">
        <v>477</v>
      </c>
      <c r="B105" s="814"/>
      <c r="C105" s="815"/>
    </row>
    <row r="106" spans="1:3" ht="12" customHeight="1">
      <c r="A106" s="604"/>
      <c r="B106" s="797" t="s">
        <v>393</v>
      </c>
      <c r="C106" s="798"/>
    </row>
    <row r="107" spans="1:3">
      <c r="A107" s="813" t="s">
        <v>659</v>
      </c>
      <c r="B107" s="814"/>
      <c r="C107" s="815"/>
    </row>
    <row r="108" spans="1:3" ht="12" customHeight="1">
      <c r="A108" s="604"/>
      <c r="B108" s="797" t="s">
        <v>661</v>
      </c>
      <c r="C108" s="798"/>
    </row>
    <row r="109" spans="1:3">
      <c r="A109" s="604"/>
      <c r="B109" s="797" t="s">
        <v>662</v>
      </c>
      <c r="C109" s="798"/>
    </row>
    <row r="110" spans="1:3">
      <c r="A110" s="604"/>
      <c r="B110" s="797" t="s">
        <v>660</v>
      </c>
      <c r="C110" s="798"/>
    </row>
    <row r="111" spans="1:3">
      <c r="A111" s="791" t="s">
        <v>1008</v>
      </c>
      <c r="B111" s="791"/>
      <c r="C111" s="791"/>
    </row>
    <row r="112" spans="1:3">
      <c r="A112" s="809" t="s">
        <v>326</v>
      </c>
      <c r="B112" s="809"/>
      <c r="C112" s="809"/>
    </row>
    <row r="113" spans="1:3">
      <c r="A113" s="605">
        <v>1</v>
      </c>
      <c r="B113" s="804" t="s">
        <v>836</v>
      </c>
      <c r="C113" s="805"/>
    </row>
    <row r="114" spans="1:3">
      <c r="A114" s="605">
        <v>2</v>
      </c>
      <c r="B114" s="810" t="s">
        <v>837</v>
      </c>
      <c r="C114" s="811"/>
    </row>
    <row r="115" spans="1:3">
      <c r="A115" s="605">
        <v>3</v>
      </c>
      <c r="B115" s="804" t="s">
        <v>838</v>
      </c>
      <c r="C115" s="805"/>
    </row>
    <row r="116" spans="1:3">
      <c r="A116" s="605">
        <v>4</v>
      </c>
      <c r="B116" s="804" t="s">
        <v>839</v>
      </c>
      <c r="C116" s="805"/>
    </row>
    <row r="117" spans="1:3">
      <c r="A117" s="605">
        <v>5</v>
      </c>
      <c r="B117" s="804" t="s">
        <v>840</v>
      </c>
      <c r="C117" s="805"/>
    </row>
    <row r="118" spans="1:3" ht="55.5" customHeight="1">
      <c r="A118" s="605">
        <v>6</v>
      </c>
      <c r="B118" s="804" t="s">
        <v>948</v>
      </c>
      <c r="C118" s="805"/>
    </row>
    <row r="119" spans="1:3" ht="22.5">
      <c r="A119" s="605">
        <v>6.01</v>
      </c>
      <c r="B119" s="606" t="s">
        <v>695</v>
      </c>
      <c r="C119" s="647" t="s">
        <v>949</v>
      </c>
    </row>
    <row r="120" spans="1:3" ht="33.75">
      <c r="A120" s="605">
        <v>6.02</v>
      </c>
      <c r="B120" s="606" t="s">
        <v>696</v>
      </c>
      <c r="C120" s="657" t="s">
        <v>955</v>
      </c>
    </row>
    <row r="121" spans="1:3">
      <c r="A121" s="605">
        <v>6.03</v>
      </c>
      <c r="B121" s="611" t="s">
        <v>697</v>
      </c>
      <c r="C121" s="611" t="s">
        <v>841</v>
      </c>
    </row>
    <row r="122" spans="1:3">
      <c r="A122" s="605">
        <v>6.04</v>
      </c>
      <c r="B122" s="606" t="s">
        <v>698</v>
      </c>
      <c r="C122" s="607" t="s">
        <v>842</v>
      </c>
    </row>
    <row r="123" spans="1:3">
      <c r="A123" s="605">
        <v>6.05</v>
      </c>
      <c r="B123" s="606" t="s">
        <v>699</v>
      </c>
      <c r="C123" s="607" t="s">
        <v>843</v>
      </c>
    </row>
    <row r="124" spans="1:3" ht="22.5">
      <c r="A124" s="605">
        <v>6.06</v>
      </c>
      <c r="B124" s="606" t="s">
        <v>700</v>
      </c>
      <c r="C124" s="607" t="s">
        <v>844</v>
      </c>
    </row>
    <row r="125" spans="1:3">
      <c r="A125" s="605">
        <v>6.07</v>
      </c>
      <c r="B125" s="608" t="s">
        <v>701</v>
      </c>
      <c r="C125" s="607" t="s">
        <v>845</v>
      </c>
    </row>
    <row r="126" spans="1:3" ht="22.5">
      <c r="A126" s="605">
        <v>6.08</v>
      </c>
      <c r="B126" s="606" t="s">
        <v>702</v>
      </c>
      <c r="C126" s="607" t="s">
        <v>846</v>
      </c>
    </row>
    <row r="127" spans="1:3" ht="22.5">
      <c r="A127" s="605">
        <v>6.09</v>
      </c>
      <c r="B127" s="609" t="s">
        <v>703</v>
      </c>
      <c r="C127" s="607" t="s">
        <v>847</v>
      </c>
    </row>
    <row r="128" spans="1:3">
      <c r="A128" s="610">
        <v>6.1</v>
      </c>
      <c r="B128" s="609" t="s">
        <v>704</v>
      </c>
      <c r="C128" s="607" t="s">
        <v>848</v>
      </c>
    </row>
    <row r="129" spans="1:3">
      <c r="A129" s="605">
        <v>6.11</v>
      </c>
      <c r="B129" s="609" t="s">
        <v>705</v>
      </c>
      <c r="C129" s="607" t="s">
        <v>849</v>
      </c>
    </row>
    <row r="130" spans="1:3">
      <c r="A130" s="605">
        <v>6.12</v>
      </c>
      <c r="B130" s="609" t="s">
        <v>706</v>
      </c>
      <c r="C130" s="607" t="s">
        <v>850</v>
      </c>
    </row>
    <row r="131" spans="1:3">
      <c r="A131" s="605">
        <v>6.13</v>
      </c>
      <c r="B131" s="609" t="s">
        <v>707</v>
      </c>
      <c r="C131" s="611" t="s">
        <v>851</v>
      </c>
    </row>
    <row r="132" spans="1:3">
      <c r="A132" s="605">
        <v>6.14</v>
      </c>
      <c r="B132" s="609" t="s">
        <v>708</v>
      </c>
      <c r="C132" s="611" t="s">
        <v>852</v>
      </c>
    </row>
    <row r="133" spans="1:3">
      <c r="A133" s="605">
        <v>6.15</v>
      </c>
      <c r="B133" s="609" t="s">
        <v>709</v>
      </c>
      <c r="C133" s="611" t="s">
        <v>853</v>
      </c>
    </row>
    <row r="134" spans="1:3" ht="22.5">
      <c r="A134" s="605">
        <v>6.16</v>
      </c>
      <c r="B134" s="609" t="s">
        <v>710</v>
      </c>
      <c r="C134" s="611" t="s">
        <v>854</v>
      </c>
    </row>
    <row r="135" spans="1:3">
      <c r="A135" s="605">
        <v>6.17</v>
      </c>
      <c r="B135" s="611" t="s">
        <v>711</v>
      </c>
      <c r="C135" s="611" t="s">
        <v>855</v>
      </c>
    </row>
    <row r="136" spans="1:3" ht="22.5">
      <c r="A136" s="605">
        <v>6.18</v>
      </c>
      <c r="B136" s="609" t="s">
        <v>712</v>
      </c>
      <c r="C136" s="611" t="s">
        <v>856</v>
      </c>
    </row>
    <row r="137" spans="1:3">
      <c r="A137" s="605">
        <v>6.19</v>
      </c>
      <c r="B137" s="609" t="s">
        <v>713</v>
      </c>
      <c r="C137" s="611" t="s">
        <v>857</v>
      </c>
    </row>
    <row r="138" spans="1:3">
      <c r="A138" s="610">
        <v>6.2</v>
      </c>
      <c r="B138" s="609" t="s">
        <v>714</v>
      </c>
      <c r="C138" s="611" t="s">
        <v>858</v>
      </c>
    </row>
    <row r="139" spans="1:3">
      <c r="A139" s="605">
        <v>6.21</v>
      </c>
      <c r="B139" s="609" t="s">
        <v>715</v>
      </c>
      <c r="C139" s="611" t="s">
        <v>859</v>
      </c>
    </row>
    <row r="140" spans="1:3">
      <c r="A140" s="605">
        <v>6.22</v>
      </c>
      <c r="B140" s="609" t="s">
        <v>716</v>
      </c>
      <c r="C140" s="611" t="s">
        <v>860</v>
      </c>
    </row>
    <row r="141" spans="1:3" ht="22.5">
      <c r="A141" s="605">
        <v>6.23</v>
      </c>
      <c r="B141" s="609" t="s">
        <v>717</v>
      </c>
      <c r="C141" s="611" t="s">
        <v>861</v>
      </c>
    </row>
    <row r="142" spans="1:3" ht="22.5">
      <c r="A142" s="605">
        <v>6.24</v>
      </c>
      <c r="B142" s="606" t="s">
        <v>718</v>
      </c>
      <c r="C142" s="611" t="s">
        <v>862</v>
      </c>
    </row>
    <row r="143" spans="1:3">
      <c r="A143" s="605">
        <v>6.2500000000000098</v>
      </c>
      <c r="B143" s="606" t="s">
        <v>719</v>
      </c>
      <c r="C143" s="611" t="s">
        <v>863</v>
      </c>
    </row>
    <row r="144" spans="1:3" ht="22.5">
      <c r="A144" s="605">
        <v>6.2600000000000202</v>
      </c>
      <c r="B144" s="606" t="s">
        <v>864</v>
      </c>
      <c r="C144" s="650" t="s">
        <v>865</v>
      </c>
    </row>
    <row r="145" spans="1:3" ht="22.5">
      <c r="A145" s="605">
        <v>6.2700000000000298</v>
      </c>
      <c r="B145" s="606" t="s">
        <v>165</v>
      </c>
      <c r="C145" s="650" t="s">
        <v>951</v>
      </c>
    </row>
    <row r="146" spans="1:3">
      <c r="A146" s="605"/>
      <c r="B146" s="795" t="s">
        <v>866</v>
      </c>
      <c r="C146" s="796"/>
    </row>
    <row r="147" spans="1:3" s="613" customFormat="1">
      <c r="A147" s="612">
        <v>7.1</v>
      </c>
      <c r="B147" s="606" t="s">
        <v>867</v>
      </c>
      <c r="C147" s="806" t="s">
        <v>868</v>
      </c>
    </row>
    <row r="148" spans="1:3" s="613" customFormat="1">
      <c r="A148" s="612">
        <v>7.2</v>
      </c>
      <c r="B148" s="606" t="s">
        <v>869</v>
      </c>
      <c r="C148" s="807"/>
    </row>
    <row r="149" spans="1:3" s="613" customFormat="1">
      <c r="A149" s="612">
        <v>7.3</v>
      </c>
      <c r="B149" s="606" t="s">
        <v>870</v>
      </c>
      <c r="C149" s="807"/>
    </row>
    <row r="150" spans="1:3" s="613" customFormat="1">
      <c r="A150" s="612">
        <v>7.4</v>
      </c>
      <c r="B150" s="606" t="s">
        <v>871</v>
      </c>
      <c r="C150" s="807"/>
    </row>
    <row r="151" spans="1:3" s="613" customFormat="1">
      <c r="A151" s="612">
        <v>7.5</v>
      </c>
      <c r="B151" s="606" t="s">
        <v>872</v>
      </c>
      <c r="C151" s="807"/>
    </row>
    <row r="152" spans="1:3" s="613" customFormat="1">
      <c r="A152" s="612">
        <v>7.6</v>
      </c>
      <c r="B152" s="606" t="s">
        <v>944</v>
      </c>
      <c r="C152" s="808"/>
    </row>
    <row r="153" spans="1:3" s="613" customFormat="1" ht="22.5">
      <c r="A153" s="612">
        <v>7.7</v>
      </c>
      <c r="B153" s="606" t="s">
        <v>873</v>
      </c>
      <c r="C153" s="614" t="s">
        <v>874</v>
      </c>
    </row>
    <row r="154" spans="1:3" s="613" customFormat="1" ht="22.5">
      <c r="A154" s="612">
        <v>7.8</v>
      </c>
      <c r="B154" s="606" t="s">
        <v>875</v>
      </c>
      <c r="C154" s="614" t="s">
        <v>876</v>
      </c>
    </row>
    <row r="155" spans="1:3">
      <c r="A155" s="604"/>
      <c r="B155" s="795" t="s">
        <v>877</v>
      </c>
      <c r="C155" s="796"/>
    </row>
    <row r="156" spans="1:3">
      <c r="A156" s="612">
        <v>1</v>
      </c>
      <c r="B156" s="799" t="s">
        <v>956</v>
      </c>
      <c r="C156" s="800"/>
    </row>
    <row r="157" spans="1:3" ht="24.95" customHeight="1">
      <c r="A157" s="612">
        <v>2</v>
      </c>
      <c r="B157" s="799" t="s">
        <v>952</v>
      </c>
      <c r="C157" s="800"/>
    </row>
    <row r="158" spans="1:3">
      <c r="A158" s="612">
        <v>3</v>
      </c>
      <c r="B158" s="799" t="s">
        <v>943</v>
      </c>
      <c r="C158" s="800"/>
    </row>
    <row r="159" spans="1:3">
      <c r="A159" s="604"/>
      <c r="B159" s="795" t="s">
        <v>878</v>
      </c>
      <c r="C159" s="796"/>
    </row>
    <row r="160" spans="1:3" ht="39" customHeight="1">
      <c r="A160" s="612">
        <v>1</v>
      </c>
      <c r="B160" s="802" t="s">
        <v>957</v>
      </c>
      <c r="C160" s="803"/>
    </row>
    <row r="161" spans="1:3" ht="22.5">
      <c r="A161" s="612">
        <v>3</v>
      </c>
      <c r="B161" s="606" t="s">
        <v>683</v>
      </c>
      <c r="C161" s="614" t="s">
        <v>879</v>
      </c>
    </row>
    <row r="162" spans="1:3" ht="22.5">
      <c r="A162" s="612">
        <v>4</v>
      </c>
      <c r="B162" s="606" t="s">
        <v>684</v>
      </c>
      <c r="C162" s="614" t="s">
        <v>880</v>
      </c>
    </row>
    <row r="163" spans="1:3" ht="33.75">
      <c r="A163" s="612">
        <v>5</v>
      </c>
      <c r="B163" s="606" t="s">
        <v>685</v>
      </c>
      <c r="C163" s="614" t="s">
        <v>881</v>
      </c>
    </row>
    <row r="164" spans="1:3">
      <c r="A164" s="612">
        <v>6</v>
      </c>
      <c r="B164" s="606" t="s">
        <v>686</v>
      </c>
      <c r="C164" s="606" t="s">
        <v>882</v>
      </c>
    </row>
    <row r="165" spans="1:3">
      <c r="A165" s="604"/>
      <c r="B165" s="795" t="s">
        <v>883</v>
      </c>
      <c r="C165" s="796"/>
    </row>
    <row r="166" spans="1:3" ht="45">
      <c r="A166" s="612"/>
      <c r="B166" s="606" t="s">
        <v>884</v>
      </c>
      <c r="C166" s="615" t="s">
        <v>1009</v>
      </c>
    </row>
    <row r="167" spans="1:3">
      <c r="A167" s="612"/>
      <c r="B167" s="606" t="s">
        <v>685</v>
      </c>
      <c r="C167" s="614" t="s">
        <v>885</v>
      </c>
    </row>
    <row r="168" spans="1:3">
      <c r="A168" s="604"/>
      <c r="B168" s="795" t="s">
        <v>886</v>
      </c>
      <c r="C168" s="796"/>
    </row>
    <row r="169" spans="1:3" ht="26.45" customHeight="1">
      <c r="A169" s="604"/>
      <c r="B169" s="797" t="s">
        <v>1010</v>
      </c>
      <c r="C169" s="798"/>
    </row>
    <row r="170" spans="1:3">
      <c r="A170" s="604" t="s">
        <v>887</v>
      </c>
      <c r="B170" s="616" t="s">
        <v>743</v>
      </c>
      <c r="C170" s="617" t="s">
        <v>888</v>
      </c>
    </row>
    <row r="171" spans="1:3">
      <c r="A171" s="604" t="s">
        <v>537</v>
      </c>
      <c r="B171" s="618" t="s">
        <v>744</v>
      </c>
      <c r="C171" s="614" t="s">
        <v>889</v>
      </c>
    </row>
    <row r="172" spans="1:3" ht="22.5">
      <c r="A172" s="604" t="s">
        <v>544</v>
      </c>
      <c r="B172" s="617" t="s">
        <v>745</v>
      </c>
      <c r="C172" s="614" t="s">
        <v>890</v>
      </c>
    </row>
    <row r="173" spans="1:3">
      <c r="A173" s="604" t="s">
        <v>891</v>
      </c>
      <c r="B173" s="618" t="s">
        <v>746</v>
      </c>
      <c r="C173" s="618" t="s">
        <v>892</v>
      </c>
    </row>
    <row r="174" spans="1:3" ht="22.5">
      <c r="A174" s="604" t="s">
        <v>893</v>
      </c>
      <c r="B174" s="619" t="s">
        <v>747</v>
      </c>
      <c r="C174" s="619" t="s">
        <v>894</v>
      </c>
    </row>
    <row r="175" spans="1:3" ht="22.5">
      <c r="A175" s="604" t="s">
        <v>545</v>
      </c>
      <c r="B175" s="619" t="s">
        <v>748</v>
      </c>
      <c r="C175" s="619" t="s">
        <v>895</v>
      </c>
    </row>
    <row r="176" spans="1:3" ht="22.5">
      <c r="A176" s="604" t="s">
        <v>896</v>
      </c>
      <c r="B176" s="619" t="s">
        <v>749</v>
      </c>
      <c r="C176" s="619" t="s">
        <v>897</v>
      </c>
    </row>
    <row r="177" spans="1:3" ht="22.5">
      <c r="A177" s="604" t="s">
        <v>898</v>
      </c>
      <c r="B177" s="619" t="s">
        <v>750</v>
      </c>
      <c r="C177" s="619" t="s">
        <v>900</v>
      </c>
    </row>
    <row r="178" spans="1:3" ht="22.5">
      <c r="A178" s="604" t="s">
        <v>899</v>
      </c>
      <c r="B178" s="619" t="s">
        <v>751</v>
      </c>
      <c r="C178" s="619" t="s">
        <v>902</v>
      </c>
    </row>
    <row r="179" spans="1:3" ht="22.5">
      <c r="A179" s="604" t="s">
        <v>901</v>
      </c>
      <c r="B179" s="619" t="s">
        <v>752</v>
      </c>
      <c r="C179" s="620" t="s">
        <v>904</v>
      </c>
    </row>
    <row r="180" spans="1:3" ht="22.5">
      <c r="A180" s="604" t="s">
        <v>903</v>
      </c>
      <c r="B180" s="637" t="s">
        <v>753</v>
      </c>
      <c r="C180" s="620" t="s">
        <v>906</v>
      </c>
    </row>
    <row r="181" spans="1:3" ht="22.5">
      <c r="A181" s="604" t="s">
        <v>905</v>
      </c>
      <c r="B181" s="619" t="s">
        <v>754</v>
      </c>
      <c r="C181" s="621" t="s">
        <v>908</v>
      </c>
    </row>
    <row r="182" spans="1:3">
      <c r="A182" s="646" t="s">
        <v>907</v>
      </c>
      <c r="B182" s="622" t="s">
        <v>755</v>
      </c>
      <c r="C182" s="617" t="s">
        <v>909</v>
      </c>
    </row>
    <row r="183" spans="1:3" ht="22.5">
      <c r="A183" s="604"/>
      <c r="B183" s="623" t="s">
        <v>910</v>
      </c>
      <c r="C183" s="607" t="s">
        <v>911</v>
      </c>
    </row>
    <row r="184" spans="1:3" ht="22.5">
      <c r="A184" s="604"/>
      <c r="B184" s="623" t="s">
        <v>912</v>
      </c>
      <c r="C184" s="607" t="s">
        <v>913</v>
      </c>
    </row>
    <row r="185" spans="1:3" ht="22.5">
      <c r="A185" s="604"/>
      <c r="B185" s="623" t="s">
        <v>914</v>
      </c>
      <c r="C185" s="607" t="s">
        <v>915</v>
      </c>
    </row>
    <row r="186" spans="1:3">
      <c r="A186" s="604"/>
      <c r="B186" s="795" t="s">
        <v>916</v>
      </c>
      <c r="C186" s="796"/>
    </row>
    <row r="187" spans="1:3" ht="50.1" customHeight="1">
      <c r="A187" s="604"/>
      <c r="B187" s="799" t="s">
        <v>958</v>
      </c>
      <c r="C187" s="800"/>
    </row>
    <row r="188" spans="1:3">
      <c r="A188" s="612">
        <v>1</v>
      </c>
      <c r="B188" s="611" t="s">
        <v>775</v>
      </c>
      <c r="C188" s="611" t="s">
        <v>775</v>
      </c>
    </row>
    <row r="189" spans="1:3" ht="33.75">
      <c r="A189" s="612">
        <v>2</v>
      </c>
      <c r="B189" s="611" t="s">
        <v>917</v>
      </c>
      <c r="C189" s="611" t="s">
        <v>918</v>
      </c>
    </row>
    <row r="190" spans="1:3">
      <c r="A190" s="612">
        <v>3</v>
      </c>
      <c r="B190" s="611" t="s">
        <v>777</v>
      </c>
      <c r="C190" s="611" t="s">
        <v>919</v>
      </c>
    </row>
    <row r="191" spans="1:3" ht="22.5">
      <c r="A191" s="612">
        <v>4</v>
      </c>
      <c r="B191" s="611" t="s">
        <v>778</v>
      </c>
      <c r="C191" s="611" t="s">
        <v>920</v>
      </c>
    </row>
    <row r="192" spans="1:3" ht="22.5">
      <c r="A192" s="612">
        <v>5</v>
      </c>
      <c r="B192" s="611" t="s">
        <v>779</v>
      </c>
      <c r="C192" s="611" t="s">
        <v>959</v>
      </c>
    </row>
    <row r="193" spans="1:4" ht="45">
      <c r="A193" s="612">
        <v>6</v>
      </c>
      <c r="B193" s="611" t="s">
        <v>780</v>
      </c>
      <c r="C193" s="611" t="s">
        <v>921</v>
      </c>
    </row>
    <row r="194" spans="1:4">
      <c r="A194" s="604"/>
      <c r="B194" s="795" t="s">
        <v>922</v>
      </c>
      <c r="C194" s="796"/>
    </row>
    <row r="195" spans="1:4" ht="26.1" customHeight="1">
      <c r="A195" s="604"/>
      <c r="B195" s="793" t="s">
        <v>945</v>
      </c>
      <c r="C195" s="801"/>
    </row>
    <row r="196" spans="1:4" ht="22.5">
      <c r="A196" s="604">
        <v>1.1000000000000001</v>
      </c>
      <c r="B196" s="624" t="s">
        <v>790</v>
      </c>
      <c r="C196" s="638" t="s">
        <v>923</v>
      </c>
      <c r="D196" s="639"/>
    </row>
    <row r="197" spans="1:4" ht="12.75">
      <c r="A197" s="604" t="s">
        <v>252</v>
      </c>
      <c r="B197" s="625" t="s">
        <v>791</v>
      </c>
      <c r="C197" s="638" t="s">
        <v>924</v>
      </c>
      <c r="D197" s="640"/>
    </row>
    <row r="198" spans="1:4" ht="12.75">
      <c r="A198" s="604" t="s">
        <v>792</v>
      </c>
      <c r="B198" s="626" t="s">
        <v>793</v>
      </c>
      <c r="C198" s="792" t="s">
        <v>946</v>
      </c>
      <c r="D198" s="641"/>
    </row>
    <row r="199" spans="1:4" ht="12.75">
      <c r="A199" s="604" t="s">
        <v>794</v>
      </c>
      <c r="B199" s="626" t="s">
        <v>795</v>
      </c>
      <c r="C199" s="792"/>
      <c r="D199" s="641"/>
    </row>
    <row r="200" spans="1:4" ht="12.75">
      <c r="A200" s="604" t="s">
        <v>796</v>
      </c>
      <c r="B200" s="626" t="s">
        <v>797</v>
      </c>
      <c r="C200" s="792"/>
      <c r="D200" s="641"/>
    </row>
    <row r="201" spans="1:4" ht="12.75">
      <c r="A201" s="604" t="s">
        <v>798</v>
      </c>
      <c r="B201" s="626" t="s">
        <v>799</v>
      </c>
      <c r="C201" s="792"/>
      <c r="D201" s="641"/>
    </row>
    <row r="202" spans="1:4" ht="22.5">
      <c r="A202" s="604">
        <v>1.2</v>
      </c>
      <c r="B202" s="627" t="s">
        <v>800</v>
      </c>
      <c r="C202" s="628" t="s">
        <v>925</v>
      </c>
      <c r="D202" s="642"/>
    </row>
    <row r="203" spans="1:4" ht="22.5">
      <c r="A203" s="604" t="s">
        <v>802</v>
      </c>
      <c r="B203" s="629" t="s">
        <v>803</v>
      </c>
      <c r="C203" s="630" t="s">
        <v>926</v>
      </c>
      <c r="D203" s="643"/>
    </row>
    <row r="204" spans="1:4" ht="23.25">
      <c r="A204" s="604" t="s">
        <v>804</v>
      </c>
      <c r="B204" s="631" t="s">
        <v>805</v>
      </c>
      <c r="C204" s="630" t="s">
        <v>927</v>
      </c>
      <c r="D204" s="644"/>
    </row>
    <row r="205" spans="1:4" ht="12.75">
      <c r="A205" s="604" t="s">
        <v>806</v>
      </c>
      <c r="B205" s="632" t="s">
        <v>807</v>
      </c>
      <c r="C205" s="628" t="s">
        <v>928</v>
      </c>
      <c r="D205" s="643"/>
    </row>
    <row r="206" spans="1:4" ht="18" customHeight="1">
      <c r="A206" s="604" t="s">
        <v>808</v>
      </c>
      <c r="B206" s="635" t="s">
        <v>809</v>
      </c>
      <c r="C206" s="628" t="s">
        <v>929</v>
      </c>
      <c r="D206" s="644"/>
    </row>
    <row r="207" spans="1:4" ht="22.5">
      <c r="A207" s="604">
        <v>1.4</v>
      </c>
      <c r="B207" s="629" t="s">
        <v>941</v>
      </c>
      <c r="C207" s="633" t="s">
        <v>930</v>
      </c>
      <c r="D207" s="645"/>
    </row>
    <row r="208" spans="1:4" ht="12.75">
      <c r="A208" s="604">
        <v>1.5</v>
      </c>
      <c r="B208" s="629" t="s">
        <v>942</v>
      </c>
      <c r="C208" s="633" t="s">
        <v>930</v>
      </c>
      <c r="D208" s="645"/>
    </row>
    <row r="209" spans="1:3">
      <c r="A209" s="604"/>
      <c r="B209" s="791" t="s">
        <v>931</v>
      </c>
      <c r="C209" s="791"/>
    </row>
    <row r="210" spans="1:3" ht="24.6" customHeight="1">
      <c r="A210" s="604"/>
      <c r="B210" s="793" t="s">
        <v>932</v>
      </c>
      <c r="C210" s="793"/>
    </row>
    <row r="211" spans="1:3" ht="22.5">
      <c r="A211" s="612"/>
      <c r="B211" s="606" t="s">
        <v>683</v>
      </c>
      <c r="C211" s="614" t="s">
        <v>879</v>
      </c>
    </row>
    <row r="212" spans="1:3" ht="22.5">
      <c r="A212" s="612"/>
      <c r="B212" s="606" t="s">
        <v>684</v>
      </c>
      <c r="C212" s="614" t="s">
        <v>880</v>
      </c>
    </row>
    <row r="213" spans="1:3" ht="22.5">
      <c r="A213" s="604"/>
      <c r="B213" s="606" t="s">
        <v>685</v>
      </c>
      <c r="C213" s="614" t="s">
        <v>933</v>
      </c>
    </row>
    <row r="214" spans="1:3">
      <c r="A214" s="604"/>
      <c r="B214" s="791" t="s">
        <v>934</v>
      </c>
      <c r="C214" s="791"/>
    </row>
    <row r="215" spans="1:3" ht="39.6" customHeight="1">
      <c r="A215" s="612"/>
      <c r="B215" s="794" t="s">
        <v>947</v>
      </c>
      <c r="C215" s="794"/>
    </row>
    <row r="216" spans="1:3">
      <c r="B216" s="791" t="s">
        <v>988</v>
      </c>
      <c r="C216" s="791"/>
    </row>
    <row r="217" spans="1:3" ht="25.5">
      <c r="A217" s="663">
        <v>1</v>
      </c>
      <c r="B217" s="659" t="s">
        <v>964</v>
      </c>
      <c r="C217" s="660" t="s">
        <v>976</v>
      </c>
    </row>
    <row r="218" spans="1:3" ht="12.75">
      <c r="A218" s="663">
        <v>2</v>
      </c>
      <c r="B218" s="659" t="s">
        <v>965</v>
      </c>
      <c r="C218" s="660" t="s">
        <v>977</v>
      </c>
    </row>
    <row r="219" spans="1:3" ht="25.5">
      <c r="A219" s="663">
        <v>3</v>
      </c>
      <c r="B219" s="659" t="s">
        <v>966</v>
      </c>
      <c r="C219" s="659" t="s">
        <v>978</v>
      </c>
    </row>
    <row r="220" spans="1:3" ht="12.75">
      <c r="A220" s="663">
        <v>4</v>
      </c>
      <c r="B220" s="659" t="s">
        <v>967</v>
      </c>
      <c r="C220" s="659" t="s">
        <v>979</v>
      </c>
    </row>
    <row r="221" spans="1:3" ht="25.5">
      <c r="A221" s="663">
        <v>5</v>
      </c>
      <c r="B221" s="659" t="s">
        <v>968</v>
      </c>
      <c r="C221" s="659" t="s">
        <v>980</v>
      </c>
    </row>
    <row r="222" spans="1:3" ht="12.75">
      <c r="A222" s="663">
        <v>6</v>
      </c>
      <c r="B222" s="659" t="s">
        <v>969</v>
      </c>
      <c r="C222" s="659" t="s">
        <v>981</v>
      </c>
    </row>
    <row r="223" spans="1:3" ht="25.5">
      <c r="A223" s="663">
        <v>7</v>
      </c>
      <c r="B223" s="659" t="s">
        <v>970</v>
      </c>
      <c r="C223" s="659" t="s">
        <v>982</v>
      </c>
    </row>
    <row r="224" spans="1:3" ht="12.75">
      <c r="A224" s="663">
        <v>7.1</v>
      </c>
      <c r="B224" s="661" t="s">
        <v>971</v>
      </c>
      <c r="C224" s="659" t="s">
        <v>983</v>
      </c>
    </row>
    <row r="225" spans="1:3" ht="25.5">
      <c r="A225" s="663">
        <v>7.2</v>
      </c>
      <c r="B225" s="661" t="s">
        <v>972</v>
      </c>
      <c r="C225" s="659" t="s">
        <v>984</v>
      </c>
    </row>
    <row r="226" spans="1:3" ht="12.75">
      <c r="A226" s="663">
        <v>7.3</v>
      </c>
      <c r="B226" s="662" t="s">
        <v>973</v>
      </c>
      <c r="C226" s="659" t="s">
        <v>985</v>
      </c>
    </row>
    <row r="227" spans="1:3" ht="12.75">
      <c r="A227" s="663">
        <v>8</v>
      </c>
      <c r="B227" s="659" t="s">
        <v>974</v>
      </c>
      <c r="C227" s="660" t="s">
        <v>986</v>
      </c>
    </row>
    <row r="228" spans="1:3" ht="12.75">
      <c r="A228" s="663">
        <v>9</v>
      </c>
      <c r="B228" s="659" t="s">
        <v>975</v>
      </c>
      <c r="C228" s="660" t="s">
        <v>987</v>
      </c>
    </row>
    <row r="229" spans="1:3" ht="25.5">
      <c r="A229" s="663">
        <v>10.1</v>
      </c>
      <c r="B229" s="675" t="s">
        <v>1005</v>
      </c>
      <c r="C229" s="660" t="s">
        <v>1006</v>
      </c>
    </row>
    <row r="230" spans="1:3" ht="12.75">
      <c r="A230" s="788"/>
      <c r="B230" s="672" t="s">
        <v>785</v>
      </c>
      <c r="C230" s="660" t="s">
        <v>1003</v>
      </c>
    </row>
    <row r="231" spans="1:3" ht="25.5">
      <c r="A231" s="789"/>
      <c r="B231" s="672" t="s">
        <v>1001</v>
      </c>
      <c r="C231" s="660" t="s">
        <v>1002</v>
      </c>
    </row>
    <row r="232" spans="1:3" ht="12.75">
      <c r="A232" s="789"/>
      <c r="B232" s="672" t="s">
        <v>989</v>
      </c>
      <c r="C232" s="660" t="s">
        <v>991</v>
      </c>
    </row>
    <row r="233" spans="1:3" ht="24">
      <c r="A233" s="789"/>
      <c r="B233" s="672" t="s">
        <v>996</v>
      </c>
      <c r="C233" s="673" t="s">
        <v>997</v>
      </c>
    </row>
    <row r="234" spans="1:3" ht="40.5" customHeight="1">
      <c r="A234" s="789"/>
      <c r="B234" s="672" t="s">
        <v>995</v>
      </c>
      <c r="C234" s="660" t="s">
        <v>998</v>
      </c>
    </row>
    <row r="235" spans="1:3" ht="24" customHeight="1">
      <c r="A235" s="789"/>
      <c r="B235" s="672" t="s">
        <v>1000</v>
      </c>
      <c r="C235" s="660" t="s">
        <v>1004</v>
      </c>
    </row>
    <row r="236" spans="1:3" ht="25.5">
      <c r="A236" s="790"/>
      <c r="B236" s="672" t="s">
        <v>990</v>
      </c>
      <c r="C236" s="660" t="s">
        <v>992</v>
      </c>
    </row>
  </sheetData>
  <mergeCells count="133">
    <mergeCell ref="B7:C7"/>
    <mergeCell ref="B8:C8"/>
    <mergeCell ref="B9:C9"/>
    <mergeCell ref="B10:C10"/>
    <mergeCell ref="B11:C11"/>
    <mergeCell ref="B12:C12"/>
    <mergeCell ref="A1:C1"/>
    <mergeCell ref="B2:C2"/>
    <mergeCell ref="B3:C3"/>
    <mergeCell ref="A4:C4"/>
    <mergeCell ref="B5:C5"/>
    <mergeCell ref="B6:C6"/>
    <mergeCell ref="B19:C19"/>
    <mergeCell ref="B20:C20"/>
    <mergeCell ref="B21:C21"/>
    <mergeCell ref="B22:C22"/>
    <mergeCell ref="B23:C23"/>
    <mergeCell ref="B24:C24"/>
    <mergeCell ref="B13:C13"/>
    <mergeCell ref="B14:C14"/>
    <mergeCell ref="B15:C15"/>
    <mergeCell ref="B16:C16"/>
    <mergeCell ref="B17:C17"/>
    <mergeCell ref="B18:C18"/>
    <mergeCell ref="B31:C31"/>
    <mergeCell ref="B32:C32"/>
    <mergeCell ref="B33:C33"/>
    <mergeCell ref="B34:C34"/>
    <mergeCell ref="B35:C35"/>
    <mergeCell ref="B36:C36"/>
    <mergeCell ref="B25:C25"/>
    <mergeCell ref="A26:C26"/>
    <mergeCell ref="B27:C27"/>
    <mergeCell ref="A28:C28"/>
    <mergeCell ref="B29:C29"/>
    <mergeCell ref="B30:C30"/>
    <mergeCell ref="B43:C43"/>
    <mergeCell ref="B44:C44"/>
    <mergeCell ref="B45:C45"/>
    <mergeCell ref="A46:C46"/>
    <mergeCell ref="B47:C47"/>
    <mergeCell ref="A48:C48"/>
    <mergeCell ref="B37:C37"/>
    <mergeCell ref="B38:C38"/>
    <mergeCell ref="B39:C39"/>
    <mergeCell ref="B40:C40"/>
    <mergeCell ref="B41:C41"/>
    <mergeCell ref="A42:C42"/>
    <mergeCell ref="A55:C55"/>
    <mergeCell ref="B56:C56"/>
    <mergeCell ref="B57:C57"/>
    <mergeCell ref="B58:C58"/>
    <mergeCell ref="B59:C59"/>
    <mergeCell ref="B60:C60"/>
    <mergeCell ref="B49:C49"/>
    <mergeCell ref="B50:C50"/>
    <mergeCell ref="B51:C51"/>
    <mergeCell ref="B52:C52"/>
    <mergeCell ref="B53:C53"/>
    <mergeCell ref="B54:C54"/>
    <mergeCell ref="A67:C67"/>
    <mergeCell ref="B68:C68"/>
    <mergeCell ref="B69:C69"/>
    <mergeCell ref="B70:C70"/>
    <mergeCell ref="B71:C71"/>
    <mergeCell ref="B72:C72"/>
    <mergeCell ref="B61:C61"/>
    <mergeCell ref="B62:C62"/>
    <mergeCell ref="B63:C63"/>
    <mergeCell ref="B64:C64"/>
    <mergeCell ref="A65:C65"/>
    <mergeCell ref="B66:C66"/>
    <mergeCell ref="B79:C79"/>
    <mergeCell ref="A80:C80"/>
    <mergeCell ref="B81:C81"/>
    <mergeCell ref="B82:C82"/>
    <mergeCell ref="B83:C83"/>
    <mergeCell ref="B84:C84"/>
    <mergeCell ref="B73:C73"/>
    <mergeCell ref="B74:C74"/>
    <mergeCell ref="B75:C75"/>
    <mergeCell ref="A76:C76"/>
    <mergeCell ref="B77:C77"/>
    <mergeCell ref="B78:C78"/>
    <mergeCell ref="B91:C91"/>
    <mergeCell ref="B92:C92"/>
    <mergeCell ref="B93:C93"/>
    <mergeCell ref="B94:C94"/>
    <mergeCell ref="B95:C95"/>
    <mergeCell ref="A96:C96"/>
    <mergeCell ref="B85:C85"/>
    <mergeCell ref="B86:C86"/>
    <mergeCell ref="B87:C87"/>
    <mergeCell ref="A88:C88"/>
    <mergeCell ref="B89:C89"/>
    <mergeCell ref="B90:C90"/>
    <mergeCell ref="B110:C110"/>
    <mergeCell ref="A111:C111"/>
    <mergeCell ref="A112:C112"/>
    <mergeCell ref="B113:C113"/>
    <mergeCell ref="B114:C114"/>
    <mergeCell ref="B115:C115"/>
    <mergeCell ref="A97:C97"/>
    <mergeCell ref="A105:C105"/>
    <mergeCell ref="B106:C106"/>
    <mergeCell ref="A107:C107"/>
    <mergeCell ref="B108:C108"/>
    <mergeCell ref="B109:C109"/>
    <mergeCell ref="B156:C156"/>
    <mergeCell ref="B157:C157"/>
    <mergeCell ref="B158:C158"/>
    <mergeCell ref="B159:C159"/>
    <mergeCell ref="B160:C160"/>
    <mergeCell ref="B165:C165"/>
    <mergeCell ref="B116:C116"/>
    <mergeCell ref="B117:C117"/>
    <mergeCell ref="B118:C118"/>
    <mergeCell ref="B146:C146"/>
    <mergeCell ref="B155:C155"/>
    <mergeCell ref="C147:C152"/>
    <mergeCell ref="A230:A236"/>
    <mergeCell ref="B216:C216"/>
    <mergeCell ref="C198:C201"/>
    <mergeCell ref="B209:C209"/>
    <mergeCell ref="B210:C210"/>
    <mergeCell ref="B214:C214"/>
    <mergeCell ref="B215:C215"/>
    <mergeCell ref="B168:C168"/>
    <mergeCell ref="B169:C169"/>
    <mergeCell ref="B186:C186"/>
    <mergeCell ref="B187:C187"/>
    <mergeCell ref="B194:C194"/>
    <mergeCell ref="B195:C195"/>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7" activePane="bottomRight" state="frozen"/>
      <selection pane="topRight" activeCell="B1" sqref="B1"/>
      <selection pane="bottomLeft" activeCell="A6" sqref="A6"/>
      <selection pane="bottomRight" activeCell="C61" sqref="C61"/>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18" t="s">
        <v>188</v>
      </c>
      <c r="B1" s="17" t="str">
        <f>Info!C2</f>
        <v>სს "ზირაათ ბანკი საქართველო"</v>
      </c>
      <c r="C1" s="17"/>
    </row>
    <row r="2" spans="1:8" ht="15.75">
      <c r="A2" s="18" t="s">
        <v>189</v>
      </c>
      <c r="B2" s="487">
        <f>'1. key ratios'!B2</f>
        <v>44469</v>
      </c>
      <c r="C2" s="30"/>
      <c r="D2" s="19"/>
      <c r="E2" s="19"/>
      <c r="F2" s="19"/>
      <c r="G2" s="19"/>
      <c r="H2" s="19"/>
    </row>
    <row r="3" spans="1:8" ht="15.75">
      <c r="A3" s="18"/>
      <c r="B3" s="17"/>
      <c r="C3" s="30"/>
      <c r="D3" s="19"/>
      <c r="E3" s="19"/>
      <c r="F3" s="19"/>
      <c r="G3" s="19"/>
      <c r="H3" s="19"/>
    </row>
    <row r="4" spans="1:8" ht="16.5" thickBot="1">
      <c r="A4" s="48" t="s">
        <v>407</v>
      </c>
      <c r="B4" s="31" t="s">
        <v>222</v>
      </c>
      <c r="C4" s="34"/>
      <c r="D4" s="34"/>
      <c r="E4" s="34"/>
      <c r="F4" s="48"/>
      <c r="G4" s="48"/>
      <c r="H4" s="49" t="s">
        <v>93</v>
      </c>
    </row>
    <row r="5" spans="1:8" ht="15.75">
      <c r="A5" s="124"/>
      <c r="B5" s="125"/>
      <c r="C5" s="681" t="s">
        <v>194</v>
      </c>
      <c r="D5" s="682"/>
      <c r="E5" s="683"/>
      <c r="F5" s="681" t="s">
        <v>195</v>
      </c>
      <c r="G5" s="682"/>
      <c r="H5" s="684"/>
    </row>
    <row r="6" spans="1:8">
      <c r="A6" s="126" t="s">
        <v>26</v>
      </c>
      <c r="B6" s="50"/>
      <c r="C6" s="51" t="s">
        <v>27</v>
      </c>
      <c r="D6" s="51" t="s">
        <v>96</v>
      </c>
      <c r="E6" s="51" t="s">
        <v>68</v>
      </c>
      <c r="F6" s="51" t="s">
        <v>27</v>
      </c>
      <c r="G6" s="51" t="s">
        <v>96</v>
      </c>
      <c r="H6" s="127" t="s">
        <v>68</v>
      </c>
    </row>
    <row r="7" spans="1:8">
      <c r="A7" s="128"/>
      <c r="B7" s="53" t="s">
        <v>92</v>
      </c>
      <c r="C7" s="54"/>
      <c r="D7" s="54"/>
      <c r="E7" s="54"/>
      <c r="F7" s="54"/>
      <c r="G7" s="54"/>
      <c r="H7" s="129"/>
    </row>
    <row r="8" spans="1:8" ht="15.75">
      <c r="A8" s="128">
        <v>1</v>
      </c>
      <c r="B8" s="55" t="s">
        <v>97</v>
      </c>
      <c r="C8" s="254">
        <v>659085.30000000005</v>
      </c>
      <c r="D8" s="254">
        <v>-24407.31</v>
      </c>
      <c r="E8" s="244">
        <f>C8+D8</f>
        <v>634677.99</v>
      </c>
      <c r="F8" s="254">
        <v>438086.8</v>
      </c>
      <c r="G8" s="254">
        <v>58124.17</v>
      </c>
      <c r="H8" s="255">
        <f>F8+G8</f>
        <v>496210.97</v>
      </c>
    </row>
    <row r="9" spans="1:8" ht="15.75">
      <c r="A9" s="128">
        <v>2</v>
      </c>
      <c r="B9" s="55" t="s">
        <v>98</v>
      </c>
      <c r="C9" s="256">
        <v>3729772.17</v>
      </c>
      <c r="D9" s="256">
        <v>1052813.6399999999</v>
      </c>
      <c r="E9" s="244">
        <f t="shared" ref="E9:E67" si="0">C9+D9</f>
        <v>4782585.8099999996</v>
      </c>
      <c r="F9" s="256">
        <v>2596379.63</v>
      </c>
      <c r="G9" s="256">
        <v>884516.79</v>
      </c>
      <c r="H9" s="255">
        <f t="shared" ref="H9:H67" si="1">F9+G9</f>
        <v>3480896.42</v>
      </c>
    </row>
    <row r="10" spans="1:8" ht="15.75">
      <c r="A10" s="128">
        <v>2.1</v>
      </c>
      <c r="B10" s="56" t="s">
        <v>99</v>
      </c>
      <c r="C10" s="254">
        <v>0</v>
      </c>
      <c r="D10" s="254">
        <v>0</v>
      </c>
      <c r="E10" s="244">
        <f t="shared" si="0"/>
        <v>0</v>
      </c>
      <c r="F10" s="254">
        <v>0</v>
      </c>
      <c r="G10" s="254">
        <v>0</v>
      </c>
      <c r="H10" s="255">
        <f t="shared" si="1"/>
        <v>0</v>
      </c>
    </row>
    <row r="11" spans="1:8" ht="15.75">
      <c r="A11" s="128">
        <v>2.2000000000000002</v>
      </c>
      <c r="B11" s="56" t="s">
        <v>100</v>
      </c>
      <c r="C11" s="254">
        <v>2922693.58</v>
      </c>
      <c r="D11" s="254">
        <v>321729.7</v>
      </c>
      <c r="E11" s="244">
        <f t="shared" si="0"/>
        <v>3244423.2800000003</v>
      </c>
      <c r="F11" s="254">
        <v>2270988.94</v>
      </c>
      <c r="G11" s="254">
        <v>395733.52999999997</v>
      </c>
      <c r="H11" s="255">
        <f t="shared" si="1"/>
        <v>2666722.4699999997</v>
      </c>
    </row>
    <row r="12" spans="1:8" ht="15.75">
      <c r="A12" s="128">
        <v>2.2999999999999998</v>
      </c>
      <c r="B12" s="56" t="s">
        <v>101</v>
      </c>
      <c r="C12" s="254">
        <v>0</v>
      </c>
      <c r="D12" s="254">
        <v>0</v>
      </c>
      <c r="E12" s="244">
        <f t="shared" si="0"/>
        <v>0</v>
      </c>
      <c r="F12" s="254">
        <v>0</v>
      </c>
      <c r="G12" s="254">
        <v>0</v>
      </c>
      <c r="H12" s="255">
        <f t="shared" si="1"/>
        <v>0</v>
      </c>
    </row>
    <row r="13" spans="1:8" ht="15.75">
      <c r="A13" s="128">
        <v>2.4</v>
      </c>
      <c r="B13" s="56" t="s">
        <v>102</v>
      </c>
      <c r="C13" s="254">
        <v>0</v>
      </c>
      <c r="D13" s="254">
        <v>0</v>
      </c>
      <c r="E13" s="244">
        <f t="shared" si="0"/>
        <v>0</v>
      </c>
      <c r="F13" s="254">
        <v>0</v>
      </c>
      <c r="G13" s="254">
        <v>0</v>
      </c>
      <c r="H13" s="255">
        <f t="shared" si="1"/>
        <v>0</v>
      </c>
    </row>
    <row r="14" spans="1:8" ht="15.75">
      <c r="A14" s="128">
        <v>2.5</v>
      </c>
      <c r="B14" s="56" t="s">
        <v>103</v>
      </c>
      <c r="C14" s="254">
        <v>198198.1</v>
      </c>
      <c r="D14" s="254">
        <v>131986.43</v>
      </c>
      <c r="E14" s="244">
        <f t="shared" si="0"/>
        <v>330184.53000000003</v>
      </c>
      <c r="F14" s="254">
        <v>45634.22</v>
      </c>
      <c r="G14" s="254">
        <v>102991.17</v>
      </c>
      <c r="H14" s="255">
        <f t="shared" si="1"/>
        <v>148625.39000000001</v>
      </c>
    </row>
    <row r="15" spans="1:8" ht="15.75">
      <c r="A15" s="128">
        <v>2.6</v>
      </c>
      <c r="B15" s="56" t="s">
        <v>104</v>
      </c>
      <c r="C15" s="254">
        <v>0</v>
      </c>
      <c r="D15" s="254">
        <v>72159.88</v>
      </c>
      <c r="E15" s="244">
        <f t="shared" si="0"/>
        <v>72159.88</v>
      </c>
      <c r="F15" s="254">
        <v>0</v>
      </c>
      <c r="G15" s="254">
        <v>0</v>
      </c>
      <c r="H15" s="255">
        <f t="shared" si="1"/>
        <v>0</v>
      </c>
    </row>
    <row r="16" spans="1:8" ht="15.75">
      <c r="A16" s="128">
        <v>2.7</v>
      </c>
      <c r="B16" s="56" t="s">
        <v>105</v>
      </c>
      <c r="C16" s="254">
        <v>16609.310000000001</v>
      </c>
      <c r="D16" s="254">
        <v>101558.75</v>
      </c>
      <c r="E16" s="244">
        <f t="shared" si="0"/>
        <v>118168.06</v>
      </c>
      <c r="F16" s="254">
        <v>0</v>
      </c>
      <c r="G16" s="254">
        <v>35340.519999999997</v>
      </c>
      <c r="H16" s="255">
        <f t="shared" si="1"/>
        <v>35340.519999999997</v>
      </c>
    </row>
    <row r="17" spans="1:8" ht="15.75">
      <c r="A17" s="128">
        <v>2.8</v>
      </c>
      <c r="B17" s="56" t="s">
        <v>106</v>
      </c>
      <c r="C17" s="254">
        <v>580907.22</v>
      </c>
      <c r="D17" s="254">
        <v>387143.6</v>
      </c>
      <c r="E17" s="244">
        <f t="shared" si="0"/>
        <v>968050.82</v>
      </c>
      <c r="F17" s="254">
        <v>270081.3</v>
      </c>
      <c r="G17" s="254">
        <v>350451.57</v>
      </c>
      <c r="H17" s="255">
        <f t="shared" si="1"/>
        <v>620532.87</v>
      </c>
    </row>
    <row r="18" spans="1:8" ht="15.75">
      <c r="A18" s="128">
        <v>2.9</v>
      </c>
      <c r="B18" s="56" t="s">
        <v>107</v>
      </c>
      <c r="C18" s="254">
        <v>11363.96</v>
      </c>
      <c r="D18" s="254">
        <v>38235.279999999999</v>
      </c>
      <c r="E18" s="244">
        <f t="shared" si="0"/>
        <v>49599.24</v>
      </c>
      <c r="F18" s="254">
        <v>9675.17</v>
      </c>
      <c r="G18" s="254">
        <v>0</v>
      </c>
      <c r="H18" s="255">
        <f t="shared" si="1"/>
        <v>9675.17</v>
      </c>
    </row>
    <row r="19" spans="1:8" ht="15.75">
      <c r="A19" s="128">
        <v>3</v>
      </c>
      <c r="B19" s="55" t="s">
        <v>108</v>
      </c>
      <c r="C19" s="254">
        <v>32677.94</v>
      </c>
      <c r="D19" s="254">
        <v>88867.76</v>
      </c>
      <c r="E19" s="244">
        <f t="shared" si="0"/>
        <v>121545.7</v>
      </c>
      <c r="F19" s="254">
        <v>25518.28</v>
      </c>
      <c r="G19" s="254">
        <v>23013.58</v>
      </c>
      <c r="H19" s="255">
        <f t="shared" si="1"/>
        <v>48531.86</v>
      </c>
    </row>
    <row r="20" spans="1:8" ht="15.75">
      <c r="A20" s="128">
        <v>4</v>
      </c>
      <c r="B20" s="55" t="s">
        <v>109</v>
      </c>
      <c r="C20" s="254">
        <v>743504.56</v>
      </c>
      <c r="D20" s="254">
        <v>0</v>
      </c>
      <c r="E20" s="244">
        <f t="shared" si="0"/>
        <v>743504.56</v>
      </c>
      <c r="F20" s="254">
        <v>1304759.74</v>
      </c>
      <c r="G20" s="254">
        <v>0</v>
      </c>
      <c r="H20" s="255">
        <f t="shared" si="1"/>
        <v>1304759.74</v>
      </c>
    </row>
    <row r="21" spans="1:8" ht="15.75">
      <c r="A21" s="128">
        <v>5</v>
      </c>
      <c r="B21" s="55" t="s">
        <v>110</v>
      </c>
      <c r="C21" s="254">
        <v>138357.73000000001</v>
      </c>
      <c r="D21" s="254">
        <v>213039.72</v>
      </c>
      <c r="E21" s="244">
        <f t="shared" si="0"/>
        <v>351397.45</v>
      </c>
      <c r="F21" s="254">
        <v>106324.99</v>
      </c>
      <c r="G21" s="254">
        <v>302284.63</v>
      </c>
      <c r="H21" s="255">
        <f>F21+G21</f>
        <v>408609.62</v>
      </c>
    </row>
    <row r="22" spans="1:8" ht="15.75">
      <c r="A22" s="128">
        <v>6</v>
      </c>
      <c r="B22" s="57" t="s">
        <v>111</v>
      </c>
      <c r="C22" s="256">
        <v>5303397.7</v>
      </c>
      <c r="D22" s="256">
        <v>1330313.8099999998</v>
      </c>
      <c r="E22" s="244">
        <f>C22+D22</f>
        <v>6633711.5099999998</v>
      </c>
      <c r="F22" s="256">
        <v>4471069.4400000004</v>
      </c>
      <c r="G22" s="256">
        <v>1267939.1700000002</v>
      </c>
      <c r="H22" s="255">
        <f>F22+G22</f>
        <v>5739008.6100000003</v>
      </c>
    </row>
    <row r="23" spans="1:8" ht="15.75">
      <c r="A23" s="128"/>
      <c r="B23" s="53" t="s">
        <v>90</v>
      </c>
      <c r="C23" s="254"/>
      <c r="D23" s="254"/>
      <c r="E23" s="243"/>
      <c r="F23" s="254"/>
      <c r="G23" s="254"/>
      <c r="H23" s="257"/>
    </row>
    <row r="24" spans="1:8" ht="15.75">
      <c r="A24" s="128">
        <v>7</v>
      </c>
      <c r="B24" s="55" t="s">
        <v>112</v>
      </c>
      <c r="C24" s="254">
        <v>59903.91</v>
      </c>
      <c r="D24" s="254">
        <v>3398.88</v>
      </c>
      <c r="E24" s="244">
        <f t="shared" si="0"/>
        <v>63302.79</v>
      </c>
      <c r="F24" s="254">
        <v>59182.31</v>
      </c>
      <c r="G24" s="254">
        <v>31324.57</v>
      </c>
      <c r="H24" s="255">
        <f t="shared" si="1"/>
        <v>90506.880000000005</v>
      </c>
    </row>
    <row r="25" spans="1:8" ht="15.75">
      <c r="A25" s="128">
        <v>8</v>
      </c>
      <c r="B25" s="55" t="s">
        <v>113</v>
      </c>
      <c r="C25" s="254">
        <v>3088.59</v>
      </c>
      <c r="D25" s="254">
        <v>86353.26</v>
      </c>
      <c r="E25" s="244">
        <f t="shared" si="0"/>
        <v>89441.849999999991</v>
      </c>
      <c r="F25" s="254">
        <v>21811.72</v>
      </c>
      <c r="G25" s="254">
        <v>172236.63999999998</v>
      </c>
      <c r="H25" s="255">
        <f t="shared" si="1"/>
        <v>194048.36</v>
      </c>
    </row>
    <row r="26" spans="1:8" ht="15.75">
      <c r="A26" s="128">
        <v>9</v>
      </c>
      <c r="B26" s="55" t="s">
        <v>114</v>
      </c>
      <c r="C26" s="254">
        <v>0</v>
      </c>
      <c r="D26" s="254">
        <v>25512.33</v>
      </c>
      <c r="E26" s="244">
        <f t="shared" si="0"/>
        <v>25512.33</v>
      </c>
      <c r="F26" s="254">
        <v>0</v>
      </c>
      <c r="G26" s="254">
        <v>26565.02</v>
      </c>
      <c r="H26" s="255">
        <f t="shared" si="1"/>
        <v>26565.02</v>
      </c>
    </row>
    <row r="27" spans="1:8" ht="15.75">
      <c r="A27" s="128">
        <v>10</v>
      </c>
      <c r="B27" s="55" t="s">
        <v>115</v>
      </c>
      <c r="C27" s="254"/>
      <c r="D27" s="254"/>
      <c r="E27" s="244">
        <f t="shared" si="0"/>
        <v>0</v>
      </c>
      <c r="F27" s="254"/>
      <c r="G27" s="254"/>
      <c r="H27" s="255">
        <f t="shared" si="1"/>
        <v>0</v>
      </c>
    </row>
    <row r="28" spans="1:8" ht="15.75">
      <c r="A28" s="128">
        <v>11</v>
      </c>
      <c r="B28" s="55" t="s">
        <v>116</v>
      </c>
      <c r="C28" s="254">
        <v>0</v>
      </c>
      <c r="D28" s="254">
        <v>2241.66</v>
      </c>
      <c r="E28" s="244">
        <f t="shared" si="0"/>
        <v>2241.66</v>
      </c>
      <c r="F28" s="254">
        <v>0</v>
      </c>
      <c r="G28" s="254">
        <v>4212.8742000000002</v>
      </c>
      <c r="H28" s="255">
        <f t="shared" si="1"/>
        <v>4212.8742000000002</v>
      </c>
    </row>
    <row r="29" spans="1:8" ht="15.75">
      <c r="A29" s="128">
        <v>12</v>
      </c>
      <c r="B29" s="55" t="s">
        <v>117</v>
      </c>
      <c r="C29" s="254">
        <v>61472.81</v>
      </c>
      <c r="D29" s="254">
        <v>5775.19</v>
      </c>
      <c r="E29" s="244">
        <f t="shared" si="0"/>
        <v>67248</v>
      </c>
      <c r="F29" s="254">
        <v>51365.63</v>
      </c>
      <c r="G29" s="254">
        <v>8709.1299999999992</v>
      </c>
      <c r="H29" s="255">
        <f t="shared" si="1"/>
        <v>60074.759999999995</v>
      </c>
    </row>
    <row r="30" spans="1:8" ht="15.75">
      <c r="A30" s="128">
        <v>13</v>
      </c>
      <c r="B30" s="58" t="s">
        <v>118</v>
      </c>
      <c r="C30" s="256">
        <v>124465.31</v>
      </c>
      <c r="D30" s="256">
        <v>123281.32</v>
      </c>
      <c r="E30" s="244">
        <f t="shared" si="0"/>
        <v>247746.63</v>
      </c>
      <c r="F30" s="256">
        <v>132359.66</v>
      </c>
      <c r="G30" s="256">
        <v>243048.23419999998</v>
      </c>
      <c r="H30" s="255">
        <f t="shared" si="1"/>
        <v>375407.89419999998</v>
      </c>
    </row>
    <row r="31" spans="1:8" ht="15.75">
      <c r="A31" s="128">
        <v>14</v>
      </c>
      <c r="B31" s="58" t="s">
        <v>119</v>
      </c>
      <c r="C31" s="256">
        <v>5178932.3900000006</v>
      </c>
      <c r="D31" s="256">
        <v>1207032.4899999998</v>
      </c>
      <c r="E31" s="244">
        <f t="shared" si="0"/>
        <v>6385964.8800000008</v>
      </c>
      <c r="F31" s="256">
        <v>4338709.78</v>
      </c>
      <c r="G31" s="256">
        <v>1024890.9358000002</v>
      </c>
      <c r="H31" s="255">
        <f t="shared" si="1"/>
        <v>5363600.7158000004</v>
      </c>
    </row>
    <row r="32" spans="1:8">
      <c r="A32" s="128"/>
      <c r="B32" s="53"/>
      <c r="C32" s="258"/>
      <c r="D32" s="258"/>
      <c r="E32" s="258"/>
      <c r="F32" s="258"/>
      <c r="G32" s="258"/>
      <c r="H32" s="259"/>
    </row>
    <row r="33" spans="1:8" ht="15.75">
      <c r="A33" s="128"/>
      <c r="B33" s="53" t="s">
        <v>120</v>
      </c>
      <c r="C33" s="254"/>
      <c r="D33" s="254"/>
      <c r="E33" s="243"/>
      <c r="F33" s="254"/>
      <c r="G33" s="254"/>
      <c r="H33" s="257"/>
    </row>
    <row r="34" spans="1:8" ht="15.75">
      <c r="A34" s="128">
        <v>15</v>
      </c>
      <c r="B34" s="52" t="s">
        <v>91</v>
      </c>
      <c r="C34" s="260">
        <v>-220109.62</v>
      </c>
      <c r="D34" s="260">
        <v>-182226.75650000002</v>
      </c>
      <c r="E34" s="244">
        <f t="shared" si="0"/>
        <v>-402336.37650000001</v>
      </c>
      <c r="F34" s="260">
        <v>-177277.22999999998</v>
      </c>
      <c r="G34" s="260">
        <v>20809.010000000009</v>
      </c>
      <c r="H34" s="255">
        <f t="shared" si="1"/>
        <v>-156468.21999999997</v>
      </c>
    </row>
    <row r="35" spans="1:8" ht="15.75">
      <c r="A35" s="128">
        <v>15.1</v>
      </c>
      <c r="B35" s="56" t="s">
        <v>121</v>
      </c>
      <c r="C35" s="254">
        <v>209887.87</v>
      </c>
      <c r="D35" s="254">
        <v>572756.5135</v>
      </c>
      <c r="E35" s="244">
        <f t="shared" si="0"/>
        <v>782644.3835</v>
      </c>
      <c r="F35" s="254">
        <v>184190.87</v>
      </c>
      <c r="G35" s="254">
        <v>501054.07</v>
      </c>
      <c r="H35" s="255">
        <f t="shared" si="1"/>
        <v>685244.94</v>
      </c>
    </row>
    <row r="36" spans="1:8" ht="15.75">
      <c r="A36" s="128">
        <v>15.2</v>
      </c>
      <c r="B36" s="56" t="s">
        <v>122</v>
      </c>
      <c r="C36" s="254">
        <v>429997.49</v>
      </c>
      <c r="D36" s="254">
        <v>754983.27</v>
      </c>
      <c r="E36" s="244">
        <f t="shared" si="0"/>
        <v>1184980.76</v>
      </c>
      <c r="F36" s="254">
        <v>361468.1</v>
      </c>
      <c r="G36" s="254">
        <v>480245.06</v>
      </c>
      <c r="H36" s="255">
        <f t="shared" si="1"/>
        <v>841713.15999999992</v>
      </c>
    </row>
    <row r="37" spans="1:8" ht="15.75">
      <c r="A37" s="128">
        <v>16</v>
      </c>
      <c r="B37" s="55" t="s">
        <v>123</v>
      </c>
      <c r="C37" s="254">
        <v>0</v>
      </c>
      <c r="D37" s="254">
        <v>0</v>
      </c>
      <c r="E37" s="244">
        <f t="shared" si="0"/>
        <v>0</v>
      </c>
      <c r="F37" s="254">
        <v>0</v>
      </c>
      <c r="G37" s="254">
        <v>0</v>
      </c>
      <c r="H37" s="255">
        <f t="shared" si="1"/>
        <v>0</v>
      </c>
    </row>
    <row r="38" spans="1:8" ht="15.75">
      <c r="A38" s="128">
        <v>17</v>
      </c>
      <c r="B38" s="55" t="s">
        <v>124</v>
      </c>
      <c r="C38" s="254">
        <v>0</v>
      </c>
      <c r="D38" s="254">
        <v>0</v>
      </c>
      <c r="E38" s="244">
        <f t="shared" si="0"/>
        <v>0</v>
      </c>
      <c r="F38" s="254">
        <v>0</v>
      </c>
      <c r="G38" s="254">
        <v>0</v>
      </c>
      <c r="H38" s="255">
        <f t="shared" si="1"/>
        <v>0</v>
      </c>
    </row>
    <row r="39" spans="1:8" ht="15.75">
      <c r="A39" s="128">
        <v>18</v>
      </c>
      <c r="B39" s="55" t="s">
        <v>125</v>
      </c>
      <c r="C39" s="254">
        <v>0</v>
      </c>
      <c r="D39" s="254">
        <v>0</v>
      </c>
      <c r="E39" s="244">
        <f t="shared" si="0"/>
        <v>0</v>
      </c>
      <c r="F39" s="254">
        <v>0</v>
      </c>
      <c r="G39" s="254">
        <v>0</v>
      </c>
      <c r="H39" s="255">
        <f t="shared" si="1"/>
        <v>0</v>
      </c>
    </row>
    <row r="40" spans="1:8" ht="15.75">
      <c r="A40" s="128">
        <v>19</v>
      </c>
      <c r="B40" s="55" t="s">
        <v>126</v>
      </c>
      <c r="C40" s="254">
        <v>973870.45</v>
      </c>
      <c r="D40" s="254"/>
      <c r="E40" s="244">
        <f t="shared" si="0"/>
        <v>973870.45</v>
      </c>
      <c r="F40" s="254">
        <v>990529.02</v>
      </c>
      <c r="G40" s="254"/>
      <c r="H40" s="255">
        <f t="shared" si="1"/>
        <v>990529.02</v>
      </c>
    </row>
    <row r="41" spans="1:8" ht="15.75">
      <c r="A41" s="128">
        <v>20</v>
      </c>
      <c r="B41" s="55" t="s">
        <v>127</v>
      </c>
      <c r="C41" s="254">
        <v>7698.51</v>
      </c>
      <c r="D41" s="254"/>
      <c r="E41" s="244">
        <f t="shared" si="0"/>
        <v>7698.51</v>
      </c>
      <c r="F41" s="254">
        <v>3730.8</v>
      </c>
      <c r="G41" s="254"/>
      <c r="H41" s="255">
        <f t="shared" si="1"/>
        <v>3730.8</v>
      </c>
    </row>
    <row r="42" spans="1:8" ht="15.75">
      <c r="A42" s="128">
        <v>21</v>
      </c>
      <c r="B42" s="55" t="s">
        <v>128</v>
      </c>
      <c r="C42" s="254">
        <v>9850</v>
      </c>
      <c r="D42" s="254">
        <v>0</v>
      </c>
      <c r="E42" s="244">
        <f t="shared" si="0"/>
        <v>9850</v>
      </c>
      <c r="F42" s="254">
        <v>0</v>
      </c>
      <c r="G42" s="254">
        <v>0</v>
      </c>
      <c r="H42" s="255">
        <f t="shared" si="1"/>
        <v>0</v>
      </c>
    </row>
    <row r="43" spans="1:8" ht="15.75">
      <c r="A43" s="128">
        <v>22</v>
      </c>
      <c r="B43" s="55" t="s">
        <v>129</v>
      </c>
      <c r="C43" s="254">
        <v>0</v>
      </c>
      <c r="D43" s="254">
        <v>0</v>
      </c>
      <c r="E43" s="244">
        <f t="shared" si="0"/>
        <v>0</v>
      </c>
      <c r="F43" s="254">
        <v>0</v>
      </c>
      <c r="G43" s="254">
        <v>954.12</v>
      </c>
      <c r="H43" s="255">
        <f t="shared" si="1"/>
        <v>954.12</v>
      </c>
    </row>
    <row r="44" spans="1:8" ht="15.75">
      <c r="A44" s="128">
        <v>23</v>
      </c>
      <c r="B44" s="55" t="s">
        <v>130</v>
      </c>
      <c r="C44" s="254">
        <v>41384.629999999997</v>
      </c>
      <c r="D44" s="254">
        <v>78.11</v>
      </c>
      <c r="E44" s="244">
        <f t="shared" si="0"/>
        <v>41462.74</v>
      </c>
      <c r="F44" s="254">
        <v>11665.88</v>
      </c>
      <c r="G44" s="254">
        <v>0</v>
      </c>
      <c r="H44" s="255">
        <f t="shared" si="1"/>
        <v>11665.88</v>
      </c>
    </row>
    <row r="45" spans="1:8" ht="15.75">
      <c r="A45" s="128">
        <v>24</v>
      </c>
      <c r="B45" s="58" t="s">
        <v>131</v>
      </c>
      <c r="C45" s="256">
        <v>812693.97</v>
      </c>
      <c r="D45" s="256">
        <v>-182148.64650000003</v>
      </c>
      <c r="E45" s="244">
        <f t="shared" si="0"/>
        <v>630545.32349999994</v>
      </c>
      <c r="F45" s="256">
        <v>828648.47000000009</v>
      </c>
      <c r="G45" s="256">
        <v>21763.130000000008</v>
      </c>
      <c r="H45" s="255">
        <f t="shared" si="1"/>
        <v>850411.60000000009</v>
      </c>
    </row>
    <row r="46" spans="1:8">
      <c r="A46" s="128"/>
      <c r="B46" s="53" t="s">
        <v>132</v>
      </c>
      <c r="C46" s="254"/>
      <c r="D46" s="254"/>
      <c r="E46" s="254"/>
      <c r="F46" s="254"/>
      <c r="G46" s="254"/>
      <c r="H46" s="261"/>
    </row>
    <row r="47" spans="1:8" ht="15.75">
      <c r="A47" s="128">
        <v>25</v>
      </c>
      <c r="B47" s="55" t="s">
        <v>133</v>
      </c>
      <c r="C47" s="254">
        <v>21318.7</v>
      </c>
      <c r="D47" s="254">
        <v>4646.3900000000003</v>
      </c>
      <c r="E47" s="244">
        <f t="shared" si="0"/>
        <v>25965.09</v>
      </c>
      <c r="F47" s="254">
        <v>24295.98</v>
      </c>
      <c r="G47" s="254">
        <v>11116.3</v>
      </c>
      <c r="H47" s="255">
        <f t="shared" si="1"/>
        <v>35412.28</v>
      </c>
    </row>
    <row r="48" spans="1:8" ht="15.75">
      <c r="A48" s="128">
        <v>26</v>
      </c>
      <c r="B48" s="55" t="s">
        <v>134</v>
      </c>
      <c r="C48" s="254">
        <v>125305.73</v>
      </c>
      <c r="D48" s="254">
        <v>0</v>
      </c>
      <c r="E48" s="244">
        <f t="shared" si="0"/>
        <v>125305.73</v>
      </c>
      <c r="F48" s="254">
        <v>99069.45</v>
      </c>
      <c r="G48" s="254">
        <v>0</v>
      </c>
      <c r="H48" s="255">
        <f t="shared" si="1"/>
        <v>99069.45</v>
      </c>
    </row>
    <row r="49" spans="1:9" ht="15.75">
      <c r="A49" s="128">
        <v>27</v>
      </c>
      <c r="B49" s="55" t="s">
        <v>135</v>
      </c>
      <c r="C49" s="254">
        <v>2393524.98</v>
      </c>
      <c r="D49" s="254"/>
      <c r="E49" s="244">
        <f t="shared" si="0"/>
        <v>2393524.98</v>
      </c>
      <c r="F49" s="254">
        <v>2205108.17</v>
      </c>
      <c r="G49" s="254"/>
      <c r="H49" s="255">
        <f t="shared" si="1"/>
        <v>2205108.17</v>
      </c>
    </row>
    <row r="50" spans="1:9" ht="15.75">
      <c r="A50" s="128">
        <v>28</v>
      </c>
      <c r="B50" s="55" t="s">
        <v>271</v>
      </c>
      <c r="C50" s="254">
        <v>29295.66</v>
      </c>
      <c r="D50" s="254"/>
      <c r="E50" s="244">
        <f t="shared" si="0"/>
        <v>29295.66</v>
      </c>
      <c r="F50" s="254">
        <v>10281.02</v>
      </c>
      <c r="G50" s="254"/>
      <c r="H50" s="255">
        <f t="shared" si="1"/>
        <v>10281.02</v>
      </c>
    </row>
    <row r="51" spans="1:9" ht="15.75">
      <c r="A51" s="128">
        <v>29</v>
      </c>
      <c r="B51" s="55" t="s">
        <v>136</v>
      </c>
      <c r="C51" s="254">
        <v>874902.26</v>
      </c>
      <c r="D51" s="254"/>
      <c r="E51" s="244">
        <f t="shared" si="0"/>
        <v>874902.26</v>
      </c>
      <c r="F51" s="254">
        <v>743775.02</v>
      </c>
      <c r="G51" s="254"/>
      <c r="H51" s="255">
        <f t="shared" si="1"/>
        <v>743775.02</v>
      </c>
    </row>
    <row r="52" spans="1:9" ht="15.75">
      <c r="A52" s="128">
        <v>30</v>
      </c>
      <c r="B52" s="55" t="s">
        <v>137</v>
      </c>
      <c r="C52" s="254">
        <v>572079.06000000006</v>
      </c>
      <c r="D52" s="254">
        <v>83419.33</v>
      </c>
      <c r="E52" s="244">
        <f t="shared" si="0"/>
        <v>655498.39</v>
      </c>
      <c r="F52" s="254">
        <v>536144.85</v>
      </c>
      <c r="G52" s="254">
        <v>1186.4000000000001</v>
      </c>
      <c r="H52" s="255">
        <f t="shared" si="1"/>
        <v>537331.25</v>
      </c>
    </row>
    <row r="53" spans="1:9" ht="15.75">
      <c r="A53" s="128">
        <v>31</v>
      </c>
      <c r="B53" s="58" t="s">
        <v>138</v>
      </c>
      <c r="C53" s="256">
        <v>4016426.39</v>
      </c>
      <c r="D53" s="256">
        <v>88065.72</v>
      </c>
      <c r="E53" s="244">
        <f t="shared" si="0"/>
        <v>4104492.1100000003</v>
      </c>
      <c r="F53" s="256">
        <v>3618674.49</v>
      </c>
      <c r="G53" s="256">
        <v>12302.699999999999</v>
      </c>
      <c r="H53" s="255">
        <f t="shared" si="1"/>
        <v>3630977.1900000004</v>
      </c>
    </row>
    <row r="54" spans="1:9" ht="15.75">
      <c r="A54" s="128">
        <v>32</v>
      </c>
      <c r="B54" s="58" t="s">
        <v>139</v>
      </c>
      <c r="C54" s="256">
        <v>-3203732.42</v>
      </c>
      <c r="D54" s="256">
        <v>-270214.3665</v>
      </c>
      <c r="E54" s="244">
        <f t="shared" si="0"/>
        <v>-3473946.7864999999</v>
      </c>
      <c r="F54" s="256">
        <v>-2790026.02</v>
      </c>
      <c r="G54" s="256">
        <v>9460.4300000000094</v>
      </c>
      <c r="H54" s="255">
        <f t="shared" si="1"/>
        <v>-2780565.59</v>
      </c>
    </row>
    <row r="55" spans="1:9">
      <c r="A55" s="128"/>
      <c r="B55" s="53"/>
      <c r="C55" s="258"/>
      <c r="D55" s="258"/>
      <c r="E55" s="258"/>
      <c r="F55" s="258"/>
      <c r="G55" s="258"/>
      <c r="H55" s="259"/>
    </row>
    <row r="56" spans="1:9" ht="15.75">
      <c r="A56" s="128">
        <v>33</v>
      </c>
      <c r="B56" s="58" t="s">
        <v>140</v>
      </c>
      <c r="C56" s="256">
        <v>1975199.9700000007</v>
      </c>
      <c r="D56" s="256">
        <v>936818.12349999975</v>
      </c>
      <c r="E56" s="244">
        <f t="shared" si="0"/>
        <v>2912018.0935000004</v>
      </c>
      <c r="F56" s="256">
        <v>1548683.7600000002</v>
      </c>
      <c r="G56" s="256">
        <v>1034351.3658000003</v>
      </c>
      <c r="H56" s="255">
        <f t="shared" si="1"/>
        <v>2583035.1258000005</v>
      </c>
    </row>
    <row r="57" spans="1:9">
      <c r="A57" s="128"/>
      <c r="B57" s="53"/>
      <c r="C57" s="258"/>
      <c r="D57" s="258"/>
      <c r="E57" s="258"/>
      <c r="F57" s="258"/>
      <c r="G57" s="258"/>
      <c r="H57" s="259"/>
    </row>
    <row r="58" spans="1:9" ht="15.75">
      <c r="A58" s="128">
        <v>34</v>
      </c>
      <c r="B58" s="55" t="s">
        <v>141</v>
      </c>
      <c r="C58" s="254">
        <v>843946.51</v>
      </c>
      <c r="D58" s="254"/>
      <c r="E58" s="244">
        <f t="shared" si="0"/>
        <v>843946.51</v>
      </c>
      <c r="F58" s="254">
        <v>2084304.52</v>
      </c>
      <c r="G58" s="254"/>
      <c r="H58" s="255">
        <f t="shared" si="1"/>
        <v>2084304.52</v>
      </c>
    </row>
    <row r="59" spans="1:9" s="207" customFormat="1" ht="15.75">
      <c r="A59" s="128">
        <v>35</v>
      </c>
      <c r="B59" s="52" t="s">
        <v>142</v>
      </c>
      <c r="C59" s="854">
        <v>0</v>
      </c>
      <c r="D59" s="262"/>
      <c r="E59" s="263">
        <f t="shared" si="0"/>
        <v>0</v>
      </c>
      <c r="F59" s="264">
        <v>0</v>
      </c>
      <c r="G59" s="264"/>
      <c r="H59" s="265">
        <f t="shared" si="1"/>
        <v>0</v>
      </c>
      <c r="I59" s="206"/>
    </row>
    <row r="60" spans="1:9" ht="15.75">
      <c r="A60" s="128">
        <v>36</v>
      </c>
      <c r="B60" s="55" t="s">
        <v>143</v>
      </c>
      <c r="C60" s="254">
        <v>64300</v>
      </c>
      <c r="D60" s="254"/>
      <c r="E60" s="244">
        <f t="shared" si="0"/>
        <v>64300</v>
      </c>
      <c r="F60" s="254">
        <v>2532.56</v>
      </c>
      <c r="G60" s="254"/>
      <c r="H60" s="255">
        <f t="shared" si="1"/>
        <v>2532.56</v>
      </c>
    </row>
    <row r="61" spans="1:9" ht="15.75">
      <c r="A61" s="128">
        <v>37</v>
      </c>
      <c r="B61" s="58" t="s">
        <v>144</v>
      </c>
      <c r="C61" s="256">
        <f>C58+C59+C60</f>
        <v>908246.51</v>
      </c>
      <c r="D61" s="256">
        <f>D58+D59+D60</f>
        <v>0</v>
      </c>
      <c r="E61" s="244">
        <f t="shared" si="0"/>
        <v>908246.51</v>
      </c>
      <c r="F61" s="256">
        <f>F58+F59+F60</f>
        <v>2086837.08</v>
      </c>
      <c r="G61" s="256">
        <f>G58+G59+G60</f>
        <v>0</v>
      </c>
      <c r="H61" s="255">
        <f t="shared" si="1"/>
        <v>2086837.08</v>
      </c>
    </row>
    <row r="62" spans="1:9">
      <c r="A62" s="128"/>
      <c r="B62" s="59"/>
      <c r="C62" s="254"/>
      <c r="D62" s="254"/>
      <c r="E62" s="254"/>
      <c r="F62" s="254"/>
      <c r="G62" s="254"/>
      <c r="H62" s="261"/>
    </row>
    <row r="63" spans="1:9" ht="15.75">
      <c r="A63" s="128">
        <v>38</v>
      </c>
      <c r="B63" s="60" t="s">
        <v>272</v>
      </c>
      <c r="C63" s="256">
        <f>C56-C61</f>
        <v>1066953.4600000007</v>
      </c>
      <c r="D63" s="256">
        <f>D56-D61</f>
        <v>936818.12349999975</v>
      </c>
      <c r="E63" s="244">
        <f t="shared" si="0"/>
        <v>2003771.5835000004</v>
      </c>
      <c r="F63" s="256">
        <f>F56-F61</f>
        <v>-538153.31999999983</v>
      </c>
      <c r="G63" s="256">
        <f>G56-G61</f>
        <v>1034351.3658000003</v>
      </c>
      <c r="H63" s="255">
        <f t="shared" si="1"/>
        <v>496198.04580000043</v>
      </c>
    </row>
    <row r="64" spans="1:9" ht="15.75">
      <c r="A64" s="126">
        <v>39</v>
      </c>
      <c r="B64" s="55" t="s">
        <v>145</v>
      </c>
      <c r="C64" s="266"/>
      <c r="D64" s="266"/>
      <c r="E64" s="244">
        <f t="shared" si="0"/>
        <v>0</v>
      </c>
      <c r="F64" s="266"/>
      <c r="G64" s="266"/>
      <c r="H64" s="255">
        <f t="shared" si="1"/>
        <v>0</v>
      </c>
    </row>
    <row r="65" spans="1:8" ht="15.75">
      <c r="A65" s="128">
        <v>40</v>
      </c>
      <c r="B65" s="58" t="s">
        <v>146</v>
      </c>
      <c r="C65" s="256">
        <f>C63-C64</f>
        <v>1066953.4600000007</v>
      </c>
      <c r="D65" s="256">
        <f>D63-D64</f>
        <v>936818.12349999975</v>
      </c>
      <c r="E65" s="244">
        <f t="shared" si="0"/>
        <v>2003771.5835000004</v>
      </c>
      <c r="F65" s="256">
        <f>F63-F64</f>
        <v>-538153.31999999983</v>
      </c>
      <c r="G65" s="256">
        <f>G63-G64</f>
        <v>1034351.3658000003</v>
      </c>
      <c r="H65" s="255">
        <f t="shared" si="1"/>
        <v>496198.04580000043</v>
      </c>
    </row>
    <row r="66" spans="1:8" ht="15.75">
      <c r="A66" s="126">
        <v>41</v>
      </c>
      <c r="B66" s="55" t="s">
        <v>147</v>
      </c>
      <c r="C66" s="266"/>
      <c r="D66" s="266"/>
      <c r="E66" s="244">
        <f t="shared" si="0"/>
        <v>0</v>
      </c>
      <c r="F66" s="266"/>
      <c r="G66" s="266"/>
      <c r="H66" s="255">
        <f t="shared" si="1"/>
        <v>0</v>
      </c>
    </row>
    <row r="67" spans="1:8" ht="16.5" thickBot="1">
      <c r="A67" s="130">
        <v>42</v>
      </c>
      <c r="B67" s="131" t="s">
        <v>148</v>
      </c>
      <c r="C67" s="267">
        <f>C65+C66</f>
        <v>1066953.4600000007</v>
      </c>
      <c r="D67" s="267">
        <f>D65+D66</f>
        <v>936818.12349999975</v>
      </c>
      <c r="E67" s="252">
        <f t="shared" si="0"/>
        <v>2003771.5835000004</v>
      </c>
      <c r="F67" s="267">
        <f>F65+F66</f>
        <v>-538153.31999999983</v>
      </c>
      <c r="G67" s="267">
        <f>G65+G66</f>
        <v>1034351.3658000003</v>
      </c>
      <c r="H67" s="268">
        <f t="shared" si="1"/>
        <v>496198.04580000043</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B2" sqref="B2"/>
    </sheetView>
  </sheetViews>
  <sheetFormatPr defaultRowHeight="15"/>
  <cols>
    <col min="1" max="1" width="9.5703125" bestFit="1" customWidth="1"/>
    <col min="2" max="2" width="72.28515625" customWidth="1"/>
    <col min="3" max="8" width="12.7109375" customWidth="1"/>
  </cols>
  <sheetData>
    <row r="1" spans="1:8">
      <c r="A1" s="2" t="s">
        <v>188</v>
      </c>
      <c r="B1" t="str">
        <f>Info!C2</f>
        <v>სს "ზირაათ ბანკი საქართველო"</v>
      </c>
    </row>
    <row r="2" spans="1:8">
      <c r="A2" s="2" t="s">
        <v>189</v>
      </c>
      <c r="B2" s="487">
        <f>'1. key ratios'!B2</f>
        <v>44469</v>
      </c>
    </row>
    <row r="3" spans="1:8">
      <c r="A3" s="2"/>
    </row>
    <row r="4" spans="1:8" ht="16.5" thickBot="1">
      <c r="A4" s="2" t="s">
        <v>408</v>
      </c>
      <c r="B4" s="2"/>
      <c r="C4" s="216"/>
      <c r="D4" s="216"/>
      <c r="E4" s="216"/>
      <c r="F4" s="217"/>
      <c r="G4" s="217"/>
      <c r="H4" s="218" t="s">
        <v>93</v>
      </c>
    </row>
    <row r="5" spans="1:8" ht="15.75">
      <c r="A5" s="685" t="s">
        <v>26</v>
      </c>
      <c r="B5" s="687" t="s">
        <v>245</v>
      </c>
      <c r="C5" s="689" t="s">
        <v>194</v>
      </c>
      <c r="D5" s="689"/>
      <c r="E5" s="689"/>
      <c r="F5" s="689" t="s">
        <v>195</v>
      </c>
      <c r="G5" s="689"/>
      <c r="H5" s="690"/>
    </row>
    <row r="6" spans="1:8">
      <c r="A6" s="686"/>
      <c r="B6" s="688"/>
      <c r="C6" s="40" t="s">
        <v>27</v>
      </c>
      <c r="D6" s="40" t="s">
        <v>94</v>
      </c>
      <c r="E6" s="40" t="s">
        <v>68</v>
      </c>
      <c r="F6" s="40" t="s">
        <v>27</v>
      </c>
      <c r="G6" s="40" t="s">
        <v>94</v>
      </c>
      <c r="H6" s="41" t="s">
        <v>68</v>
      </c>
    </row>
    <row r="7" spans="1:8" s="3" customFormat="1" ht="15.75">
      <c r="A7" s="219">
        <v>1</v>
      </c>
      <c r="B7" s="220" t="s">
        <v>483</v>
      </c>
      <c r="C7" s="246">
        <v>11781022</v>
      </c>
      <c r="D7" s="246">
        <v>14689354</v>
      </c>
      <c r="E7" s="269">
        <f>C7+D7</f>
        <v>26470376</v>
      </c>
      <c r="F7" s="246">
        <v>10138118.75</v>
      </c>
      <c r="G7" s="246">
        <v>21975025.028700002</v>
      </c>
      <c r="H7" s="247">
        <f t="shared" ref="H7:H53" si="0">F7+G7</f>
        <v>32113143.778700002</v>
      </c>
    </row>
    <row r="8" spans="1:8" s="3" customFormat="1" ht="15.75">
      <c r="A8" s="219">
        <v>1.1000000000000001</v>
      </c>
      <c r="B8" s="221" t="s">
        <v>276</v>
      </c>
      <c r="C8" s="246">
        <v>11781008</v>
      </c>
      <c r="D8" s="246">
        <v>14689354</v>
      </c>
      <c r="E8" s="269">
        <f t="shared" ref="E8:E53" si="1">C8+D8</f>
        <v>26470362</v>
      </c>
      <c r="F8" s="246">
        <v>8475954.7200000007</v>
      </c>
      <c r="G8" s="246">
        <v>20270657.6523</v>
      </c>
      <c r="H8" s="247">
        <f t="shared" si="0"/>
        <v>28746612.372299999</v>
      </c>
    </row>
    <row r="9" spans="1:8" s="3" customFormat="1" ht="15.75">
      <c r="A9" s="219">
        <v>1.2</v>
      </c>
      <c r="B9" s="221" t="s">
        <v>277</v>
      </c>
      <c r="C9" s="246"/>
      <c r="D9" s="246"/>
      <c r="E9" s="269">
        <f t="shared" si="1"/>
        <v>0</v>
      </c>
      <c r="F9" s="246"/>
      <c r="G9" s="246"/>
      <c r="H9" s="247">
        <f t="shared" si="0"/>
        <v>0</v>
      </c>
    </row>
    <row r="10" spans="1:8" s="3" customFormat="1" ht="15.75">
      <c r="A10" s="219">
        <v>1.3</v>
      </c>
      <c r="B10" s="221" t="s">
        <v>278</v>
      </c>
      <c r="C10" s="246">
        <v>14</v>
      </c>
      <c r="D10" s="246">
        <v>0</v>
      </c>
      <c r="E10" s="269">
        <f t="shared" si="1"/>
        <v>14</v>
      </c>
      <c r="F10" s="246">
        <v>1662164.03</v>
      </c>
      <c r="G10" s="246">
        <v>1704367.3764</v>
      </c>
      <c r="H10" s="247">
        <f t="shared" si="0"/>
        <v>3366531.4063999997</v>
      </c>
    </row>
    <row r="11" spans="1:8" s="3" customFormat="1" ht="15.75">
      <c r="A11" s="219">
        <v>1.4</v>
      </c>
      <c r="B11" s="221" t="s">
        <v>279</v>
      </c>
      <c r="C11" s="246">
        <v>0</v>
      </c>
      <c r="D11" s="246">
        <v>0</v>
      </c>
      <c r="E11" s="269">
        <f t="shared" si="1"/>
        <v>0</v>
      </c>
      <c r="F11" s="246">
        <v>0</v>
      </c>
      <c r="G11" s="246">
        <v>0</v>
      </c>
      <c r="H11" s="247">
        <f t="shared" si="0"/>
        <v>0</v>
      </c>
    </row>
    <row r="12" spans="1:8" s="3" customFormat="1" ht="29.25" customHeight="1">
      <c r="A12" s="219">
        <v>2</v>
      </c>
      <c r="B12" s="220" t="s">
        <v>280</v>
      </c>
      <c r="C12" s="246"/>
      <c r="D12" s="246">
        <v>0</v>
      </c>
      <c r="E12" s="269">
        <f t="shared" si="1"/>
        <v>0</v>
      </c>
      <c r="F12" s="246"/>
      <c r="G12" s="246">
        <v>0</v>
      </c>
      <c r="H12" s="247">
        <f t="shared" si="0"/>
        <v>0</v>
      </c>
    </row>
    <row r="13" spans="1:8" s="3" customFormat="1" ht="25.5">
      <c r="A13" s="219">
        <v>3</v>
      </c>
      <c r="B13" s="220" t="s">
        <v>281</v>
      </c>
      <c r="C13" s="246">
        <v>0</v>
      </c>
      <c r="D13" s="246">
        <v>0</v>
      </c>
      <c r="E13" s="269">
        <f t="shared" si="1"/>
        <v>0</v>
      </c>
      <c r="F13" s="246">
        <v>0</v>
      </c>
      <c r="G13" s="246">
        <v>0</v>
      </c>
      <c r="H13" s="247">
        <f t="shared" si="0"/>
        <v>0</v>
      </c>
    </row>
    <row r="14" spans="1:8" s="3" customFormat="1" ht="15.75">
      <c r="A14" s="219">
        <v>3.1</v>
      </c>
      <c r="B14" s="221" t="s">
        <v>282</v>
      </c>
      <c r="C14" s="246"/>
      <c r="D14" s="246"/>
      <c r="E14" s="269">
        <f t="shared" si="1"/>
        <v>0</v>
      </c>
      <c r="F14" s="246"/>
      <c r="G14" s="246"/>
      <c r="H14" s="247">
        <f t="shared" si="0"/>
        <v>0</v>
      </c>
    </row>
    <row r="15" spans="1:8" s="3" customFormat="1" ht="15.75">
      <c r="A15" s="219">
        <v>3.2</v>
      </c>
      <c r="B15" s="221" t="s">
        <v>283</v>
      </c>
      <c r="C15" s="246"/>
      <c r="D15" s="246"/>
      <c r="E15" s="269">
        <f t="shared" si="1"/>
        <v>0</v>
      </c>
      <c r="F15" s="246"/>
      <c r="G15" s="246"/>
      <c r="H15" s="247">
        <f t="shared" si="0"/>
        <v>0</v>
      </c>
    </row>
    <row r="16" spans="1:8" s="3" customFormat="1" ht="15.75">
      <c r="A16" s="219">
        <v>4</v>
      </c>
      <c r="B16" s="220" t="s">
        <v>284</v>
      </c>
      <c r="C16" s="246">
        <v>72783179</v>
      </c>
      <c r="D16" s="246">
        <v>78418104</v>
      </c>
      <c r="E16" s="269">
        <f t="shared" si="1"/>
        <v>151201283</v>
      </c>
      <c r="F16" s="246">
        <v>175180298.69999999</v>
      </c>
      <c r="G16" s="246">
        <v>89887081.493499994</v>
      </c>
      <c r="H16" s="247">
        <f t="shared" si="0"/>
        <v>265067380.19349998</v>
      </c>
    </row>
    <row r="17" spans="1:8" s="3" customFormat="1" ht="15.75">
      <c r="A17" s="219">
        <v>4.0999999999999996</v>
      </c>
      <c r="B17" s="221" t="s">
        <v>285</v>
      </c>
      <c r="C17" s="246">
        <v>0</v>
      </c>
      <c r="D17" s="246">
        <v>0</v>
      </c>
      <c r="E17" s="269">
        <f t="shared" si="1"/>
        <v>0</v>
      </c>
      <c r="F17" s="246">
        <v>168288192</v>
      </c>
      <c r="G17" s="246">
        <v>57071906.079999998</v>
      </c>
      <c r="H17" s="247">
        <f t="shared" si="0"/>
        <v>225360098.07999998</v>
      </c>
    </row>
    <row r="18" spans="1:8" s="3" customFormat="1" ht="15.75">
      <c r="A18" s="219">
        <v>4.2</v>
      </c>
      <c r="B18" s="221" t="s">
        <v>286</v>
      </c>
      <c r="C18" s="246">
        <v>72783179</v>
      </c>
      <c r="D18" s="246">
        <v>78418104</v>
      </c>
      <c r="E18" s="269">
        <f t="shared" si="1"/>
        <v>151201283</v>
      </c>
      <c r="F18" s="246">
        <v>6892106.7000000002</v>
      </c>
      <c r="G18" s="246">
        <v>32815175.4135</v>
      </c>
      <c r="H18" s="247">
        <f t="shared" si="0"/>
        <v>39707282.113499999</v>
      </c>
    </row>
    <row r="19" spans="1:8" s="3" customFormat="1" ht="25.5">
      <c r="A19" s="219">
        <v>5</v>
      </c>
      <c r="B19" s="220" t="s">
        <v>287</v>
      </c>
      <c r="C19" s="246">
        <v>28234593</v>
      </c>
      <c r="D19" s="246">
        <v>32756747</v>
      </c>
      <c r="E19" s="269">
        <f t="shared" si="1"/>
        <v>60991340</v>
      </c>
      <c r="F19" s="246">
        <v>108166503</v>
      </c>
      <c r="G19" s="246">
        <v>107291586.6894</v>
      </c>
      <c r="H19" s="247">
        <f t="shared" si="0"/>
        <v>215458089.68940002</v>
      </c>
    </row>
    <row r="20" spans="1:8" s="3" customFormat="1" ht="15.75">
      <c r="A20" s="219">
        <v>5.0999999999999996</v>
      </c>
      <c r="B20" s="221" t="s">
        <v>288</v>
      </c>
      <c r="C20" s="246">
        <v>4672563</v>
      </c>
      <c r="D20" s="246">
        <v>3378039</v>
      </c>
      <c r="E20" s="269">
        <f t="shared" si="1"/>
        <v>8050602</v>
      </c>
      <c r="F20" s="246">
        <v>31043</v>
      </c>
      <c r="G20" s="246">
        <v>4139083.7516000001</v>
      </c>
      <c r="H20" s="247">
        <f t="shared" si="0"/>
        <v>4170126.7516000001</v>
      </c>
    </row>
    <row r="21" spans="1:8" s="3" customFormat="1" ht="15.75">
      <c r="A21" s="219">
        <v>5.2</v>
      </c>
      <c r="B21" s="221" t="s">
        <v>289</v>
      </c>
      <c r="C21" s="246">
        <v>0</v>
      </c>
      <c r="D21" s="246">
        <v>0</v>
      </c>
      <c r="E21" s="269">
        <f t="shared" si="1"/>
        <v>0</v>
      </c>
      <c r="F21" s="246">
        <v>0</v>
      </c>
      <c r="G21" s="246">
        <v>0</v>
      </c>
      <c r="H21" s="247">
        <f t="shared" si="0"/>
        <v>0</v>
      </c>
    </row>
    <row r="22" spans="1:8" s="3" customFormat="1" ht="15.75">
      <c r="A22" s="219">
        <v>5.3</v>
      </c>
      <c r="B22" s="221" t="s">
        <v>290</v>
      </c>
      <c r="C22" s="246">
        <v>11781008</v>
      </c>
      <c r="D22" s="246">
        <v>14689354</v>
      </c>
      <c r="E22" s="269">
        <f t="shared" si="1"/>
        <v>26470362</v>
      </c>
      <c r="F22" s="246">
        <v>108135460</v>
      </c>
      <c r="G22" s="246">
        <v>103152502.93780001</v>
      </c>
      <c r="H22" s="247">
        <f t="shared" si="0"/>
        <v>211287962.93779999</v>
      </c>
    </row>
    <row r="23" spans="1:8" s="3" customFormat="1" ht="15.75">
      <c r="A23" s="219" t="s">
        <v>291</v>
      </c>
      <c r="B23" s="222" t="s">
        <v>292</v>
      </c>
      <c r="C23" s="246">
        <v>0</v>
      </c>
      <c r="D23" s="246">
        <v>0</v>
      </c>
      <c r="E23" s="269">
        <f t="shared" si="1"/>
        <v>0</v>
      </c>
      <c r="F23" s="246">
        <v>54067730</v>
      </c>
      <c r="G23" s="246">
        <v>51576251.468900003</v>
      </c>
      <c r="H23" s="247">
        <f t="shared" si="0"/>
        <v>105643981.4689</v>
      </c>
    </row>
    <row r="24" spans="1:8" s="3" customFormat="1" ht="15.75">
      <c r="A24" s="219" t="s">
        <v>293</v>
      </c>
      <c r="B24" s="222" t="s">
        <v>294</v>
      </c>
      <c r="C24" s="246">
        <v>0</v>
      </c>
      <c r="D24" s="246">
        <v>0</v>
      </c>
      <c r="E24" s="269">
        <f t="shared" si="1"/>
        <v>0</v>
      </c>
      <c r="F24" s="246">
        <v>12248516</v>
      </c>
      <c r="G24" s="246">
        <v>26191723.0339</v>
      </c>
      <c r="H24" s="247">
        <f t="shared" si="0"/>
        <v>38440239.0339</v>
      </c>
    </row>
    <row r="25" spans="1:8" s="3" customFormat="1" ht="15.75">
      <c r="A25" s="219" t="s">
        <v>295</v>
      </c>
      <c r="B25" s="223" t="s">
        <v>296</v>
      </c>
      <c r="C25" s="246">
        <v>0</v>
      </c>
      <c r="D25" s="246">
        <v>0</v>
      </c>
      <c r="E25" s="269">
        <f t="shared" si="1"/>
        <v>0</v>
      </c>
      <c r="F25" s="246">
        <v>19689749</v>
      </c>
      <c r="G25" s="246">
        <v>13912276.382999999</v>
      </c>
      <c r="H25" s="247">
        <f t="shared" si="0"/>
        <v>33602025.383000001</v>
      </c>
    </row>
    <row r="26" spans="1:8" s="3" customFormat="1" ht="15.75">
      <c r="A26" s="219" t="s">
        <v>297</v>
      </c>
      <c r="B26" s="222" t="s">
        <v>298</v>
      </c>
      <c r="C26" s="246">
        <v>0</v>
      </c>
      <c r="D26" s="246">
        <v>0</v>
      </c>
      <c r="E26" s="269">
        <f t="shared" si="1"/>
        <v>0</v>
      </c>
      <c r="F26" s="246">
        <v>17361571</v>
      </c>
      <c r="G26" s="246">
        <v>9027361.7770000007</v>
      </c>
      <c r="H26" s="247">
        <f t="shared" si="0"/>
        <v>26388932.777000003</v>
      </c>
    </row>
    <row r="27" spans="1:8" s="3" customFormat="1" ht="15.75">
      <c r="A27" s="219" t="s">
        <v>299</v>
      </c>
      <c r="B27" s="222" t="s">
        <v>300</v>
      </c>
      <c r="C27" s="246">
        <v>11781008</v>
      </c>
      <c r="D27" s="246">
        <v>14689354</v>
      </c>
      <c r="E27" s="269">
        <f t="shared" si="1"/>
        <v>26470362</v>
      </c>
      <c r="F27" s="246">
        <v>4767894</v>
      </c>
      <c r="G27" s="246">
        <v>2444890.2749999999</v>
      </c>
      <c r="H27" s="247">
        <f t="shared" si="0"/>
        <v>7212784.2750000004</v>
      </c>
    </row>
    <row r="28" spans="1:8" s="3" customFormat="1" ht="15.75">
      <c r="A28" s="219">
        <v>5.4</v>
      </c>
      <c r="B28" s="221" t="s">
        <v>301</v>
      </c>
      <c r="C28" s="246">
        <v>0</v>
      </c>
      <c r="D28" s="246">
        <v>0</v>
      </c>
      <c r="E28" s="269">
        <f t="shared" si="1"/>
        <v>0</v>
      </c>
      <c r="F28" s="246">
        <v>0</v>
      </c>
      <c r="G28" s="246">
        <v>0</v>
      </c>
      <c r="H28" s="247">
        <f t="shared" si="0"/>
        <v>0</v>
      </c>
    </row>
    <row r="29" spans="1:8" s="3" customFormat="1" ht="15.75">
      <c r="A29" s="219">
        <v>5.5</v>
      </c>
      <c r="B29" s="221" t="s">
        <v>302</v>
      </c>
      <c r="C29" s="246">
        <v>11781008</v>
      </c>
      <c r="D29" s="246">
        <v>14689354</v>
      </c>
      <c r="E29" s="269">
        <f t="shared" si="1"/>
        <v>26470362</v>
      </c>
      <c r="F29" s="246">
        <v>0</v>
      </c>
      <c r="G29" s="246">
        <v>0</v>
      </c>
      <c r="H29" s="247">
        <f t="shared" si="0"/>
        <v>0</v>
      </c>
    </row>
    <row r="30" spans="1:8" s="3" customFormat="1" ht="15.75">
      <c r="A30" s="219">
        <v>5.6</v>
      </c>
      <c r="B30" s="221" t="s">
        <v>303</v>
      </c>
      <c r="C30" s="246">
        <v>0</v>
      </c>
      <c r="D30" s="246">
        <v>0</v>
      </c>
      <c r="E30" s="269">
        <f t="shared" si="1"/>
        <v>0</v>
      </c>
      <c r="F30" s="246">
        <v>0</v>
      </c>
      <c r="G30" s="246">
        <v>0</v>
      </c>
      <c r="H30" s="247">
        <f t="shared" si="0"/>
        <v>0</v>
      </c>
    </row>
    <row r="31" spans="1:8" s="3" customFormat="1" ht="15.75">
      <c r="A31" s="219">
        <v>5.7</v>
      </c>
      <c r="B31" s="221" t="s">
        <v>304</v>
      </c>
      <c r="C31" s="246">
        <v>14</v>
      </c>
      <c r="D31" s="246">
        <v>0</v>
      </c>
      <c r="E31" s="269">
        <f t="shared" si="1"/>
        <v>14</v>
      </c>
      <c r="F31" s="246">
        <v>0</v>
      </c>
      <c r="G31" s="246">
        <v>0</v>
      </c>
      <c r="H31" s="247">
        <f t="shared" si="0"/>
        <v>0</v>
      </c>
    </row>
    <row r="32" spans="1:8" s="3" customFormat="1" ht="15.75">
      <c r="A32" s="219">
        <v>6</v>
      </c>
      <c r="B32" s="220" t="s">
        <v>305</v>
      </c>
      <c r="C32" s="246"/>
      <c r="D32" s="246"/>
      <c r="E32" s="269">
        <f t="shared" si="1"/>
        <v>0</v>
      </c>
      <c r="F32" s="246"/>
      <c r="G32" s="246"/>
      <c r="H32" s="247">
        <f t="shared" si="0"/>
        <v>0</v>
      </c>
    </row>
    <row r="33" spans="1:8" s="3" customFormat="1" ht="25.5">
      <c r="A33" s="219">
        <v>6.1</v>
      </c>
      <c r="B33" s="221" t="s">
        <v>484</v>
      </c>
      <c r="C33" s="246"/>
      <c r="D33" s="246"/>
      <c r="E33" s="269">
        <f t="shared" si="1"/>
        <v>0</v>
      </c>
      <c r="F33" s="246"/>
      <c r="G33" s="246"/>
      <c r="H33" s="247">
        <f t="shared" si="0"/>
        <v>0</v>
      </c>
    </row>
    <row r="34" spans="1:8" s="3" customFormat="1" ht="25.5">
      <c r="A34" s="219">
        <v>6.2</v>
      </c>
      <c r="B34" s="221" t="s">
        <v>306</v>
      </c>
      <c r="C34" s="246"/>
      <c r="D34" s="246"/>
      <c r="E34" s="269">
        <f t="shared" si="1"/>
        <v>0</v>
      </c>
      <c r="F34" s="246"/>
      <c r="G34" s="246"/>
      <c r="H34" s="247">
        <f t="shared" si="0"/>
        <v>0</v>
      </c>
    </row>
    <row r="35" spans="1:8" s="3" customFormat="1" ht="25.5">
      <c r="A35" s="219">
        <v>6.3</v>
      </c>
      <c r="B35" s="221" t="s">
        <v>307</v>
      </c>
      <c r="C35" s="246"/>
      <c r="D35" s="246"/>
      <c r="E35" s="269">
        <f t="shared" si="1"/>
        <v>0</v>
      </c>
      <c r="F35" s="246"/>
      <c r="G35" s="246"/>
      <c r="H35" s="247">
        <f t="shared" si="0"/>
        <v>0</v>
      </c>
    </row>
    <row r="36" spans="1:8" s="3" customFormat="1" ht="15.75">
      <c r="A36" s="219">
        <v>6.4</v>
      </c>
      <c r="B36" s="221" t="s">
        <v>308</v>
      </c>
      <c r="C36" s="246"/>
      <c r="D36" s="246"/>
      <c r="E36" s="269">
        <f t="shared" si="1"/>
        <v>0</v>
      </c>
      <c r="F36" s="246"/>
      <c r="G36" s="246"/>
      <c r="H36" s="247">
        <f t="shared" si="0"/>
        <v>0</v>
      </c>
    </row>
    <row r="37" spans="1:8" s="3" customFormat="1" ht="15.75">
      <c r="A37" s="219">
        <v>6.5</v>
      </c>
      <c r="B37" s="221" t="s">
        <v>309</v>
      </c>
      <c r="C37" s="246"/>
      <c r="D37" s="246"/>
      <c r="E37" s="269">
        <f t="shared" si="1"/>
        <v>0</v>
      </c>
      <c r="F37" s="246"/>
      <c r="G37" s="246"/>
      <c r="H37" s="247">
        <f t="shared" si="0"/>
        <v>0</v>
      </c>
    </row>
    <row r="38" spans="1:8" s="3" customFormat="1" ht="25.5">
      <c r="A38" s="219">
        <v>6.6</v>
      </c>
      <c r="B38" s="221" t="s">
        <v>310</v>
      </c>
      <c r="C38" s="246"/>
      <c r="D38" s="246"/>
      <c r="E38" s="269">
        <f t="shared" si="1"/>
        <v>0</v>
      </c>
      <c r="F38" s="246"/>
      <c r="G38" s="246"/>
      <c r="H38" s="247">
        <f t="shared" si="0"/>
        <v>0</v>
      </c>
    </row>
    <row r="39" spans="1:8" s="3" customFormat="1" ht="25.5">
      <c r="A39" s="219">
        <v>6.7</v>
      </c>
      <c r="B39" s="221" t="s">
        <v>311</v>
      </c>
      <c r="C39" s="246"/>
      <c r="D39" s="246"/>
      <c r="E39" s="269">
        <f t="shared" si="1"/>
        <v>0</v>
      </c>
      <c r="F39" s="246"/>
      <c r="G39" s="246"/>
      <c r="H39" s="247">
        <f t="shared" si="0"/>
        <v>0</v>
      </c>
    </row>
    <row r="40" spans="1:8" s="3" customFormat="1" ht="15.75">
      <c r="A40" s="219">
        <v>7</v>
      </c>
      <c r="B40" s="220" t="s">
        <v>312</v>
      </c>
      <c r="C40" s="246">
        <v>56340.109999999993</v>
      </c>
      <c r="D40" s="246">
        <v>226244.54912799998</v>
      </c>
      <c r="E40" s="269">
        <f t="shared" si="1"/>
        <v>282584.65912799997</v>
      </c>
      <c r="F40" s="246">
        <v>120471.61000000002</v>
      </c>
      <c r="G40" s="246">
        <v>277752.35765999992</v>
      </c>
      <c r="H40" s="247">
        <f t="shared" si="0"/>
        <v>398223.96765999997</v>
      </c>
    </row>
    <row r="41" spans="1:8" s="3" customFormat="1" ht="25.5">
      <c r="A41" s="219">
        <v>7.1</v>
      </c>
      <c r="B41" s="221" t="s">
        <v>313</v>
      </c>
      <c r="C41" s="246">
        <v>0</v>
      </c>
      <c r="D41" s="246">
        <v>7883.6335119999994</v>
      </c>
      <c r="E41" s="269">
        <f t="shared" si="1"/>
        <v>7883.6335119999994</v>
      </c>
      <c r="F41" s="246">
        <v>0</v>
      </c>
      <c r="G41" s="246">
        <v>0</v>
      </c>
      <c r="H41" s="247">
        <f t="shared" si="0"/>
        <v>0</v>
      </c>
    </row>
    <row r="42" spans="1:8" s="3" customFormat="1" ht="25.5">
      <c r="A42" s="219">
        <v>7.2</v>
      </c>
      <c r="B42" s="221" t="s">
        <v>314</v>
      </c>
      <c r="C42" s="246">
        <v>11052.320000000003</v>
      </c>
      <c r="D42" s="246">
        <v>60816.592456000006</v>
      </c>
      <c r="E42" s="269">
        <f t="shared" si="1"/>
        <v>71868.912456000005</v>
      </c>
      <c r="F42" s="246">
        <v>49812.14</v>
      </c>
      <c r="G42" s="246">
        <v>53014.196855999995</v>
      </c>
      <c r="H42" s="247">
        <f t="shared" si="0"/>
        <v>102826.33685599999</v>
      </c>
    </row>
    <row r="43" spans="1:8" s="3" customFormat="1" ht="25.5">
      <c r="A43" s="219">
        <v>7.3</v>
      </c>
      <c r="B43" s="221" t="s">
        <v>315</v>
      </c>
      <c r="C43" s="246">
        <v>7378.41</v>
      </c>
      <c r="D43" s="246">
        <v>25156.402416000001</v>
      </c>
      <c r="E43" s="269">
        <f t="shared" si="1"/>
        <v>32534.812416000001</v>
      </c>
      <c r="F43" s="246">
        <v>2784.54</v>
      </c>
      <c r="G43" s="246">
        <v>0</v>
      </c>
      <c r="H43" s="247">
        <f t="shared" si="0"/>
        <v>2784.54</v>
      </c>
    </row>
    <row r="44" spans="1:8" s="3" customFormat="1" ht="25.5">
      <c r="A44" s="219">
        <v>7.4</v>
      </c>
      <c r="B44" s="221" t="s">
        <v>316</v>
      </c>
      <c r="C44" s="246">
        <v>37909.37999999999</v>
      </c>
      <c r="D44" s="246">
        <v>132387.920744</v>
      </c>
      <c r="E44" s="269">
        <f t="shared" si="1"/>
        <v>170297.30074400001</v>
      </c>
      <c r="F44" s="246">
        <v>67874.930000000008</v>
      </c>
      <c r="G44" s="246">
        <v>224738.16080399993</v>
      </c>
      <c r="H44" s="247">
        <f t="shared" si="0"/>
        <v>292613.09080399992</v>
      </c>
    </row>
    <row r="45" spans="1:8" s="3" customFormat="1" ht="15.75">
      <c r="A45" s="219">
        <v>8</v>
      </c>
      <c r="B45" s="220" t="s">
        <v>317</v>
      </c>
      <c r="C45" s="246"/>
      <c r="D45" s="246"/>
      <c r="E45" s="269">
        <f t="shared" si="1"/>
        <v>0</v>
      </c>
      <c r="F45" s="246"/>
      <c r="G45" s="246"/>
      <c r="H45" s="247">
        <f t="shared" si="0"/>
        <v>0</v>
      </c>
    </row>
    <row r="46" spans="1:8" s="3" customFormat="1" ht="15.75">
      <c r="A46" s="219">
        <v>8.1</v>
      </c>
      <c r="B46" s="221" t="s">
        <v>318</v>
      </c>
      <c r="C46" s="246"/>
      <c r="D46" s="246"/>
      <c r="E46" s="269">
        <f t="shared" si="1"/>
        <v>0</v>
      </c>
      <c r="F46" s="246"/>
      <c r="G46" s="246"/>
      <c r="H46" s="247">
        <f t="shared" si="0"/>
        <v>0</v>
      </c>
    </row>
    <row r="47" spans="1:8" s="3" customFormat="1" ht="15.75">
      <c r="A47" s="219">
        <v>8.1999999999999993</v>
      </c>
      <c r="B47" s="221" t="s">
        <v>319</v>
      </c>
      <c r="C47" s="246"/>
      <c r="D47" s="246"/>
      <c r="E47" s="269">
        <f t="shared" si="1"/>
        <v>0</v>
      </c>
      <c r="F47" s="246"/>
      <c r="G47" s="246"/>
      <c r="H47" s="247">
        <f t="shared" si="0"/>
        <v>0</v>
      </c>
    </row>
    <row r="48" spans="1:8" s="3" customFormat="1" ht="15.75">
      <c r="A48" s="219">
        <v>8.3000000000000007</v>
      </c>
      <c r="B48" s="221" t="s">
        <v>320</v>
      </c>
      <c r="C48" s="246"/>
      <c r="D48" s="246"/>
      <c r="E48" s="269">
        <f t="shared" si="1"/>
        <v>0</v>
      </c>
      <c r="F48" s="246"/>
      <c r="G48" s="246"/>
      <c r="H48" s="247">
        <f t="shared" si="0"/>
        <v>0</v>
      </c>
    </row>
    <row r="49" spans="1:8" s="3" customFormat="1" ht="15.75">
      <c r="A49" s="219">
        <v>8.4</v>
      </c>
      <c r="B49" s="221" t="s">
        <v>321</v>
      </c>
      <c r="C49" s="246"/>
      <c r="D49" s="246"/>
      <c r="E49" s="269">
        <f t="shared" si="1"/>
        <v>0</v>
      </c>
      <c r="F49" s="246"/>
      <c r="G49" s="246"/>
      <c r="H49" s="247">
        <f t="shared" si="0"/>
        <v>0</v>
      </c>
    </row>
    <row r="50" spans="1:8" s="3" customFormat="1" ht="15.75">
      <c r="A50" s="219">
        <v>8.5</v>
      </c>
      <c r="B50" s="221" t="s">
        <v>322</v>
      </c>
      <c r="C50" s="246"/>
      <c r="D50" s="246"/>
      <c r="E50" s="269">
        <f t="shared" si="1"/>
        <v>0</v>
      </c>
      <c r="F50" s="246"/>
      <c r="G50" s="246"/>
      <c r="H50" s="247">
        <f t="shared" si="0"/>
        <v>0</v>
      </c>
    </row>
    <row r="51" spans="1:8" s="3" customFormat="1" ht="15.75">
      <c r="A51" s="219">
        <v>8.6</v>
      </c>
      <c r="B51" s="221" t="s">
        <v>323</v>
      </c>
      <c r="C51" s="246"/>
      <c r="D51" s="246"/>
      <c r="E51" s="269">
        <f t="shared" si="1"/>
        <v>0</v>
      </c>
      <c r="F51" s="246"/>
      <c r="G51" s="246"/>
      <c r="H51" s="247">
        <f t="shared" si="0"/>
        <v>0</v>
      </c>
    </row>
    <row r="52" spans="1:8" s="3" customFormat="1" ht="15.75">
      <c r="A52" s="219">
        <v>8.6999999999999993</v>
      </c>
      <c r="B52" s="221" t="s">
        <v>324</v>
      </c>
      <c r="C52" s="246"/>
      <c r="D52" s="246"/>
      <c r="E52" s="269">
        <f t="shared" si="1"/>
        <v>0</v>
      </c>
      <c r="F52" s="246"/>
      <c r="G52" s="246"/>
      <c r="H52" s="247">
        <f t="shared" si="0"/>
        <v>0</v>
      </c>
    </row>
    <row r="53" spans="1:8" s="3" customFormat="1" ht="16.5" thickBot="1">
      <c r="A53" s="224">
        <v>9</v>
      </c>
      <c r="B53" s="225" t="s">
        <v>325</v>
      </c>
      <c r="C53" s="270"/>
      <c r="D53" s="270"/>
      <c r="E53" s="271">
        <f t="shared" si="1"/>
        <v>0</v>
      </c>
      <c r="F53" s="270"/>
      <c r="G53" s="270"/>
      <c r="H53" s="253">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26" sqref="C26"/>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18" t="s">
        <v>188</v>
      </c>
      <c r="B1" s="17" t="str">
        <f>Info!C2</f>
        <v>სს "ზირაათ ბანკი საქართველო"</v>
      </c>
      <c r="C1" s="17"/>
      <c r="D1" s="351"/>
    </row>
    <row r="2" spans="1:8" ht="15">
      <c r="A2" s="18" t="s">
        <v>189</v>
      </c>
      <c r="B2" s="487">
        <f>'1. key ratios'!B2</f>
        <v>44469</v>
      </c>
      <c r="C2" s="30"/>
      <c r="D2" s="19"/>
      <c r="E2" s="12"/>
      <c r="F2" s="12"/>
      <c r="G2" s="12"/>
      <c r="H2" s="12"/>
    </row>
    <row r="3" spans="1:8" ht="15">
      <c r="A3" s="18"/>
      <c r="B3" s="17"/>
      <c r="C3" s="30"/>
      <c r="D3" s="19"/>
      <c r="E3" s="12"/>
      <c r="F3" s="12"/>
      <c r="G3" s="12"/>
      <c r="H3" s="12"/>
    </row>
    <row r="4" spans="1:8" ht="15" customHeight="1" thickBot="1">
      <c r="A4" s="213" t="s">
        <v>409</v>
      </c>
      <c r="B4" s="214" t="s">
        <v>187</v>
      </c>
      <c r="C4" s="215" t="s">
        <v>93</v>
      </c>
    </row>
    <row r="5" spans="1:8" ht="15" customHeight="1">
      <c r="A5" s="211" t="s">
        <v>26</v>
      </c>
      <c r="B5" s="212"/>
      <c r="C5" s="473" t="str">
        <f>INT((MONTH($B$2))/3)&amp;"Q"&amp;"-"&amp;YEAR($B$2)</f>
        <v>3Q-2021</v>
      </c>
      <c r="D5" s="473" t="str">
        <f>IF(INT(MONTH($B$2))=3, "4"&amp;"Q"&amp;"-"&amp;YEAR($B$2)-1, IF(INT(MONTH($B$2))=6, "1"&amp;"Q"&amp;"-"&amp;YEAR($B$2), IF(INT(MONTH($B$2))=9, "2"&amp;"Q"&amp;"-"&amp;YEAR($B$2),IF(INT(MONTH($B$2))=12, "3"&amp;"Q"&amp;"-"&amp;YEAR($B$2), 0))))</f>
        <v>2Q-2021</v>
      </c>
      <c r="E5" s="473" t="str">
        <f>IF(INT(MONTH($B$2))=3, "3"&amp;"Q"&amp;"-"&amp;YEAR($B$2)-1, IF(INT(MONTH($B$2))=6, "4"&amp;"Q"&amp;"-"&amp;YEAR($B$2)-1, IF(INT(MONTH($B$2))=9, "1"&amp;"Q"&amp;"-"&amp;YEAR($B$2),IF(INT(MONTH($B$2))=12, "2"&amp;"Q"&amp;"-"&amp;YEAR($B$2), 0))))</f>
        <v>1Q-2021</v>
      </c>
      <c r="F5" s="473" t="str">
        <f>IF(INT(MONTH($B$2))=3, "2"&amp;"Q"&amp;"-"&amp;YEAR($B$2)-1, IF(INT(MONTH($B$2))=6, "3"&amp;"Q"&amp;"-"&amp;YEAR($B$2)-1, IF(INT(MONTH($B$2))=9, "4"&amp;"Q"&amp;"-"&amp;YEAR($B$2)-1,IF(INT(MONTH($B$2))=12, "1"&amp;"Q"&amp;"-"&amp;YEAR($B$2), 0))))</f>
        <v>4Q-2020</v>
      </c>
      <c r="G5" s="473" t="str">
        <f>IF(INT(MONTH($B$2))=3, "1"&amp;"Q"&amp;"-"&amp;YEAR($B$2)-1, IF(INT(MONTH($B$2))=6, "2"&amp;"Q"&amp;"-"&amp;YEAR($B$2)-1, IF(INT(MONTH($B$2))=9, "3"&amp;"Q"&amp;"-"&amp;YEAR($B$2)-1,IF(INT(MONTH($B$2))=12, "4"&amp;"Q"&amp;"-"&amp;YEAR($B$2)-1, 0))))</f>
        <v>3Q-2020</v>
      </c>
    </row>
    <row r="6" spans="1:8" ht="15" customHeight="1">
      <c r="A6" s="395">
        <v>1</v>
      </c>
      <c r="B6" s="455" t="s">
        <v>192</v>
      </c>
      <c r="C6" s="396">
        <f>C7+C9+C10</f>
        <v>133588272.34437999</v>
      </c>
      <c r="D6" s="458">
        <f>D7+D9+D10</f>
        <v>138954868.1737</v>
      </c>
      <c r="E6" s="397">
        <f t="shared" ref="E6:G6" si="0">E7+E9+E10</f>
        <v>106831107.14041999</v>
      </c>
      <c r="F6" s="396">
        <f t="shared" si="0"/>
        <v>106957467.16224998</v>
      </c>
      <c r="G6" s="459">
        <f t="shared" si="0"/>
        <v>110447471.68487999</v>
      </c>
    </row>
    <row r="7" spans="1:8" ht="15" customHeight="1">
      <c r="A7" s="395">
        <v>1.1000000000000001</v>
      </c>
      <c r="B7" s="398" t="s">
        <v>604</v>
      </c>
      <c r="C7" s="399">
        <v>118167671.73649999</v>
      </c>
      <c r="D7" s="460">
        <v>123292292.9853</v>
      </c>
      <c r="E7" s="399">
        <v>92859746.789549991</v>
      </c>
      <c r="F7" s="399">
        <v>94774750.634699985</v>
      </c>
      <c r="G7" s="461">
        <v>94690408.961749986</v>
      </c>
    </row>
    <row r="8" spans="1:8" ht="25.5">
      <c r="A8" s="395" t="s">
        <v>252</v>
      </c>
      <c r="B8" s="400" t="s">
        <v>403</v>
      </c>
      <c r="C8" s="399"/>
      <c r="D8" s="460"/>
      <c r="E8" s="399"/>
      <c r="F8" s="399"/>
      <c r="G8" s="461"/>
    </row>
    <row r="9" spans="1:8" ht="15" customHeight="1">
      <c r="A9" s="395">
        <v>1.2</v>
      </c>
      <c r="B9" s="398" t="s">
        <v>22</v>
      </c>
      <c r="C9" s="399">
        <v>15420600.607880002</v>
      </c>
      <c r="D9" s="460">
        <v>15662575.1884</v>
      </c>
      <c r="E9" s="399">
        <v>13971360.350869998</v>
      </c>
      <c r="F9" s="399">
        <v>12182716.527549999</v>
      </c>
      <c r="G9" s="461">
        <v>15757062.723130001</v>
      </c>
    </row>
    <row r="10" spans="1:8" ht="15" customHeight="1">
      <c r="A10" s="395">
        <v>1.3</v>
      </c>
      <c r="B10" s="456" t="s">
        <v>77</v>
      </c>
      <c r="C10" s="401">
        <v>0</v>
      </c>
      <c r="D10" s="460">
        <v>0</v>
      </c>
      <c r="E10" s="401">
        <v>0</v>
      </c>
      <c r="F10" s="399">
        <v>0</v>
      </c>
      <c r="G10" s="462">
        <v>0</v>
      </c>
    </row>
    <row r="11" spans="1:8" ht="15" customHeight="1">
      <c r="A11" s="395">
        <v>2</v>
      </c>
      <c r="B11" s="455" t="s">
        <v>193</v>
      </c>
      <c r="C11" s="399">
        <v>144453.76415599859</v>
      </c>
      <c r="D11" s="460">
        <v>61849.411899999999</v>
      </c>
      <c r="E11" s="399">
        <v>191968.78020000001</v>
      </c>
      <c r="F11" s="399">
        <v>295627.12680000003</v>
      </c>
      <c r="G11" s="461">
        <v>68445.219700000001</v>
      </c>
    </row>
    <row r="12" spans="1:8" ht="15" customHeight="1">
      <c r="A12" s="412">
        <v>3</v>
      </c>
      <c r="B12" s="457" t="s">
        <v>191</v>
      </c>
      <c r="C12" s="401">
        <v>14719139</v>
      </c>
      <c r="D12" s="460">
        <v>14719139</v>
      </c>
      <c r="E12" s="401">
        <v>14719139</v>
      </c>
      <c r="F12" s="399">
        <v>14719139.800000001</v>
      </c>
      <c r="G12" s="462">
        <v>11760206</v>
      </c>
    </row>
    <row r="13" spans="1:8" ht="15" customHeight="1" thickBot="1">
      <c r="A13" s="133">
        <v>4</v>
      </c>
      <c r="B13" s="465" t="s">
        <v>253</v>
      </c>
      <c r="C13" s="272">
        <f>C6+C11+C12</f>
        <v>148451865.10853601</v>
      </c>
      <c r="D13" s="463">
        <f>D6+D11+D12</f>
        <v>153735856.58560002</v>
      </c>
      <c r="E13" s="273">
        <f t="shared" ref="E13:G13" si="1">E6+E11+E12</f>
        <v>121742214.92061999</v>
      </c>
      <c r="F13" s="272">
        <f t="shared" si="1"/>
        <v>121972234.08904998</v>
      </c>
      <c r="G13" s="464">
        <f t="shared" si="1"/>
        <v>122276122.90457998</v>
      </c>
    </row>
    <row r="14" spans="1:8">
      <c r="B14" s="24"/>
    </row>
    <row r="15" spans="1:8" ht="25.5">
      <c r="B15" s="106" t="s">
        <v>605</v>
      </c>
    </row>
    <row r="16" spans="1:8">
      <c r="B16" s="106"/>
    </row>
    <row r="17" spans="2:2">
      <c r="B17" s="106"/>
    </row>
    <row r="18" spans="2:2">
      <c r="B18" s="1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18" sqref="B18:C20"/>
    </sheetView>
  </sheetViews>
  <sheetFormatPr defaultRowHeight="15"/>
  <cols>
    <col min="1" max="1" width="9.5703125" style="2" bestFit="1" customWidth="1"/>
    <col min="2" max="2" width="58.85546875" style="2" customWidth="1"/>
    <col min="3" max="3" width="34.28515625" style="2" customWidth="1"/>
  </cols>
  <sheetData>
    <row r="1" spans="1:8">
      <c r="A1" s="2" t="s">
        <v>188</v>
      </c>
      <c r="B1" s="351" t="str">
        <f>Info!C2</f>
        <v>სს "ზირაათ ბანკი საქართველო"</v>
      </c>
    </row>
    <row r="2" spans="1:8">
      <c r="A2" s="2" t="s">
        <v>189</v>
      </c>
      <c r="B2" s="487">
        <f>'1. key ratios'!B2</f>
        <v>44469</v>
      </c>
    </row>
    <row r="4" spans="1:8" ht="25.5" customHeight="1" thickBot="1">
      <c r="A4" s="236" t="s">
        <v>410</v>
      </c>
      <c r="B4" s="62" t="s">
        <v>149</v>
      </c>
      <c r="C4" s="14"/>
    </row>
    <row r="5" spans="1:8" ht="15.75">
      <c r="A5" s="11"/>
      <c r="B5" s="450" t="s">
        <v>150</v>
      </c>
      <c r="C5" s="470" t="s">
        <v>619</v>
      </c>
    </row>
    <row r="6" spans="1:8">
      <c r="A6" s="15">
        <v>1</v>
      </c>
      <c r="B6" s="855" t="s">
        <v>1012</v>
      </c>
      <c r="C6" s="466" t="s">
        <v>1015</v>
      </c>
    </row>
    <row r="7" spans="1:8">
      <c r="A7" s="15">
        <v>2</v>
      </c>
      <c r="B7" s="855" t="s">
        <v>1016</v>
      </c>
      <c r="C7" s="466" t="s">
        <v>1017</v>
      </c>
    </row>
    <row r="8" spans="1:8">
      <c r="A8" s="15">
        <v>3</v>
      </c>
      <c r="B8" s="855" t="s">
        <v>1018</v>
      </c>
      <c r="C8" s="466" t="s">
        <v>1017</v>
      </c>
    </row>
    <row r="9" spans="1:8">
      <c r="A9" s="15">
        <v>4</v>
      </c>
      <c r="B9" s="855" t="s">
        <v>1019</v>
      </c>
      <c r="C9" s="466" t="s">
        <v>1020</v>
      </c>
    </row>
    <row r="10" spans="1:8">
      <c r="A10" s="15">
        <v>5</v>
      </c>
      <c r="B10" s="855" t="s">
        <v>1021</v>
      </c>
      <c r="C10" s="466" t="s">
        <v>1020</v>
      </c>
    </row>
    <row r="11" spans="1:8">
      <c r="A11" s="15">
        <v>6</v>
      </c>
      <c r="B11" s="63"/>
      <c r="C11" s="466"/>
    </row>
    <row r="12" spans="1:8">
      <c r="A12" s="15">
        <v>7</v>
      </c>
      <c r="B12" s="63"/>
      <c r="C12" s="466"/>
      <c r="H12" s="4"/>
    </row>
    <row r="13" spans="1:8">
      <c r="A13" s="15">
        <v>8</v>
      </c>
      <c r="B13" s="63"/>
      <c r="C13" s="466"/>
    </row>
    <row r="14" spans="1:8">
      <c r="A14" s="15">
        <v>9</v>
      </c>
      <c r="B14" s="63"/>
      <c r="C14" s="466"/>
    </row>
    <row r="15" spans="1:8">
      <c r="A15" s="15">
        <v>10</v>
      </c>
      <c r="B15" s="63"/>
      <c r="C15" s="466"/>
    </row>
    <row r="16" spans="1:8">
      <c r="A16" s="15"/>
      <c r="B16" s="691"/>
      <c r="C16" s="692"/>
    </row>
    <row r="17" spans="1:3" ht="60">
      <c r="A17" s="15"/>
      <c r="B17" s="451" t="s">
        <v>151</v>
      </c>
      <c r="C17" s="471" t="s">
        <v>620</v>
      </c>
    </row>
    <row r="18" spans="1:3" ht="15.75">
      <c r="A18" s="15">
        <v>1</v>
      </c>
      <c r="B18" s="856" t="s">
        <v>1013</v>
      </c>
      <c r="C18" s="468" t="s">
        <v>1022</v>
      </c>
    </row>
    <row r="19" spans="1:3" ht="15.75">
      <c r="A19" s="15">
        <v>2</v>
      </c>
      <c r="B19" s="856" t="s">
        <v>1023</v>
      </c>
      <c r="C19" s="468" t="s">
        <v>1024</v>
      </c>
    </row>
    <row r="20" spans="1:3" ht="15.75">
      <c r="A20" s="15">
        <v>3</v>
      </c>
      <c r="B20" s="856" t="s">
        <v>1025</v>
      </c>
      <c r="C20" s="468" t="s">
        <v>1026</v>
      </c>
    </row>
    <row r="21" spans="1:3" ht="15.75">
      <c r="A21" s="15">
        <v>4</v>
      </c>
      <c r="B21" s="28"/>
      <c r="C21" s="468"/>
    </row>
    <row r="22" spans="1:3" ht="15.75">
      <c r="A22" s="15">
        <v>5</v>
      </c>
      <c r="B22" s="28"/>
      <c r="C22" s="468"/>
    </row>
    <row r="23" spans="1:3" ht="15.75">
      <c r="A23" s="15">
        <v>6</v>
      </c>
      <c r="B23" s="28"/>
      <c r="C23" s="468"/>
    </row>
    <row r="24" spans="1:3" ht="15.75">
      <c r="A24" s="15">
        <v>7</v>
      </c>
      <c r="B24" s="28"/>
      <c r="C24" s="468"/>
    </row>
    <row r="25" spans="1:3" ht="15.75">
      <c r="A25" s="15">
        <v>8</v>
      </c>
      <c r="B25" s="28"/>
      <c r="C25" s="468"/>
    </row>
    <row r="26" spans="1:3" ht="15.75">
      <c r="A26" s="15">
        <v>9</v>
      </c>
      <c r="B26" s="28"/>
      <c r="C26" s="468"/>
    </row>
    <row r="27" spans="1:3" ht="15.75" customHeight="1">
      <c r="A27" s="15">
        <v>10</v>
      </c>
      <c r="B27" s="28"/>
      <c r="C27" s="469"/>
    </row>
    <row r="28" spans="1:3" ht="15.75" customHeight="1">
      <c r="A28" s="15"/>
      <c r="B28" s="28"/>
      <c r="C28" s="29"/>
    </row>
    <row r="29" spans="1:3" ht="30" customHeight="1">
      <c r="A29" s="15"/>
      <c r="B29" s="693" t="s">
        <v>152</v>
      </c>
      <c r="C29" s="694"/>
    </row>
    <row r="30" spans="1:3">
      <c r="A30" s="15">
        <v>1</v>
      </c>
      <c r="B30" s="63"/>
      <c r="C30" s="64" t="s">
        <v>243</v>
      </c>
    </row>
    <row r="31" spans="1:3" ht="15.75" customHeight="1">
      <c r="A31" s="15"/>
      <c r="B31" s="63"/>
      <c r="C31" s="64"/>
    </row>
    <row r="32" spans="1:3" ht="29.25" customHeight="1">
      <c r="A32" s="15"/>
      <c r="B32" s="693" t="s">
        <v>273</v>
      </c>
      <c r="C32" s="694"/>
    </row>
    <row r="33" spans="1:3">
      <c r="A33" s="15">
        <v>1</v>
      </c>
      <c r="B33" s="63"/>
      <c r="C33" s="466" t="s">
        <v>243</v>
      </c>
    </row>
    <row r="34" spans="1:3" ht="16.5" thickBot="1">
      <c r="A34" s="16"/>
      <c r="B34" s="65"/>
      <c r="C34" s="467"/>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12" activePane="bottomRight" state="frozen"/>
      <selection activeCell="H6" sqref="H6"/>
      <selection pane="topRight" activeCell="H6" sqref="H6"/>
      <selection pane="bottomLeft" activeCell="H6" sqref="H6"/>
      <selection pane="bottomRight" activeCell="D27" sqref="D27"/>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 t="s">
        <v>188</v>
      </c>
      <c r="B1" s="17" t="str">
        <f>Info!C2</f>
        <v>სს "ზირაათ ბანკი საქართველო"</v>
      </c>
    </row>
    <row r="2" spans="1:7" s="22" customFormat="1" ht="15.75" customHeight="1">
      <c r="A2" s="22" t="s">
        <v>189</v>
      </c>
      <c r="B2" s="487">
        <f>'1. key ratios'!B2</f>
        <v>44469</v>
      </c>
    </row>
    <row r="3" spans="1:7" s="22" customFormat="1" ht="15.75" customHeight="1"/>
    <row r="4" spans="1:7" s="22" customFormat="1" ht="15.75" customHeight="1" thickBot="1">
      <c r="A4" s="237" t="s">
        <v>411</v>
      </c>
      <c r="B4" s="238" t="s">
        <v>263</v>
      </c>
      <c r="C4" s="190"/>
      <c r="D4" s="190"/>
      <c r="E4" s="191" t="s">
        <v>93</v>
      </c>
    </row>
    <row r="5" spans="1:7" s="121" customFormat="1" ht="17.45" customHeight="1">
      <c r="A5" s="364"/>
      <c r="B5" s="365"/>
      <c r="C5" s="189" t="s">
        <v>0</v>
      </c>
      <c r="D5" s="189" t="s">
        <v>1</v>
      </c>
      <c r="E5" s="366" t="s">
        <v>2</v>
      </c>
    </row>
    <row r="6" spans="1:7" s="156" customFormat="1" ht="14.45" customHeight="1">
      <c r="A6" s="367"/>
      <c r="B6" s="695" t="s">
        <v>231</v>
      </c>
      <c r="C6" s="695" t="s">
        <v>230</v>
      </c>
      <c r="D6" s="696" t="s">
        <v>229</v>
      </c>
      <c r="E6" s="697"/>
      <c r="G6"/>
    </row>
    <row r="7" spans="1:7" s="156" customFormat="1" ht="99.6" customHeight="1">
      <c r="A7" s="367"/>
      <c r="B7" s="695"/>
      <c r="C7" s="695"/>
      <c r="D7" s="361" t="s">
        <v>228</v>
      </c>
      <c r="E7" s="362" t="s">
        <v>521</v>
      </c>
      <c r="G7"/>
    </row>
    <row r="8" spans="1:7">
      <c r="A8" s="368">
        <v>1</v>
      </c>
      <c r="B8" s="369" t="s">
        <v>154</v>
      </c>
      <c r="C8" s="370">
        <v>9681942.8419000003</v>
      </c>
      <c r="D8" s="370"/>
      <c r="E8" s="371">
        <v>9681942.8419000003</v>
      </c>
    </row>
    <row r="9" spans="1:7">
      <c r="A9" s="368">
        <v>2</v>
      </c>
      <c r="B9" s="369" t="s">
        <v>155</v>
      </c>
      <c r="C9" s="370">
        <v>26526584.292399999</v>
      </c>
      <c r="D9" s="370"/>
      <c r="E9" s="371">
        <v>26526584.292399999</v>
      </c>
    </row>
    <row r="10" spans="1:7">
      <c r="A10" s="368">
        <v>3</v>
      </c>
      <c r="B10" s="369" t="s">
        <v>227</v>
      </c>
      <c r="C10" s="370">
        <v>14231813.285300002</v>
      </c>
      <c r="D10" s="370"/>
      <c r="E10" s="371">
        <v>14231813.285300002</v>
      </c>
    </row>
    <row r="11" spans="1:7">
      <c r="A11" s="368">
        <v>4</v>
      </c>
      <c r="B11" s="369" t="s">
        <v>185</v>
      </c>
      <c r="C11" s="370">
        <v>0</v>
      </c>
      <c r="D11" s="370"/>
      <c r="E11" s="371">
        <v>0</v>
      </c>
    </row>
    <row r="12" spans="1:7">
      <c r="A12" s="368">
        <v>5</v>
      </c>
      <c r="B12" s="369" t="s">
        <v>157</v>
      </c>
      <c r="C12" s="370">
        <v>2447907.2799999998</v>
      </c>
      <c r="D12" s="370"/>
      <c r="E12" s="371">
        <v>2447907.2799999998</v>
      </c>
    </row>
    <row r="13" spans="1:7">
      <c r="A13" s="368">
        <v>6.1</v>
      </c>
      <c r="B13" s="369" t="s">
        <v>158</v>
      </c>
      <c r="C13" s="372">
        <v>80964859</v>
      </c>
      <c r="D13" s="370"/>
      <c r="E13" s="371">
        <v>80964859</v>
      </c>
    </row>
    <row r="14" spans="1:7">
      <c r="A14" s="368">
        <v>6.2</v>
      </c>
      <c r="B14" s="373" t="s">
        <v>159</v>
      </c>
      <c r="C14" s="372">
        <v>-4864180</v>
      </c>
      <c r="D14" s="370"/>
      <c r="E14" s="371">
        <v>-4864180</v>
      </c>
    </row>
    <row r="15" spans="1:7">
      <c r="A15" s="368">
        <v>6</v>
      </c>
      <c r="B15" s="369" t="s">
        <v>226</v>
      </c>
      <c r="C15" s="370">
        <v>76100679</v>
      </c>
      <c r="D15" s="370"/>
      <c r="E15" s="371">
        <v>76100679</v>
      </c>
    </row>
    <row r="16" spans="1:7">
      <c r="A16" s="368">
        <v>7</v>
      </c>
      <c r="B16" s="369" t="s">
        <v>161</v>
      </c>
      <c r="C16" s="370">
        <v>498387.79969999997</v>
      </c>
      <c r="D16" s="370"/>
      <c r="E16" s="371">
        <v>498387.79969999997</v>
      </c>
    </row>
    <row r="17" spans="1:7">
      <c r="A17" s="368">
        <v>8</v>
      </c>
      <c r="B17" s="369" t="s">
        <v>162</v>
      </c>
      <c r="C17" s="370">
        <v>62320</v>
      </c>
      <c r="D17" s="370"/>
      <c r="E17" s="371">
        <v>62320</v>
      </c>
      <c r="F17" s="6"/>
      <c r="G17" s="6"/>
    </row>
    <row r="18" spans="1:7">
      <c r="A18" s="368">
        <v>9</v>
      </c>
      <c r="B18" s="369" t="s">
        <v>163</v>
      </c>
      <c r="C18" s="370">
        <v>0</v>
      </c>
      <c r="D18" s="370"/>
      <c r="E18" s="371">
        <v>0</v>
      </c>
      <c r="G18" s="6"/>
    </row>
    <row r="19" spans="1:7" ht="25.5">
      <c r="A19" s="368">
        <v>10</v>
      </c>
      <c r="B19" s="369" t="s">
        <v>164</v>
      </c>
      <c r="C19" s="370">
        <v>6272668.8100000005</v>
      </c>
      <c r="D19" s="370">
        <v>798632.24</v>
      </c>
      <c r="E19" s="371">
        <v>5474036.5700000003</v>
      </c>
      <c r="G19" s="6"/>
    </row>
    <row r="20" spans="1:7">
      <c r="A20" s="368">
        <v>11</v>
      </c>
      <c r="B20" s="369" t="s">
        <v>165</v>
      </c>
      <c r="C20" s="370">
        <v>778959.43039999995</v>
      </c>
      <c r="D20" s="370"/>
      <c r="E20" s="371">
        <v>778959.43039999995</v>
      </c>
    </row>
    <row r="21" spans="1:7" ht="39" thickBot="1">
      <c r="A21" s="374"/>
      <c r="B21" s="375" t="s">
        <v>485</v>
      </c>
      <c r="C21" s="327">
        <f>SUM(C8:C12, C15:C20)</f>
        <v>136601262.73970002</v>
      </c>
      <c r="D21" s="327">
        <f>SUM(D8:D12, D15:D20)</f>
        <v>798632.24</v>
      </c>
      <c r="E21" s="376">
        <f>SUM(E8:E12, E15:E20)</f>
        <v>135802630.49970004</v>
      </c>
    </row>
    <row r="22" spans="1:7">
      <c r="A22"/>
      <c r="B22"/>
      <c r="C22"/>
      <c r="D22"/>
      <c r="E22"/>
    </row>
    <row r="23" spans="1:7">
      <c r="A23"/>
      <c r="B23"/>
      <c r="C23"/>
      <c r="D23"/>
      <c r="E23"/>
    </row>
    <row r="25" spans="1:7" s="2" customFormat="1">
      <c r="B25" s="67"/>
      <c r="F25"/>
      <c r="G25"/>
    </row>
    <row r="26" spans="1:7" s="2" customFormat="1">
      <c r="B26" s="68"/>
      <c r="F26"/>
      <c r="G26"/>
    </row>
    <row r="27" spans="1:7" s="2" customFormat="1">
      <c r="B27" s="67"/>
      <c r="F27"/>
      <c r="G27"/>
    </row>
    <row r="28" spans="1:7" s="2" customFormat="1">
      <c r="B28" s="67"/>
      <c r="F28"/>
      <c r="G28"/>
    </row>
    <row r="29" spans="1:7" s="2" customFormat="1">
      <c r="B29" s="67"/>
      <c r="F29"/>
      <c r="G29"/>
    </row>
    <row r="30" spans="1:7" s="2" customFormat="1">
      <c r="B30" s="67"/>
      <c r="F30"/>
      <c r="G30"/>
    </row>
    <row r="31" spans="1:7" s="2" customFormat="1">
      <c r="B31" s="67"/>
      <c r="F31"/>
      <c r="G31"/>
    </row>
    <row r="32" spans="1:7" s="2" customFormat="1">
      <c r="B32" s="68"/>
      <c r="F32"/>
      <c r="G32"/>
    </row>
    <row r="33" spans="2:7" s="2" customFormat="1">
      <c r="B33" s="68"/>
      <c r="F33"/>
      <c r="G33"/>
    </row>
    <row r="34" spans="2:7" s="2" customFormat="1">
      <c r="B34" s="68"/>
      <c r="F34"/>
      <c r="G34"/>
    </row>
    <row r="35" spans="2:7" s="2" customFormat="1">
      <c r="B35" s="68"/>
      <c r="F35"/>
      <c r="G35"/>
    </row>
    <row r="36" spans="2:7" s="2" customFormat="1">
      <c r="B36" s="68"/>
      <c r="F36"/>
      <c r="G36"/>
    </row>
    <row r="37" spans="2:7" s="2" customFormat="1">
      <c r="B37" s="68"/>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9" sqref="C9:C12"/>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188</v>
      </c>
      <c r="B1" s="17" t="str">
        <f>Info!C2</f>
        <v>სს "ზირაათ ბანკი საქართველო"</v>
      </c>
    </row>
    <row r="2" spans="1:6" s="22" customFormat="1" ht="15.75" customHeight="1">
      <c r="A2" s="22" t="s">
        <v>189</v>
      </c>
      <c r="B2" s="487">
        <f>'1. key ratios'!B2</f>
        <v>44469</v>
      </c>
      <c r="C2"/>
      <c r="D2"/>
      <c r="E2"/>
      <c r="F2"/>
    </row>
    <row r="3" spans="1:6" s="22" customFormat="1" ht="15.75" customHeight="1">
      <c r="C3"/>
      <c r="D3"/>
      <c r="E3"/>
      <c r="F3"/>
    </row>
    <row r="4" spans="1:6" s="22" customFormat="1" ht="26.25" thickBot="1">
      <c r="A4" s="22" t="s">
        <v>412</v>
      </c>
      <c r="B4" s="197" t="s">
        <v>266</v>
      </c>
      <c r="C4" s="191" t="s">
        <v>93</v>
      </c>
      <c r="D4"/>
      <c r="E4"/>
      <c r="F4"/>
    </row>
    <row r="5" spans="1:6" ht="26.25">
      <c r="A5" s="192">
        <v>1</v>
      </c>
      <c r="B5" s="193" t="s">
        <v>434</v>
      </c>
      <c r="C5" s="274">
        <f>'7. LI1'!E21</f>
        <v>135802630.49970004</v>
      </c>
    </row>
    <row r="6" spans="1:6" s="182" customFormat="1">
      <c r="A6" s="120">
        <v>2.1</v>
      </c>
      <c r="B6" s="199" t="s">
        <v>267</v>
      </c>
      <c r="C6" s="275">
        <v>34520965.602700002</v>
      </c>
    </row>
    <row r="7" spans="1:6" s="4" customFormat="1" ht="25.5" outlineLevel="1">
      <c r="A7" s="198">
        <v>2.2000000000000002</v>
      </c>
      <c r="B7" s="194" t="s">
        <v>268</v>
      </c>
      <c r="C7" s="276"/>
    </row>
    <row r="8" spans="1:6" s="4" customFormat="1" ht="26.25">
      <c r="A8" s="198">
        <v>3</v>
      </c>
      <c r="B8" s="195" t="s">
        <v>435</v>
      </c>
      <c r="C8" s="277">
        <f>SUM(C5:C7)</f>
        <v>170323596.10240003</v>
      </c>
    </row>
    <row r="9" spans="1:6" s="182" customFormat="1">
      <c r="A9" s="120">
        <v>4</v>
      </c>
      <c r="B9" s="202" t="s">
        <v>264</v>
      </c>
      <c r="C9" s="275">
        <v>1199360</v>
      </c>
    </row>
    <row r="10" spans="1:6" s="4" customFormat="1" ht="25.5" outlineLevel="1">
      <c r="A10" s="198">
        <v>5.0999999999999996</v>
      </c>
      <c r="B10" s="194" t="s">
        <v>274</v>
      </c>
      <c r="C10" s="276">
        <v>-19100364.994819999</v>
      </c>
    </row>
    <row r="11" spans="1:6" s="4" customFormat="1" ht="25.5" outlineLevel="1">
      <c r="A11" s="198">
        <v>5.2</v>
      </c>
      <c r="B11" s="194" t="s">
        <v>275</v>
      </c>
      <c r="C11" s="276"/>
    </row>
    <row r="12" spans="1:6" s="4" customFormat="1">
      <c r="A12" s="198">
        <v>6</v>
      </c>
      <c r="B12" s="200" t="s">
        <v>606</v>
      </c>
      <c r="C12" s="377">
        <v>0</v>
      </c>
    </row>
    <row r="13" spans="1:6" s="4" customFormat="1" ht="15.75" thickBot="1">
      <c r="A13" s="201">
        <v>7</v>
      </c>
      <c r="B13" s="196" t="s">
        <v>265</v>
      </c>
      <c r="C13" s="278">
        <f>SUM(C8:C12)</f>
        <v>152422591.10758004</v>
      </c>
    </row>
    <row r="15" spans="1:6" ht="26.25">
      <c r="B15" s="24" t="s">
        <v>607</v>
      </c>
    </row>
    <row r="17" spans="2:9" s="2" customFormat="1">
      <c r="B17" s="69"/>
      <c r="C17"/>
      <c r="D17"/>
      <c r="E17"/>
      <c r="F17"/>
      <c r="G17"/>
      <c r="H17"/>
      <c r="I17"/>
    </row>
    <row r="18" spans="2:9" s="2" customFormat="1">
      <c r="B18" s="66"/>
      <c r="C18"/>
      <c r="D18"/>
      <c r="E18"/>
      <c r="F18"/>
      <c r="G18"/>
      <c r="H18"/>
      <c r="I18"/>
    </row>
    <row r="19" spans="2:9" s="2" customFormat="1">
      <c r="B19" s="66"/>
      <c r="C19"/>
      <c r="D19"/>
      <c r="E19"/>
      <c r="F19"/>
      <c r="G19"/>
      <c r="H19"/>
      <c r="I19"/>
    </row>
    <row r="20" spans="2:9" s="2" customFormat="1">
      <c r="B20" s="68"/>
      <c r="C20"/>
      <c r="D20"/>
      <c r="E20"/>
      <c r="F20"/>
      <c r="G20"/>
      <c r="H20"/>
      <c r="I20"/>
    </row>
    <row r="21" spans="2:9" s="2" customFormat="1">
      <c r="B21" s="67"/>
      <c r="C21"/>
      <c r="D21"/>
      <c r="E21"/>
      <c r="F21"/>
      <c r="G21"/>
      <c r="H21"/>
      <c r="I21"/>
    </row>
    <row r="22" spans="2:9" s="2" customFormat="1">
      <c r="B22" s="68"/>
      <c r="C22"/>
      <c r="D22"/>
      <c r="E22"/>
      <c r="F22"/>
      <c r="G22"/>
      <c r="H22"/>
      <c r="I22"/>
    </row>
    <row r="23" spans="2:9" s="2" customFormat="1">
      <c r="B23" s="67"/>
      <c r="C23"/>
      <c r="D23"/>
      <c r="E23"/>
      <c r="F23"/>
      <c r="G23"/>
      <c r="H23"/>
      <c r="I23"/>
    </row>
    <row r="24" spans="2:9" s="2" customFormat="1">
      <c r="B24" s="67"/>
      <c r="C24"/>
      <c r="D24"/>
      <c r="E24"/>
      <c r="F24"/>
      <c r="G24"/>
      <c r="H24"/>
      <c r="I24"/>
    </row>
    <row r="25" spans="2:9" s="2" customFormat="1">
      <c r="B25" s="67"/>
      <c r="C25"/>
      <c r="D25"/>
      <c r="E25"/>
      <c r="F25"/>
      <c r="G25"/>
      <c r="H25"/>
      <c r="I25"/>
    </row>
    <row r="26" spans="2:9" s="2" customFormat="1">
      <c r="B26" s="67"/>
      <c r="C26"/>
      <c r="D26"/>
      <c r="E26"/>
      <c r="F26"/>
      <c r="G26"/>
      <c r="H26"/>
      <c r="I26"/>
    </row>
    <row r="27" spans="2:9" s="2" customFormat="1">
      <c r="B27" s="67"/>
      <c r="C27"/>
      <c r="D27"/>
      <c r="E27"/>
      <c r="F27"/>
      <c r="G27"/>
      <c r="H27"/>
      <c r="I27"/>
    </row>
    <row r="28" spans="2:9" s="2" customFormat="1">
      <c r="B28" s="68"/>
      <c r="C28"/>
      <c r="D28"/>
      <c r="E28"/>
      <c r="F28"/>
      <c r="G28"/>
      <c r="H28"/>
      <c r="I28"/>
    </row>
    <row r="29" spans="2:9" s="2" customFormat="1">
      <c r="B29" s="68"/>
      <c r="C29"/>
      <c r="D29"/>
      <c r="E29"/>
      <c r="F29"/>
      <c r="G29"/>
      <c r="H29"/>
      <c r="I29"/>
    </row>
    <row r="30" spans="2:9" s="2" customFormat="1">
      <c r="B30" s="68"/>
      <c r="C30"/>
      <c r="D30"/>
      <c r="E30"/>
      <c r="F30"/>
      <c r="G30"/>
      <c r="H30"/>
      <c r="I30"/>
    </row>
    <row r="31" spans="2:9" s="2" customFormat="1">
      <c r="B31" s="68"/>
      <c r="C31"/>
      <c r="D31"/>
      <c r="E31"/>
      <c r="F31"/>
      <c r="G31"/>
      <c r="H31"/>
      <c r="I31"/>
    </row>
    <row r="32" spans="2:9" s="2" customFormat="1">
      <c r="B32" s="68"/>
      <c r="C32"/>
      <c r="D32"/>
      <c r="E32"/>
      <c r="F32"/>
      <c r="G32"/>
      <c r="H32"/>
      <c r="I32"/>
    </row>
    <row r="33" spans="2:9" s="2" customFormat="1">
      <c r="B33" s="6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ROabf4tYKVqgLGC0XPhT5LdBgzSiDzsMGsVm2O/Pg7Y=</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b8X/Zts+7t0fwOuCsIxCGEeLpLAo5oOWFMthcGmUsBQ=</DigestValue>
    </Reference>
  </SignedInfo>
  <SignatureValue>46Maeq/uVmXT8xZjU5m/TbN3RJ6ir6a7UWt5buAAoyu0q6Ez8lNyFFx/p16cMznFx7L1iMz47h/F
F8uoNHbmSli0Od7T1HCCjx2mVOuDzfscsHi1UEGgMRKMjduVNhLU08PNVOVdUhMbB19Uz+QNQZA/
e3pGuUUcoQvlNxMZ4iubDGpOofF1/xd9Su04qVwHQ7VhSuPCbCF92dFgOLvSZ7q9ZE9zkHY+XngC
2PxtWqlIvfx8o9nWXlYy9t4VgdbrcHDW9UINhkDqaqa81eRF/zlU6Q+9tk70LkFAWnhYuLyYylXJ
AGbeQlu+HohKC9UsiiKqDlFQicdbF7IFaLedwQ==</SignatureValue>
  <KeyInfo>
    <X509Data>
      <X509Certificate>MIIGPzCCBSegAwIBAgIKOJEr4wACAAGcODANBgkqhkiG9w0BAQsFADBKMRIwEAYKCZImiZPyLGQBGRYCZ2UxEzARBgoJkiaJk/IsZAEZFgNuYmcxHzAdBgNVBAMTFk5CRyBDbGFzcyAyIElOVCBTdWIgQ0EwHhcNMjAwODA2MTIyNDAxWhcNMjExMjIyMDk0NjU2WjA9MSAwHgYDVQQKExdKU0MgWklSQUFUIEJBTksgR0VPUkdJQTEZMBcGA1UEAxMQQlpCIC0gT21lciBBeWRpbjCCASIwDQYJKoZIhvcNAQEBBQADggEPADCCAQoCggEBAO3rgbivy1wq6Gxx8zIbVjusb2LUT6lvO1nPwPfHP2JKCKZ+/zN8MhCT8e1CCds2cze0lm+t+UBlZS2dVwJDApLA0VVxdRSVzsH0WyVmpNhWjuE1wMzpjqRQ/yc32x2HUJPOGbKka8P1P4cTzK3LXQLtDa3LPQcqDGxwgzxak/kKnDsQClEw73VD3hNSR3wSeC7q63Op6IppmewpYgfkxqL8lncJcgOK7kFzZQ7vfwtWkzu5bQkASPermv2fTiNwUnA1VU8U2L8UjNPHbj6g6aduPvUrWtUfts7iyVi4c+bTdFQZUSwZObd0CUfKy2U5DuvTZ8gozVQqtYgu4GWeWvcCAwEAAaOCAzIwggMuMDwGCSsGAQQBgjcVBwQvMC0GJSsGAQQBgjcVCOayYION9USGgZkJg7ihSoO+hHEEg8SRM4SDiF0CAWQCASMwHQYDVR0lBBYwFAYIKwYBBQUHAwIGCCsGAQUFBwMEMAsGA1UdDwQEAwIHgDAnBgkrBgEEAYI3FQoEGjAYMAoGCCsGAQUFBwMCMAoGCCsGAQUFBwMEMB0GA1UdDgQWBBQl2Ub9jVRwXJBAHiSg/slYRoPnb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IpLmNydDANBgkqhkiG9w0BAQsFAAOCAQEAANXnvlWMdsqyRmNknWwcoOCB7fF4WChKMmnD5I0v0KfFCyQlfqcMAlGNPcJHrdUMQ5x1oKY8cugM41aygkBBuyDL1lqqOsS21eYFDxaPO8w6QbH4VUwp98UogCGrHSG+46n4BKaT2lDZr6CVyjIUztrwgd9WrsBBKRhKG5A54nxfKjjBFu6C7D8AONIGP+1M9K5LiWgXyivQdAC7mLn5SAS3zpZ8z/4vhREugKd2+Jm3Lwhssaq3OSYKuWGV6Qqu/Hp0nZmOtJ+G+octbR7mUq0q1IHCVnryroFv/dtWiV3O2YZb7NMkL0UA1PT5IPdE+OWqNr310qcCaXpxQ1ot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OFEgLrHOUP6XsBD8uSpSiPGpwQmi3nnMb8zY/M9C/Lc=</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2m6CW85rBYKpJKifjkFVt0n58BwBksWMXfva2VqaA+I=</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72nCArfr8PaIQaCjsL5ohnZvZ9DXY6XNb0zuXBej4jY=</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qqKz7UtelGHdfiWdqNc1EvL8LqlQ7O4MTpeoyQcgyv0=</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WHC6n0eHdUuPY9JHuaw0GbOVA9NJZXkOHwvxNiAoTpM=</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26.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72nCArfr8PaIQaCjsL5ohnZvZ9DXY6XNb0zuXBej4jY=</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oOAXw8AZi6FVR3bRONhr6J6TMLo8Bj0T7peQpAMD0fg=</DigestValue>
      </Reference>
      <Reference URI="/xl/styles.xml?ContentType=application/vnd.openxmlformats-officedocument.spreadsheetml.styles+xml">
        <DigestMethod Algorithm="http://www.w3.org/2001/04/xmlenc#sha256"/>
        <DigestValue>+ZHTewh7dJKsyoe71hSE0Wb4qAzeHWaHshJQfbqPE5c=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yJi0W7SiB7uSAT+UDeBzA3Ct8QQ3BHa9Wygw4QClJMU=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KAFjNJ4VdKFJ4d33P5mG52JZklmr617ukqgqnLaH94E=</DigestValue>
      </Reference>
      <Reference URI="/xl/worksheets/sheet10.xml?ContentType=application/vnd.openxmlformats-officedocument.spreadsheetml.worksheet+xml">
        <DigestMethod Algorithm="http://www.w3.org/2001/04/xmlenc#sha256"/>
        <DigestValue>Gg7aBYQx09LVl4CG2gxB0xihIZ11o3s0Xe7fixG/jg4=</DigestValue>
      </Reference>
      <Reference URI="/xl/worksheets/sheet11.xml?ContentType=application/vnd.openxmlformats-officedocument.spreadsheetml.worksheet+xml">
        <DigestMethod Algorithm="http://www.w3.org/2001/04/xmlenc#sha256"/>
        <DigestValue>5JlX095Qcd6xzRh/Tv3Mv7zd+p7Mfv+ZfNPyGnKxb0A=</DigestValue>
      </Reference>
      <Reference URI="/xl/worksheets/sheet12.xml?ContentType=application/vnd.openxmlformats-officedocument.spreadsheetml.worksheet+xml">
        <DigestMethod Algorithm="http://www.w3.org/2001/04/xmlenc#sha256"/>
        <DigestValue>B7E/uvN3C10Rrsx93xpGU3xpGp8CPCLbLcJ450rXep0=</DigestValue>
      </Reference>
      <Reference URI="/xl/worksheets/sheet13.xml?ContentType=application/vnd.openxmlformats-officedocument.spreadsheetml.worksheet+xml">
        <DigestMethod Algorithm="http://www.w3.org/2001/04/xmlenc#sha256"/>
        <DigestValue>7eb4YB9j3HeIHw6MYA+TjoJ/C2BZQ9sm5SYZzrfOlrU=</DigestValue>
      </Reference>
      <Reference URI="/xl/worksheets/sheet14.xml?ContentType=application/vnd.openxmlformats-officedocument.spreadsheetml.worksheet+xml">
        <DigestMethod Algorithm="http://www.w3.org/2001/04/xmlenc#sha256"/>
        <DigestValue>RDzdYd7bS+clLs6LwNAvVlbpyQ7M79Mrcsfjk1nBU6s=</DigestValue>
      </Reference>
      <Reference URI="/xl/worksheets/sheet15.xml?ContentType=application/vnd.openxmlformats-officedocument.spreadsheetml.worksheet+xml">
        <DigestMethod Algorithm="http://www.w3.org/2001/04/xmlenc#sha256"/>
        <DigestValue>ocDYaOLcmc2egGKG3mRkrsCAx4fL4m5E/3PjLojYH9Q=</DigestValue>
      </Reference>
      <Reference URI="/xl/worksheets/sheet16.xml?ContentType=application/vnd.openxmlformats-officedocument.spreadsheetml.worksheet+xml">
        <DigestMethod Algorithm="http://www.w3.org/2001/04/xmlenc#sha256"/>
        <DigestValue>8k2SQ/B47ktShZlKtkEMWH8HNV4YRCKAW82sVo1PVjE=</DigestValue>
      </Reference>
      <Reference URI="/xl/worksheets/sheet17.xml?ContentType=application/vnd.openxmlformats-officedocument.spreadsheetml.worksheet+xml">
        <DigestMethod Algorithm="http://www.w3.org/2001/04/xmlenc#sha256"/>
        <DigestValue>2KEzHPmUC9Q8InPy6wpLuTFnK6R2CIZJFk50KD5tOcI=</DigestValue>
      </Reference>
      <Reference URI="/xl/worksheets/sheet18.xml?ContentType=application/vnd.openxmlformats-officedocument.spreadsheetml.worksheet+xml">
        <DigestMethod Algorithm="http://www.w3.org/2001/04/xmlenc#sha256"/>
        <DigestValue>FdSYUAMHwZFBqr4x7J308d1Q7nV45eSpyXrFto2gLKQ=</DigestValue>
      </Reference>
      <Reference URI="/xl/worksheets/sheet19.xml?ContentType=application/vnd.openxmlformats-officedocument.spreadsheetml.worksheet+xml">
        <DigestMethod Algorithm="http://www.w3.org/2001/04/xmlenc#sha256"/>
        <DigestValue>40hJSrCyxDQY5YA26qRzwSeOcyA6inmjF5jq9Iu6NWE=</DigestValue>
      </Reference>
      <Reference URI="/xl/worksheets/sheet2.xml?ContentType=application/vnd.openxmlformats-officedocument.spreadsheetml.worksheet+xml">
        <DigestMethod Algorithm="http://www.w3.org/2001/04/xmlenc#sha256"/>
        <DigestValue>Ce4LPkj+gIkCYI6Io3GD3xlPW0Hx+gAKpzsQCIfEuIc=</DigestValue>
      </Reference>
      <Reference URI="/xl/worksheets/sheet20.xml?ContentType=application/vnd.openxmlformats-officedocument.spreadsheetml.worksheet+xml">
        <DigestMethod Algorithm="http://www.w3.org/2001/04/xmlenc#sha256"/>
        <DigestValue>8xV81XA2LurhX2BB704oucuuZYiqB9qxsmnDSDsq01Q=</DigestValue>
      </Reference>
      <Reference URI="/xl/worksheets/sheet21.xml?ContentType=application/vnd.openxmlformats-officedocument.spreadsheetml.worksheet+xml">
        <DigestMethod Algorithm="http://www.w3.org/2001/04/xmlenc#sha256"/>
        <DigestValue>AoMfciefYDNL61fjvuwUd+KalbGGn3DcfCYTn/u8rb8=</DigestValue>
      </Reference>
      <Reference URI="/xl/worksheets/sheet22.xml?ContentType=application/vnd.openxmlformats-officedocument.spreadsheetml.worksheet+xml">
        <DigestMethod Algorithm="http://www.w3.org/2001/04/xmlenc#sha256"/>
        <DigestValue>Wdq/GyQAYwfBiEplDlKZ8mABzRO7coAfNx8K6xHofrg=</DigestValue>
      </Reference>
      <Reference URI="/xl/worksheets/sheet23.xml?ContentType=application/vnd.openxmlformats-officedocument.spreadsheetml.worksheet+xml">
        <DigestMethod Algorithm="http://www.w3.org/2001/04/xmlenc#sha256"/>
        <DigestValue>7ShbUHYKIrGyyEpH24XofYNXczg82+7QzBeF1BMv3Qc=</DigestValue>
      </Reference>
      <Reference URI="/xl/worksheets/sheet24.xml?ContentType=application/vnd.openxmlformats-officedocument.spreadsheetml.worksheet+xml">
        <DigestMethod Algorithm="http://www.w3.org/2001/04/xmlenc#sha256"/>
        <DigestValue>KFvpNJ4CJkVS9tnOZn02+lGMvjpEhV80ji9PYyooU4o=</DigestValue>
      </Reference>
      <Reference URI="/xl/worksheets/sheet25.xml?ContentType=application/vnd.openxmlformats-officedocument.spreadsheetml.worksheet+xml">
        <DigestMethod Algorithm="http://www.w3.org/2001/04/xmlenc#sha256"/>
        <DigestValue>oeeOsvXu/pr+EeYvzzWJqkFKHvsuYmob9W+W3Acs18w=</DigestValue>
      </Reference>
      <Reference URI="/xl/worksheets/sheet26.xml?ContentType=application/vnd.openxmlformats-officedocument.spreadsheetml.worksheet+xml">
        <DigestMethod Algorithm="http://www.w3.org/2001/04/xmlenc#sha256"/>
        <DigestValue>EB9cyETh1lOkg5KqNCxyvwGqn5MgQHMaVIy+MpyEa7s=</DigestValue>
      </Reference>
      <Reference URI="/xl/worksheets/sheet27.xml?ContentType=application/vnd.openxmlformats-officedocument.spreadsheetml.worksheet+xml">
        <DigestMethod Algorithm="http://www.w3.org/2001/04/xmlenc#sha256"/>
        <DigestValue>IP6/BFvuOtlpSR4WCmjzedELuwMMDzH+Jb9jVKXhJeI=</DigestValue>
      </Reference>
      <Reference URI="/xl/worksheets/sheet28.xml?ContentType=application/vnd.openxmlformats-officedocument.spreadsheetml.worksheet+xml">
        <DigestMethod Algorithm="http://www.w3.org/2001/04/xmlenc#sha256"/>
        <DigestValue>51eT7ETuGbSCiWtIagoEJCRhVz0ib60Oix9iM+tqPh8=</DigestValue>
      </Reference>
      <Reference URI="/xl/worksheets/sheet29.xml?ContentType=application/vnd.openxmlformats-officedocument.spreadsheetml.worksheet+xml">
        <DigestMethod Algorithm="http://www.w3.org/2001/04/xmlenc#sha256"/>
        <DigestValue>yDXkJD0e+lj9XBE3L30xKW3tGA+zN8uU2Lvv3N6vgG0=</DigestValue>
      </Reference>
      <Reference URI="/xl/worksheets/sheet3.xml?ContentType=application/vnd.openxmlformats-officedocument.spreadsheetml.worksheet+xml">
        <DigestMethod Algorithm="http://www.w3.org/2001/04/xmlenc#sha256"/>
        <DigestValue>/xSTHLYaVBo55pyoNS3SU8Hq8UjPpSmF53RVeEwY1Os=</DigestValue>
      </Reference>
      <Reference URI="/xl/worksheets/sheet30.xml?ContentType=application/vnd.openxmlformats-officedocument.spreadsheetml.worksheet+xml">
        <DigestMethod Algorithm="http://www.w3.org/2001/04/xmlenc#sha256"/>
        <DigestValue>G03pmkkp3lrMqvafnxeRBsDegUIzni8/leBAq8X/NJY=</DigestValue>
      </Reference>
      <Reference URI="/xl/worksheets/sheet4.xml?ContentType=application/vnd.openxmlformats-officedocument.spreadsheetml.worksheet+xml">
        <DigestMethod Algorithm="http://www.w3.org/2001/04/xmlenc#sha256"/>
        <DigestValue>lymYsiGKlasFnVN/t1tuMlBrXM2koLdMeimgF/dGfNk=</DigestValue>
      </Reference>
      <Reference URI="/xl/worksheets/sheet5.xml?ContentType=application/vnd.openxmlformats-officedocument.spreadsheetml.worksheet+xml">
        <DigestMethod Algorithm="http://www.w3.org/2001/04/xmlenc#sha256"/>
        <DigestValue>LCT/qjxXZYp/JIjxcJNe4jPAY1IA5dYHVLC62L6igd0=</DigestValue>
      </Reference>
      <Reference URI="/xl/worksheets/sheet6.xml?ContentType=application/vnd.openxmlformats-officedocument.spreadsheetml.worksheet+xml">
        <DigestMethod Algorithm="http://www.w3.org/2001/04/xmlenc#sha256"/>
        <DigestValue>aE/lIcDiCbkz+vSK3/5IV0RJaEtLKkFx5rWHr4Y0R9c=</DigestValue>
      </Reference>
      <Reference URI="/xl/worksheets/sheet7.xml?ContentType=application/vnd.openxmlformats-officedocument.spreadsheetml.worksheet+xml">
        <DigestMethod Algorithm="http://www.w3.org/2001/04/xmlenc#sha256"/>
        <DigestValue>IlBqsLjyGmESvSbiWHWUdZyJb5+jPA8BWX/CYNq28aA=</DigestValue>
      </Reference>
      <Reference URI="/xl/worksheets/sheet8.xml?ContentType=application/vnd.openxmlformats-officedocument.spreadsheetml.worksheet+xml">
        <DigestMethod Algorithm="http://www.w3.org/2001/04/xmlenc#sha256"/>
        <DigestValue>UaezBpPpFIlgW7rAP4bUYt4VQ2Et7FRoRTaugBL7MNY=</DigestValue>
      </Reference>
      <Reference URI="/xl/worksheets/sheet9.xml?ContentType=application/vnd.openxmlformats-officedocument.spreadsheetml.worksheet+xml">
        <DigestMethod Algorithm="http://www.w3.org/2001/04/xmlenc#sha256"/>
        <DigestValue>v9U6lUvHLjhmdRPjNxLttaduxaDzzY4wyjYXiplR2PE=</DigestValue>
      </Reference>
    </Manifest>
    <SignatureProperties>
      <SignatureProperty Id="idSignatureTime" Target="#idPackageSignature">
        <mdssi:SignatureTime xmlns:mdssi="http://schemas.openxmlformats.org/package/2006/digital-signature">
          <mdssi:Format>YYYY-MM-DDThh:mm:ssTZD</mdssi:Format>
          <mdssi:Value>2021-11-01T14:47:37Z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2021-11-01T14:47:37Z</xd:SigningTime>
          <xd:SigningCertificate>
            <xd:Cert>
              <xd:CertDigest>
                <DigestMethod Algorithm="http://www.w3.org/2001/04/xmlenc#sha256"/>
                <DigestValue>oj/UQcjSQyMy+D1DokzPocq79rBaVber7nj8isDkfiU=</DigestValue>
              </xd:CertDigest>
              <xd:IssuerSerial>
                <X509IssuerName>CN=NBG Class 2 INT Sub CA, DC=nbg, DC=ge</X509IssuerName>
                <X509SerialNumber>267130463302759951211576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XsWUZuOfZFz1fR3huj/z3sjAt/4pYUKEuGORji7myFo=</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CG5wilRI03g+v8NZeD0I+6rqacqgi4UrjTTVISQPJT4=</DigestValue>
    </Reference>
  </SignedInfo>
  <SignatureValue>DsB9kI041u6UHTCpgvUfRsF/WwSovl6rDRczGmVaKaQtk+ZwTSUfFx30yiEdeVGX8hQ6MpeQPiKZ
9wWr39d0ErnEuQ2ncseDcrT+Z0mLZWH5WC6IIDDeNxwIPSTuFpFwBfNjm8MeCmE23WSqn76qdQGS
RJXpQFBNBwjJd6ap2sCZ9acmj3/TGtinhOMqZAvdoTdi688lrynT8Mq9ihOzuOKZYaocY7f7YZ3W
F+cw06QfcynJJxyJDbJ6PM4aQjT4f4+OUnGxFRCZmRBSwGzOR+Ol9r4nMOsNr6o+rdQRmHsEEUPD
8omv/2/EwoW3lm/Tzl6wUVf/TfpjxKXxJK9Hqg==</SignatureValue>
  <KeyInfo>
    <X509Data>
      <X509Certificate>MIIGSTCCBTGgAwIBAgIKQaDgQwACAAGUlTANBgkqhkiG9w0BAQsFADBKMRIwEAYKCZImiZPyLGQBGRYCZ2UxEzARBgoJkiaJk/IsZAEZFgNuYmcxHzAdBgNVBAMTFk5CRyBDbGFzcyAyIElOVCBTdWIgQ0EwHhcNMjAwNzE0MTAwNDU4WhcNMjExMjIyMDk0NjU2WjBHMSAwHgYDVQQKExdKU0MgWklSQUFUIEJBTksgR0VPUkdJQTEjMCEGA1UEAxMaQlpCIC0gU29waGlvIEpsYW50aWFzaHZpbGkwggEiMA0GCSqGSIb3DQEBAQUAA4IBDwAwggEKAoIBAQDwwGAjeE+GV/hIy//PeLzQACmZPyERstlEW2kULoBso58EnuG/4wrPxXvODDUpCV3H7fyICb3ZxDkkXRBLQcMgT+0ZuB+dwJ99LwoAcoqu/141WdSuImvIsv/vWSdlbzf/spYCTB5rz7DzMIlyYNM/BnFhRibp+nKUTRBB2xCUWf78cCZonZCtiwXpIkqUYpCuEPMloeWkdLGVOxPkwT3HmVmT5oqBHgjofjBoD97wslfY6sPT1OkeJeIizwYg7/KtmMBDhFWznQGaT2MT/9Wx+giM2oauZzg+TClCJr1yNHjLtIhtQvARWfKmTMQSWmH3Jc+moxCC73rCm63UIvbXAgMBAAGjggMyMIIDLjA8BgkrBgEEAYI3FQcELzAtBiUrBgEEAYI3FQjmsmCDjfVEhoGZCYO4oUqDvoRxBIPEkTOEg4hdAgFkAgEjMB0GA1UdJQQWMBQGCCsGAQUFBwMCBggrBgEFBQcDBDALBgNVHQ8EBAMCB4AwJwYJKwYBBAGCNxUKBBowGDAKBggrBgEFBQcDAjAKBggrBgEFBQcDBDAdBgNVHQ4EFgQUEBt03FxzStboGxf5jdREXPFW1D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Cso4WguVBJSW1vt6VX2U7X/M7dXoCyd6STde18+EKHtp53olvswsimmz3QVEodpb+iepw9+tOkaUPB9QmfZWAO13rzRjmLitWr9Qqz6wbpghInKPApBzLN1Nb0W9d6BNOmZlLLFeWxCvuJuU753X1W7pz6SBj7cS2Yjy32iJ1BgwH/ajjDKkHDfXbpBOM+VieZTRDIO5+d6QggFpdGotHklBMnTo5aAXyUKevfXsN667vnoYkYr4Wedz4Ey04UJtQZVlVHmfLpS56LgcDKYiY9kPEliIfgHRcNfKkwxwYGKC/gEEWKXbYhGBlZCt1aUKk6L1jlHjFl/WcuvYt7U/5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OFEgLrHOUP6XsBD8uSpSiPGpwQmi3nnMb8zY/M9C/Lc=</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2m6CW85rBYKpJKifjkFVt0n58BwBksWMXfva2VqaA+I=</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72nCArfr8PaIQaCjsL5ohnZvZ9DXY6XNb0zuXBej4jY=</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qqKz7UtelGHdfiWdqNc1EvL8LqlQ7O4MTpeoyQcgyv0=</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WHC6n0eHdUuPY9JHuaw0GbOVA9NJZXkOHwvxNiAoTpM=</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26.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72nCArfr8PaIQaCjsL5ohnZvZ9DXY6XNb0zuXBej4jY=</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oOAXw8AZi6FVR3bRONhr6J6TMLo8Bj0T7peQpAMD0fg=</DigestValue>
      </Reference>
      <Reference URI="/xl/styles.xml?ContentType=application/vnd.openxmlformats-officedocument.spreadsheetml.styles+xml">
        <DigestMethod Algorithm="http://www.w3.org/2001/04/xmlenc#sha256"/>
        <DigestValue>+ZHTewh7dJKsyoe71hSE0Wb4qAzeHWaHshJQfbqPE5c=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yJi0W7SiB7uSAT+UDeBzA3Ct8QQ3BHa9Wygw4QClJMU=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KAFjNJ4VdKFJ4d33P5mG52JZklmr617ukqgqnLaH94E=</DigestValue>
      </Reference>
      <Reference URI="/xl/worksheets/sheet10.xml?ContentType=application/vnd.openxmlformats-officedocument.spreadsheetml.worksheet+xml">
        <DigestMethod Algorithm="http://www.w3.org/2001/04/xmlenc#sha256"/>
        <DigestValue>Gg7aBYQx09LVl4CG2gxB0xihIZ11o3s0Xe7fixG/jg4=</DigestValue>
      </Reference>
      <Reference URI="/xl/worksheets/sheet11.xml?ContentType=application/vnd.openxmlformats-officedocument.spreadsheetml.worksheet+xml">
        <DigestMethod Algorithm="http://www.w3.org/2001/04/xmlenc#sha256"/>
        <DigestValue>5JlX095Qcd6xzRh/Tv3Mv7zd+p7Mfv+ZfNPyGnKxb0A=</DigestValue>
      </Reference>
      <Reference URI="/xl/worksheets/sheet12.xml?ContentType=application/vnd.openxmlformats-officedocument.spreadsheetml.worksheet+xml">
        <DigestMethod Algorithm="http://www.w3.org/2001/04/xmlenc#sha256"/>
        <DigestValue>B7E/uvN3C10Rrsx93xpGU3xpGp8CPCLbLcJ450rXep0=</DigestValue>
      </Reference>
      <Reference URI="/xl/worksheets/sheet13.xml?ContentType=application/vnd.openxmlformats-officedocument.spreadsheetml.worksheet+xml">
        <DigestMethod Algorithm="http://www.w3.org/2001/04/xmlenc#sha256"/>
        <DigestValue>7eb4YB9j3HeIHw6MYA+TjoJ/C2BZQ9sm5SYZzrfOlrU=</DigestValue>
      </Reference>
      <Reference URI="/xl/worksheets/sheet14.xml?ContentType=application/vnd.openxmlformats-officedocument.spreadsheetml.worksheet+xml">
        <DigestMethod Algorithm="http://www.w3.org/2001/04/xmlenc#sha256"/>
        <DigestValue>RDzdYd7bS+clLs6LwNAvVlbpyQ7M79Mrcsfjk1nBU6s=</DigestValue>
      </Reference>
      <Reference URI="/xl/worksheets/sheet15.xml?ContentType=application/vnd.openxmlformats-officedocument.spreadsheetml.worksheet+xml">
        <DigestMethod Algorithm="http://www.w3.org/2001/04/xmlenc#sha256"/>
        <DigestValue>ocDYaOLcmc2egGKG3mRkrsCAx4fL4m5E/3PjLojYH9Q=</DigestValue>
      </Reference>
      <Reference URI="/xl/worksheets/sheet16.xml?ContentType=application/vnd.openxmlformats-officedocument.spreadsheetml.worksheet+xml">
        <DigestMethod Algorithm="http://www.w3.org/2001/04/xmlenc#sha256"/>
        <DigestValue>8k2SQ/B47ktShZlKtkEMWH8HNV4YRCKAW82sVo1PVjE=</DigestValue>
      </Reference>
      <Reference URI="/xl/worksheets/sheet17.xml?ContentType=application/vnd.openxmlformats-officedocument.spreadsheetml.worksheet+xml">
        <DigestMethod Algorithm="http://www.w3.org/2001/04/xmlenc#sha256"/>
        <DigestValue>2KEzHPmUC9Q8InPy6wpLuTFnK6R2CIZJFk50KD5tOcI=</DigestValue>
      </Reference>
      <Reference URI="/xl/worksheets/sheet18.xml?ContentType=application/vnd.openxmlformats-officedocument.spreadsheetml.worksheet+xml">
        <DigestMethod Algorithm="http://www.w3.org/2001/04/xmlenc#sha256"/>
        <DigestValue>FdSYUAMHwZFBqr4x7J308d1Q7nV45eSpyXrFto2gLKQ=</DigestValue>
      </Reference>
      <Reference URI="/xl/worksheets/sheet19.xml?ContentType=application/vnd.openxmlformats-officedocument.spreadsheetml.worksheet+xml">
        <DigestMethod Algorithm="http://www.w3.org/2001/04/xmlenc#sha256"/>
        <DigestValue>40hJSrCyxDQY5YA26qRzwSeOcyA6inmjF5jq9Iu6NWE=</DigestValue>
      </Reference>
      <Reference URI="/xl/worksheets/sheet2.xml?ContentType=application/vnd.openxmlformats-officedocument.spreadsheetml.worksheet+xml">
        <DigestMethod Algorithm="http://www.w3.org/2001/04/xmlenc#sha256"/>
        <DigestValue>Ce4LPkj+gIkCYI6Io3GD3xlPW0Hx+gAKpzsQCIfEuIc=</DigestValue>
      </Reference>
      <Reference URI="/xl/worksheets/sheet20.xml?ContentType=application/vnd.openxmlformats-officedocument.spreadsheetml.worksheet+xml">
        <DigestMethod Algorithm="http://www.w3.org/2001/04/xmlenc#sha256"/>
        <DigestValue>8xV81XA2LurhX2BB704oucuuZYiqB9qxsmnDSDsq01Q=</DigestValue>
      </Reference>
      <Reference URI="/xl/worksheets/sheet21.xml?ContentType=application/vnd.openxmlformats-officedocument.spreadsheetml.worksheet+xml">
        <DigestMethod Algorithm="http://www.w3.org/2001/04/xmlenc#sha256"/>
        <DigestValue>AoMfciefYDNL61fjvuwUd+KalbGGn3DcfCYTn/u8rb8=</DigestValue>
      </Reference>
      <Reference URI="/xl/worksheets/sheet22.xml?ContentType=application/vnd.openxmlformats-officedocument.spreadsheetml.worksheet+xml">
        <DigestMethod Algorithm="http://www.w3.org/2001/04/xmlenc#sha256"/>
        <DigestValue>Wdq/GyQAYwfBiEplDlKZ8mABzRO7coAfNx8K6xHofrg=</DigestValue>
      </Reference>
      <Reference URI="/xl/worksheets/sheet23.xml?ContentType=application/vnd.openxmlformats-officedocument.spreadsheetml.worksheet+xml">
        <DigestMethod Algorithm="http://www.w3.org/2001/04/xmlenc#sha256"/>
        <DigestValue>7ShbUHYKIrGyyEpH24XofYNXczg82+7QzBeF1BMv3Qc=</DigestValue>
      </Reference>
      <Reference URI="/xl/worksheets/sheet24.xml?ContentType=application/vnd.openxmlformats-officedocument.spreadsheetml.worksheet+xml">
        <DigestMethod Algorithm="http://www.w3.org/2001/04/xmlenc#sha256"/>
        <DigestValue>KFvpNJ4CJkVS9tnOZn02+lGMvjpEhV80ji9PYyooU4o=</DigestValue>
      </Reference>
      <Reference URI="/xl/worksheets/sheet25.xml?ContentType=application/vnd.openxmlformats-officedocument.spreadsheetml.worksheet+xml">
        <DigestMethod Algorithm="http://www.w3.org/2001/04/xmlenc#sha256"/>
        <DigestValue>oeeOsvXu/pr+EeYvzzWJqkFKHvsuYmob9W+W3Acs18w=</DigestValue>
      </Reference>
      <Reference URI="/xl/worksheets/sheet26.xml?ContentType=application/vnd.openxmlformats-officedocument.spreadsheetml.worksheet+xml">
        <DigestMethod Algorithm="http://www.w3.org/2001/04/xmlenc#sha256"/>
        <DigestValue>EB9cyETh1lOkg5KqNCxyvwGqn5MgQHMaVIy+MpyEa7s=</DigestValue>
      </Reference>
      <Reference URI="/xl/worksheets/sheet27.xml?ContentType=application/vnd.openxmlformats-officedocument.spreadsheetml.worksheet+xml">
        <DigestMethod Algorithm="http://www.w3.org/2001/04/xmlenc#sha256"/>
        <DigestValue>IP6/BFvuOtlpSR4WCmjzedELuwMMDzH+Jb9jVKXhJeI=</DigestValue>
      </Reference>
      <Reference URI="/xl/worksheets/sheet28.xml?ContentType=application/vnd.openxmlformats-officedocument.spreadsheetml.worksheet+xml">
        <DigestMethod Algorithm="http://www.w3.org/2001/04/xmlenc#sha256"/>
        <DigestValue>51eT7ETuGbSCiWtIagoEJCRhVz0ib60Oix9iM+tqPh8=</DigestValue>
      </Reference>
      <Reference URI="/xl/worksheets/sheet29.xml?ContentType=application/vnd.openxmlformats-officedocument.spreadsheetml.worksheet+xml">
        <DigestMethod Algorithm="http://www.w3.org/2001/04/xmlenc#sha256"/>
        <DigestValue>yDXkJD0e+lj9XBE3L30xKW3tGA+zN8uU2Lvv3N6vgG0=</DigestValue>
      </Reference>
      <Reference URI="/xl/worksheets/sheet3.xml?ContentType=application/vnd.openxmlformats-officedocument.spreadsheetml.worksheet+xml">
        <DigestMethod Algorithm="http://www.w3.org/2001/04/xmlenc#sha256"/>
        <DigestValue>/xSTHLYaVBo55pyoNS3SU8Hq8UjPpSmF53RVeEwY1Os=</DigestValue>
      </Reference>
      <Reference URI="/xl/worksheets/sheet30.xml?ContentType=application/vnd.openxmlformats-officedocument.spreadsheetml.worksheet+xml">
        <DigestMethod Algorithm="http://www.w3.org/2001/04/xmlenc#sha256"/>
        <DigestValue>G03pmkkp3lrMqvafnxeRBsDegUIzni8/leBAq8X/NJY=</DigestValue>
      </Reference>
      <Reference URI="/xl/worksheets/sheet4.xml?ContentType=application/vnd.openxmlformats-officedocument.spreadsheetml.worksheet+xml">
        <DigestMethod Algorithm="http://www.w3.org/2001/04/xmlenc#sha256"/>
        <DigestValue>lymYsiGKlasFnVN/t1tuMlBrXM2koLdMeimgF/dGfNk=</DigestValue>
      </Reference>
      <Reference URI="/xl/worksheets/sheet5.xml?ContentType=application/vnd.openxmlformats-officedocument.spreadsheetml.worksheet+xml">
        <DigestMethod Algorithm="http://www.w3.org/2001/04/xmlenc#sha256"/>
        <DigestValue>LCT/qjxXZYp/JIjxcJNe4jPAY1IA5dYHVLC62L6igd0=</DigestValue>
      </Reference>
      <Reference URI="/xl/worksheets/sheet6.xml?ContentType=application/vnd.openxmlformats-officedocument.spreadsheetml.worksheet+xml">
        <DigestMethod Algorithm="http://www.w3.org/2001/04/xmlenc#sha256"/>
        <DigestValue>aE/lIcDiCbkz+vSK3/5IV0RJaEtLKkFx5rWHr4Y0R9c=</DigestValue>
      </Reference>
      <Reference URI="/xl/worksheets/sheet7.xml?ContentType=application/vnd.openxmlformats-officedocument.spreadsheetml.worksheet+xml">
        <DigestMethod Algorithm="http://www.w3.org/2001/04/xmlenc#sha256"/>
        <DigestValue>IlBqsLjyGmESvSbiWHWUdZyJb5+jPA8BWX/CYNq28aA=</DigestValue>
      </Reference>
      <Reference URI="/xl/worksheets/sheet8.xml?ContentType=application/vnd.openxmlformats-officedocument.spreadsheetml.worksheet+xml">
        <DigestMethod Algorithm="http://www.w3.org/2001/04/xmlenc#sha256"/>
        <DigestValue>UaezBpPpFIlgW7rAP4bUYt4VQ2Et7FRoRTaugBL7MNY=</DigestValue>
      </Reference>
      <Reference URI="/xl/worksheets/sheet9.xml?ContentType=application/vnd.openxmlformats-officedocument.spreadsheetml.worksheet+xml">
        <DigestMethod Algorithm="http://www.w3.org/2001/04/xmlenc#sha256"/>
        <DigestValue>v9U6lUvHLjhmdRPjNxLttaduxaDzzY4wyjYXiplR2PE=</DigestValue>
      </Reference>
    </Manifest>
    <SignatureProperties>
      <SignatureProperty Id="idSignatureTime" Target="#idPackageSignature">
        <mdssi:SignatureTime xmlns:mdssi="http://schemas.openxmlformats.org/package/2006/digital-signature">
          <mdssi:Format>YYYY-MM-DDThh:mm:ssTZD</mdssi:Format>
          <mdssi:Value>2021-11-01T14:48:06Z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2021-11-01T14:48:06Z</xd:SigningTime>
          <xd:SigningCertificate>
            <xd:Cert>
              <xd:CertDigest>
                <DigestMethod Algorithm="http://www.w3.org/2001/04/xmlenc#sha256"/>
                <DigestValue>5E64aO/n6Qru73jSGRAm+q89ywklA9zK3MEw2Tw1tOU=</DigestValue>
              </xd:CertDigest>
              <xd:IssuerSerial>
                <X509IssuerName>CN=NBG Class 2 INT Sub CA, DC=nbg, DC=ge</X509IssuerName>
                <X509SerialNumber>309921460198216992658581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1BF9F5F1-FB11-403F-B519-B08BD1ACFB29}">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2021-11-01T14:28:00Z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