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tabRatio="919"/>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E9" i="92" l="1"/>
  <c r="D17" i="94"/>
  <c r="D16" i="94"/>
  <c r="D15" i="94"/>
  <c r="D19" i="94"/>
  <c r="C9" i="88"/>
  <c r="E9" i="88" s="1"/>
  <c r="C10" i="88"/>
  <c r="E10" i="88"/>
  <c r="C11" i="88"/>
  <c r="E11" i="88" s="1"/>
  <c r="C12" i="88"/>
  <c r="E12" i="88"/>
  <c r="C13" i="88"/>
  <c r="E13" i="88" s="1"/>
  <c r="C14" i="88"/>
  <c r="E14" i="88"/>
  <c r="C15" i="88"/>
  <c r="E15" i="88" s="1"/>
  <c r="C21" i="88"/>
  <c r="E21" i="88" s="1"/>
  <c r="C22" i="88"/>
  <c r="E22" i="88" s="1"/>
  <c r="C23" i="88"/>
  <c r="E23" i="88" s="1"/>
  <c r="C24" i="88"/>
  <c r="E24" i="88" s="1"/>
  <c r="C26" i="88"/>
  <c r="E26" i="88" s="1"/>
  <c r="C27" i="88"/>
  <c r="E27" i="88"/>
  <c r="C30" i="88"/>
  <c r="D30" i="88" s="1"/>
  <c r="E30" i="88" l="1"/>
  <c r="C19" i="94"/>
  <c r="C20" i="94"/>
  <c r="C21" i="94"/>
  <c r="C48" i="89"/>
  <c r="C44" i="89"/>
  <c r="C53" i="89" s="1"/>
  <c r="C42" i="89"/>
  <c r="C36" i="89"/>
  <c r="C32" i="89"/>
  <c r="C31" i="89"/>
  <c r="C12" i="89"/>
  <c r="C6" i="89"/>
  <c r="C36" i="88"/>
  <c r="C35" i="88"/>
  <c r="C34" i="88"/>
  <c r="C33" i="88"/>
  <c r="C32" i="88"/>
  <c r="C29" i="88"/>
  <c r="E29" i="88" s="1"/>
  <c r="C19" i="88"/>
  <c r="E19" i="88" s="1"/>
  <c r="C18" i="88"/>
  <c r="E18" i="88" s="1"/>
  <c r="C17" i="88"/>
  <c r="E36" i="88"/>
  <c r="E35" i="88"/>
  <c r="E34" i="88"/>
  <c r="E33" i="88"/>
  <c r="E32" i="88"/>
  <c r="D31" i="88"/>
  <c r="D28" i="88"/>
  <c r="D25" i="88"/>
  <c r="D20" i="88"/>
  <c r="E17" i="88"/>
  <c r="D16" i="88"/>
  <c r="D8" i="88"/>
  <c r="C29" i="89" l="1"/>
  <c r="C20" i="88"/>
  <c r="E28" i="88"/>
  <c r="E25" i="88"/>
  <c r="E31" i="88"/>
  <c r="E8" i="88"/>
  <c r="D37" i="88"/>
  <c r="E16" i="88"/>
  <c r="C8" i="88"/>
  <c r="E20" i="88"/>
  <c r="C28" i="88"/>
  <c r="C31" i="88"/>
  <c r="C16" i="88"/>
  <c r="C25" i="88"/>
  <c r="E37" i="88" l="1"/>
  <c r="C37" i="88"/>
  <c r="H7" i="112" l="1"/>
  <c r="B2" i="97" l="1"/>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H7" i="113" l="1"/>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H34" i="113"/>
  <c r="H8" i="112"/>
  <c r="H9" i="112"/>
  <c r="H10" i="112"/>
  <c r="H11" i="112"/>
  <c r="H12" i="112"/>
  <c r="H13" i="112"/>
  <c r="H14" i="112"/>
  <c r="H15" i="112"/>
  <c r="H16" i="112"/>
  <c r="H17" i="112"/>
  <c r="H18" i="112"/>
  <c r="H19" i="112"/>
  <c r="H20" i="112"/>
  <c r="H21" i="112"/>
  <c r="H22" i="112"/>
  <c r="H23" i="112"/>
  <c r="B1" i="97" l="1"/>
  <c r="B1" i="95" l="1"/>
  <c r="B1" i="92"/>
  <c r="B1" i="93"/>
  <c r="B1" i="64"/>
  <c r="B1" i="90"/>
  <c r="B1" i="69"/>
  <c r="B1" i="94"/>
  <c r="B1" i="89"/>
  <c r="B1" i="73"/>
  <c r="B1" i="88"/>
  <c r="B1" i="52"/>
  <c r="B1" i="86"/>
  <c r="G5" i="86"/>
  <c r="F5" i="86"/>
  <c r="E5" i="86"/>
  <c r="D5" i="86"/>
  <c r="G5" i="84"/>
  <c r="L5" i="84" s="1"/>
  <c r="F5" i="84"/>
  <c r="K5" i="84" s="1"/>
  <c r="E5" i="84"/>
  <c r="J5" i="84" s="1"/>
  <c r="D5" i="84"/>
  <c r="I5" i="84" s="1"/>
  <c r="C5" i="84"/>
  <c r="E6" i="86" l="1"/>
  <c r="E13" i="86" s="1"/>
  <c r="F6" i="86"/>
  <c r="F13" i="86" s="1"/>
  <c r="G6" i="86"/>
  <c r="G13" i="86" s="1"/>
  <c r="B1" i="91" l="1"/>
  <c r="B1" i="84"/>
  <c r="D6" i="86" l="1"/>
  <c r="D13" i="86" s="1"/>
  <c r="C6" i="86" l="1"/>
  <c r="C13" i="86" s="1"/>
  <c r="D8" i="94" l="1"/>
  <c r="D13" i="94"/>
  <c r="D9" i="94"/>
  <c r="D11" i="94"/>
  <c r="D7" i="94"/>
  <c r="D12" i="94"/>
  <c r="D20" i="94"/>
  <c r="D21"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N8" i="92"/>
  <c r="N7" i="92" s="1"/>
  <c r="E8" i="92"/>
  <c r="M7" i="92"/>
  <c r="M21" i="92" s="1"/>
  <c r="L7" i="92"/>
  <c r="L21" i="92" s="1"/>
  <c r="K7" i="92"/>
  <c r="K21" i="92" s="1"/>
  <c r="J7" i="92"/>
  <c r="J21" i="92" s="1"/>
  <c r="I7" i="92"/>
  <c r="I21" i="92" s="1"/>
  <c r="H7" i="92"/>
  <c r="H21" i="92" s="1"/>
  <c r="G7" i="92"/>
  <c r="G21" i="92" s="1"/>
  <c r="F7" i="92"/>
  <c r="F21" i="92" s="1"/>
  <c r="E7" i="92"/>
  <c r="C7" i="92"/>
  <c r="S21" i="90" l="1"/>
  <c r="S20" i="90"/>
  <c r="S19" i="90"/>
  <c r="S18" i="90"/>
  <c r="S17" i="90"/>
  <c r="S16" i="90"/>
  <c r="S15" i="90"/>
  <c r="S14" i="90"/>
  <c r="S13" i="90"/>
  <c r="S12" i="90"/>
  <c r="S11" i="90"/>
  <c r="S10" i="90"/>
  <c r="S9" i="90"/>
  <c r="S8" i="90"/>
  <c r="T21" i="64" l="1"/>
  <c r="U21" i="64"/>
  <c r="S21" i="64"/>
  <c r="C21" i="64"/>
  <c r="G22" i="91"/>
  <c r="F22" i="91"/>
  <c r="E22" i="91"/>
  <c r="D22" i="91"/>
  <c r="C22" i="91"/>
  <c r="H21" i="91"/>
  <c r="H20" i="91"/>
  <c r="H19" i="91"/>
  <c r="H18" i="91"/>
  <c r="H17" i="91"/>
  <c r="H16" i="91"/>
  <c r="H15" i="91"/>
  <c r="H14" i="91"/>
  <c r="H13" i="91"/>
  <c r="H12" i="91"/>
  <c r="H11" i="91"/>
  <c r="H10" i="91"/>
  <c r="H9" i="91"/>
  <c r="H8" i="91"/>
  <c r="H22" i="91" l="1"/>
  <c r="K22" i="90"/>
  <c r="L22" i="90"/>
  <c r="M22" i="90"/>
  <c r="N22" i="90"/>
  <c r="O22" i="90"/>
  <c r="P22" i="90"/>
  <c r="Q22" i="90"/>
  <c r="R22" i="90"/>
  <c r="S22" i="90"/>
  <c r="C5" i="73" l="1"/>
  <c r="C22" i="90" l="1"/>
  <c r="D22" i="90" l="1"/>
  <c r="E22" i="90"/>
  <c r="F22" i="90"/>
  <c r="G22" i="90"/>
  <c r="H22" i="90"/>
  <c r="I22" i="90"/>
  <c r="J22" i="90"/>
  <c r="C8" i="73" l="1"/>
  <c r="C13" i="73" s="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<sst xmlns="http://schemas.openxmlformats.org/spreadsheetml/2006/main" count="1190" uniqueCount="736">
  <si>
    <t>a</t>
  </si>
  <si>
    <t>b</t>
  </si>
  <si>
    <t>c</t>
  </si>
  <si>
    <t>d</t>
  </si>
  <si>
    <t>e</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</si>
  <si>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</si>
  <si>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</si>
  <si>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</si>
  <si>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</si>
  <si>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</si>
  <si>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</si>
  <si>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</si>
  <si>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</si>
  <si>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</si>
  <si>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</si>
  <si>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</si>
  <si>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</si>
  <si>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</si>
  <si>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</si>
  <si>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</si>
  <si>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</si>
  <si>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</si>
  <si>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</si>
  <si>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</si>
  <si>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</si>
  <si>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</si>
  <si>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</si>
  <si>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</si>
  <si>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</si>
  <si>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</si>
  <si>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</si>
  <si>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</si>
  <si>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</si>
  <si>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</si>
  <si>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</si>
  <si>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</si>
  <si>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</si>
  <si>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</si>
  <si>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</si>
  <si>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</si>
  <si>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</si>
  <si>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</si>
  <si>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</si>
  <si>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</si>
  <si>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</si>
  <si>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</si>
  <si>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</si>
  <si>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</si>
  <si>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</si>
  <si>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</si>
  <si>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</si>
  <si>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</si>
  <si>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</si>
  <si>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</si>
  <si>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</si>
  <si>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</si>
  <si>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</si>
  <si>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</si>
  <si>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</si>
  <si>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</si>
  <si>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</si>
  <si>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</si>
  <si>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</si>
  <si>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</si>
  <si>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</si>
  <si>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</si>
  <si>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</si>
  <si>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</si>
  <si>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</si>
  <si>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</si>
  <si>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</si>
  <si>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</si>
  <si>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</si>
  <si>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</si>
  <si>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</si>
  <si>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</si>
  <si>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</si>
  <si>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</si>
  <si>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</si>
  <si>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</si>
  <si>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</si>
  <si>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</si>
  <si>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</si>
  <si>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</si>
  <si>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</si>
  <si>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</si>
  <si>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</si>
  <si>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</si>
  <si>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</si>
  <si>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</si>
  <si>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</si>
  <si>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</si>
  <si>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</si>
  <si>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</si>
  <si>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</si>
  <si>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</si>
  <si>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</si>
  <si>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</si>
  <si>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</si>
  <si>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</si>
  <si>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</si>
  <si>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</si>
  <si>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</si>
  <si>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</si>
  <si>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</si>
  <si>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</si>
  <si>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</si>
  <si>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</si>
  <si>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</si>
  <si>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</si>
  <si>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</si>
  <si>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</si>
  <si>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</si>
  <si>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</si>
  <si>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</si>
  <si>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</si>
  <si>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</si>
  <si>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</si>
  <si>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</si>
  <si>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</si>
  <si>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</si>
  <si>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</si>
  <si>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</si>
  <si>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</si>
  <si>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</si>
  <si>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</si>
  <si>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</si>
  <si>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</si>
  <si>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</si>
  <si>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</si>
  <si>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</si>
  <si>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</si>
  <si>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</si>
  <si>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</si>
  <si>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</si>
  <si>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</si>
  <si>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</si>
  <si>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</si>
  <si>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</si>
  <si>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</si>
  <si>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</si>
  <si>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</si>
  <si>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</si>
  <si>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</si>
  <si>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</si>
  <si>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</si>
  <si>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</si>
  <si>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</si>
  <si>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</si>
  <si>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</si>
  <si>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</si>
  <si>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</si>
  <si>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</si>
  <si>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</si>
  <si>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</si>
  <si>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</si>
  <si>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</si>
  <si>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</si>
  <si>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</si>
  <si>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</si>
  <si>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</si>
  <si>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</si>
  <si>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</si>
  <si>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</si>
  <si>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</si>
  <si>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</si>
  <si>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</si>
  <si>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</si>
  <si>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</si>
  <si>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</si>
  <si>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</si>
  <si>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</si>
  <si>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</si>
  <si>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</si>
  <si>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</si>
  <si>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</si>
  <si>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</si>
  <si>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</si>
  <si>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</si>
  <si>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</si>
  <si>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</si>
  <si>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</si>
  <si>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</si>
  <si>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</si>
  <si>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</si>
  <si>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</si>
  <si>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</si>
  <si>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</si>
  <si>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</si>
  <si>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</si>
  <si>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</si>
  <si>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</si>
  <si>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</si>
  <si>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</si>
  <si>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</si>
  <si>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</si>
  <si>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</si>
  <si>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</si>
  <si>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</si>
  <si>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</si>
  <si>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</si>
  <si>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</si>
  <si>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</si>
  <si>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</si>
  <si>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</si>
  <si>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</si>
  <si>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</si>
  <si>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</si>
  <si>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</si>
  <si>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</si>
  <si>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</si>
  <si>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</si>
  <si>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</si>
  <si>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</si>
  <si>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</si>
  <si>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</si>
  <si>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</si>
  <si>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</si>
  <si>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</si>
  <si>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</si>
  <si>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</si>
  <si>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</si>
  <si>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</si>
  <si>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</si>
  <si>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</si>
  <si>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</si>
  <si>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</si>
  <si>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</si>
  <si>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</si>
  <si>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</si>
  <si>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</si>
  <si>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</si>
  <si>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</si>
  <si>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</si>
  <si>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</si>
  <si>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</si>
  <si>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</si>
  <si>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</si>
  <si>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</si>
  <si>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</si>
  <si>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</si>
  <si>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</si>
  <si>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</si>
  <si>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</si>
  <si>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</si>
  <si>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</si>
  <si>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</si>
  <si>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</si>
  <si>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</si>
  <si>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</si>
  <si>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</si>
  <si>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</si>
  <si>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</si>
  <si>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</si>
  <si>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</si>
  <si>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</si>
  <si>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</si>
  <si>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</si>
  <si>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</si>
  <si>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</si>
  <si>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</si>
  <si>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</si>
  <si>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</si>
  <si>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</si>
  <si>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</si>
  <si>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</si>
  <si>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</si>
  <si>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</si>
  <si>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</si>
  <si>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</si>
  <si>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</si>
  <si>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</si>
  <si>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</si>
  <si>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</si>
  <si>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</si>
  <si>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</si>
  <si>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</si>
  <si>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</si>
  <si>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</si>
  <si>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</si>
  <si>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</si>
  <si>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</si>
  <si>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</si>
  <si>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</si>
  <si>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</si>
  <si>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</si>
  <si>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</si>
  <si>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</si>
  <si>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</si>
  <si>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</si>
  <si>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</si>
  <si>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</si>
  <si>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</si>
  <si>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</si>
  <si>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</si>
  <si>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</si>
  <si>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</si>
  <si>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</si>
  <si>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</si>
  <si>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</si>
  <si>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</si>
  <si>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</si>
  <si>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</si>
  <si>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</si>
  <si>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</si>
  <si>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</si>
  <si>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</si>
  <si>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</si>
  <si>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</si>
  <si>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</si>
  <si>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</si>
  <si>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</si>
  <si>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</si>
  <si>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</si>
  <si>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</si>
  <si>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</si>
  <si>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</si>
  <si>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</si>
  <si>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</si>
  <si>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</si>
  <si>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</si>
  <si>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</si>
  <si>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</si>
  <si>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</si>
  <si>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</si>
  <si>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</si>
  <si>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</si>
  <si>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</si>
  <si>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</si>
  <si>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</si>
  <si>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</si>
  <si>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</si>
  <si>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</si>
  <si>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</si>
  <si>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</si>
  <si>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</si>
  <si>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</si>
  <si>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</si>
  <si>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</si>
  <si>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</si>
  <si>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</si>
  <si>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</si>
  <si>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</si>
  <si>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</si>
  <si>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</si>
  <si>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</si>
  <si>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</si>
  <si>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</si>
  <si>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</si>
  <si>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</si>
  <si>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</si>
  <si>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</si>
  <si>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</si>
  <si>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</si>
  <si>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</si>
  <si>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</si>
  <si>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</si>
  <si>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</si>
  <si>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</si>
  <si>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</si>
  <si>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</si>
  <si>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</si>
  <si>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</si>
  <si>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</si>
  <si>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</si>
  <si>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</si>
  <si>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</si>
  <si>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</si>
  <si>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</si>
  <si>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</si>
  <si>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</si>
  <si>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</si>
  <si>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</si>
  <si>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</si>
  <si>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</si>
  <si>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</si>
  <si>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</si>
  <si>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</si>
  <si>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</si>
  <si>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</si>
  <si>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</si>
  <si>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</si>
  <si>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</si>
  <si>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</si>
  <si>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</si>
  <si>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</si>
  <si>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</si>
  <si>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</si>
  <si>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</si>
  <si>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</si>
  <si>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</si>
  <si>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</si>
  <si>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</si>
  <si>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</si>
  <si>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</si>
  <si>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</si>
  <si>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</si>
  <si>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</si>
  <si>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</si>
  <si>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</si>
  <si>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</si>
  <si>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</si>
  <si>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</si>
  <si>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</si>
  <si>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</si>
  <si>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</si>
  <si>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</si>
  <si>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</si>
  <si>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</si>
  <si>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</si>
  <si>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</si>
  <si>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</si>
  <si>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</si>
  <si>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</si>
  <si>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</si>
  <si>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</si>
  <si>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</si>
  <si>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</si>
  <si>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</si>
  <si>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</si>
  <si>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</si>
  <si>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</si>
  <si>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</si>
  <si>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</si>
  <si>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</si>
  <si>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</si>
  <si>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</si>
  <si>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</si>
  <si>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</si>
  <si>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</si>
  <si>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</si>
  <si>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</si>
  <si>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</si>
  <si>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</si>
  <si>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</si>
  <si>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</si>
  <si>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</si>
  <si>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</si>
  <si>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</si>
  <si>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</si>
  <si>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</si>
  <si>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</si>
  <si>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</si>
  <si>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</si>
  <si>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</si>
  <si>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</si>
  <si>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</si>
  <si>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</si>
  <si>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</si>
  <si>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</si>
  <si>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</si>
  <si>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</si>
  <si>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</si>
  <si>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</si>
  <si>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</si>
  <si>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</si>
  <si>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</si>
  <si>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</si>
  <si>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</si>
  <si>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</si>
  <si>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</si>
  <si>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</si>
  <si>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</si>
  <si>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</si>
  <si>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</si>
  <si>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</si>
  <si>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</si>
  <si>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</si>
  <si>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</si>
  <si>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</si>
  <si>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</si>
  <si>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</si>
  <si>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</si>
  <si>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</si>
  <si>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</si>
  <si>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</si>
  <si>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</si>
  <si>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</si>
  <si>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</si>
  <si>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</si>
  <si>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</si>
  <si>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</si>
  <si>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</si>
  <si>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</si>
  <si>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</si>
  <si>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</si>
  <si>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</si>
  <si>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</si>
  <si>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</si>
  <si>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</si>
  <si>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</si>
  <si>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</si>
  <si>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</si>
  <si>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</si>
  <si>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</si>
  <si>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</si>
  <si>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</si>
  <si>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</si>
  <si>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</si>
  <si>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</si>
  <si>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</si>
  <si>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</si>
  <si>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</si>
  <si>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</si>
  <si>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</si>
  <si>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</si>
  <si>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</si>
  <si>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</si>
  <si>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</si>
  <si>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</si>
  <si>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</si>
  <si>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</si>
  <si>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</si>
  <si>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</si>
  <si>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</si>
  <si>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</si>
  <si>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</si>
  <si>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</si>
  <si>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</si>
  <si>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</si>
  <si>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</si>
  <si>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</si>
  <si>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</si>
  <si>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</si>
  <si>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</si>
  <si>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</si>
  <si>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</si>
  <si>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</si>
  <si>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</si>
  <si>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</si>
  <si>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</si>
  <si>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</si>
  <si>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</si>
  <si>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</si>
  <si>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</si>
  <si>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</si>
  <si>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</si>
  <si>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</si>
  <si>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</si>
  <si>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</si>
  <si>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</si>
  <si>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</si>
  <si>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</si>
  <si>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</si>
  <si>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</si>
  <si>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</si>
  <si>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</si>
  <si>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</si>
  <si>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</si>
  <si>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</si>
  <si>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</si>
  <si>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</si>
  <si>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</si>
  <si>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</si>
  <si>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</si>
  <si>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</si>
  <si>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</si>
  <si>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</si>
  <si>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</si>
  <si>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</si>
  <si>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</si>
  <si>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</si>
  <si>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</si>
  <si>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</si>
  <si>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</si>
  <si>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</si>
  <si>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</si>
  <si>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</si>
  <si>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</si>
  <si>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</si>
  <si>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</si>
  <si>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</si>
  <si>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</si>
  <si>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</si>
  <si>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</si>
  <si>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</si>
  <si>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</si>
  <si>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</si>
  <si>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</si>
  <si>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</si>
  <si>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</si>
  <si>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</si>
  <si>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</si>
  <si>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</si>
  <si>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</si>
  <si>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</si>
  <si>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</si>
  <si>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</si>
  <si>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</si>
  <si>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</si>
  <si>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</si>
  <si>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</si>
  <si>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</si>
  <si>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</si>
  <si>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</si>
  <si>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</si>
  <si>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</si>
  <si>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</si>
  <si>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</si>
  <si>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</si>
  <si>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</si>
  <si>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</si>
  <si>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</si>
  <si>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</si>
  <si>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</si>
  <si>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</si>
  <si>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</si>
  <si>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</si>
  <si>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</si>
  <si>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</si>
  <si>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</si>
  <si>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</si>
  <si>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</si>
  <si>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</si>
  <si>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</si>
  <si>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</si>
  <si>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</si>
  <si>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</si>
  <si>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</si>
  <si>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</si>
  <si>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</si>
  <si>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</si>
  <si>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</si>
  <si>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</si>
  <si>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</si>
  <si>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</si>
  <si>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</si>
  <si>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</si>
  <si>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</si>
  <si>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</si>
  <si>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</si>
  <si>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</si>
  <si>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</si>
  <si>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</si>
  <si>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</si>
  <si>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</si>
  <si>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</si>
  <si>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</si>
  <si>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</si>
  <si>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</si>
  <si>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</si>
  <si>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</si>
  <si>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</si>
  <si>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</si>
  <si>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</si>
  <si>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</si>
  <si>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</si>
  <si>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</si>
  <si>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</si>
  <si>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</si>
  <si>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</si>
  <si>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</si>
  <si>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</si>
  <si>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</si>
  <si>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</si>
  <si>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</si>
  <si>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</si>
  <si>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</si>
  <si>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</si>
  <si>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</si>
  <si>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</si>
  <si>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</si>
  <si>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</si>
  <si>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</si>
  <si>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</si>
  <si>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</si>
  <si>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</si>
  <si>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</si>
  <si>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</si>
  <si>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</si>
  <si>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</si>
  <si>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</si>
  <si>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</si>
  <si>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</si>
  <si>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</si>
  <si>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</si>
  <si>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</si>
  <si>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</si>
  <si>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</si>
  <si>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</si>
  <si>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</si>
  <si>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</si>
  <si>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</si>
  <si>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</si>
  <si>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</si>
  <si>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</si>
  <si>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</si>
  <si>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</si>
  <si>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</si>
  <si>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</si>
  <si>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</si>
  <si>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</si>
  <si>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</si>
  <si>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</si>
  <si>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</si>
  <si>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</si>
  <si>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</si>
  <si>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</si>
  <si>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</si>
  <si>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</si>
  <si>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</si>
  <si>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</si>
  <si>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</si>
  <si>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</si>
  <si>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</si>
  <si>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</si>
  <si>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</si>
  <si>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</si>
  <si>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</si>
  <si>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</si>
  <si>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</si>
  <si>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</si>
  <si>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Ziraat Bank Georgia</t>
  </si>
  <si>
    <t>Mehmet DÖNMEZ</t>
  </si>
  <si>
    <t>Omer AYDIN</t>
  </si>
  <si>
    <t>www.ziraatbank.ge</t>
  </si>
  <si>
    <t>Non-independent chair</t>
  </si>
  <si>
    <t>Harun ÖZMEN</t>
  </si>
  <si>
    <t>Non-independent member</t>
  </si>
  <si>
    <t>Ömer VANLI</t>
  </si>
  <si>
    <t>Dimitri JAPARIDZE</t>
  </si>
  <si>
    <t>Independent member</t>
  </si>
  <si>
    <t>Ketevan TKAVADZE</t>
  </si>
  <si>
    <t>General Director</t>
  </si>
  <si>
    <t>Haluk CENGIZ</t>
  </si>
  <si>
    <t>Deputy General Director (Finance and Operations)</t>
  </si>
  <si>
    <t>Mert KOZACIOGLU</t>
  </si>
  <si>
    <t>Director (Credit and Marcketing)</t>
  </si>
  <si>
    <t>Archil ZHIZHAVADZE</t>
  </si>
  <si>
    <t>Director (Compliance and Risk)</t>
  </si>
  <si>
    <t>JSC  Ziraat Bank Turkey</t>
  </si>
  <si>
    <t>Table 9 (Capital), N2</t>
  </si>
  <si>
    <t>Table 9 (Capital), N6</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</si>
  <si>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</si>
  <si>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</si>
  <si>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 xml:space="preserve">                                                                                                    On Balance Assets                                                                                                                   
                                                                                                                                                                                                                                                                                                            Risk classes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</si>
</sst>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s>
  <fonts count="14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0"/>
      <color rgb="FF333333"/>
      <name val="Sylfaen"/>
      <family val="1"/>
    </font>
    <font>
      <sz val="10"/>
      <color rgb="FFC00000"/>
      <name val="Calibri"/>
      <family val="2"/>
      <scheme val="minor"/>
    </font>
    <font>
      <sz val="11"/>
      <color theme="1"/>
      <name val="Sylfaen"/>
      <family val="1"/>
    </font>
    <font>
      <b/>
      <sz val="10"/>
      <color theme="1"/>
      <name val="Sylfaen"/>
      <family val="1"/>
    </font>
    <font>
      <sz val="10"/>
      <color theme="1"/>
      <name val="Sylfaen"/>
      <family val="1"/>
    </font>
    <font>
      <b/>
      <i/>
      <sz val="10"/>
      <color theme="1"/>
      <name val="Sylfaen"/>
      <family val="1"/>
    </font>
    <font>
      <sz val="9"/>
      <color theme="1"/>
      <name val="Calibri"/>
      <family val="2"/>
      <scheme val="minor"/>
    </font>
  </fonts>
  <fills count="8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969696"/>
        <bgColor indexed="64"/>
      </patternFill>
    </fill>
  </fills>
  <borders count="13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968">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9"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4"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68"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0" applyNumberFormat="0" applyFill="0" applyAlignment="0" applyProtection="0"/>
    <xf numFmtId="169" fontId="38" fillId="0" borderId="40" applyNumberFormat="0" applyFill="0" applyAlignment="0" applyProtection="0"/>
    <xf numFmtId="0"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0" fontId="38" fillId="0" borderId="40" applyNumberFormat="0" applyFill="0" applyAlignment="0" applyProtection="0"/>
    <xf numFmtId="0" fontId="39" fillId="0" borderId="41" applyNumberFormat="0" applyFill="0" applyAlignment="0" applyProtection="0"/>
    <xf numFmtId="169" fontId="39" fillId="0" borderId="41" applyNumberFormat="0" applyFill="0" applyAlignment="0" applyProtection="0"/>
    <xf numFmtId="0"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0" fontId="39" fillId="0" borderId="41" applyNumberFormat="0" applyFill="0" applyAlignment="0" applyProtection="0"/>
    <xf numFmtId="0" fontId="40" fillId="0" borderId="42" applyNumberFormat="0" applyFill="0" applyAlignment="0" applyProtection="0"/>
    <xf numFmtId="169"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9"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0" fontId="49" fillId="43" borderId="37"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3"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0" fontId="52" fillId="0" borderId="43"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0" fontId="52"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4"/>
    <xf numFmtId="169" fontId="9" fillId="0" borderId="44"/>
    <xf numFmtId="168" fontId="9"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9"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9"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9"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8" fillId="0" borderId="48"/>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xf numFmtId="43" fontId="1" fillId="0" borderId="0"/>
  </cellStyleXfs>
  <cellXfs count="836">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2" fillId="0" borderId="3" xfId="0" applyFont="1" applyFill="1" applyBorder="1" applyAlignment="1">
      <alignment horizontal="center" vertical="center" wrapText="1"/>
    </xf>
    <xf numFmtId="0" fontId="88" fillId="0" borderId="0" xfId="0" applyFont="1" applyBorder="1"/>
    <xf numFmtId="0" fontId="46" fillId="0" borderId="0" xfId="0" applyFont="1" applyFill="1" applyAlignment="1">
      <alignment horizontal="center"/>
    </xf>
    <xf numFmtId="0" fontId="84" fillId="0" borderId="17" xfId="0" applyFont="1" applyBorder="1" applyAlignment="1">
      <alignment horizontal="center" vertical="center" wrapText="1"/>
    </xf>
    <xf numFmtId="0" fontId="84" fillId="0" borderId="3" xfId="0" applyFont="1" applyFill="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applyAlignment="1"/>
    <xf numFmtId="0" fontId="85" fillId="0" borderId="0" xfId="0" applyFont="1" applyAlignment="1">
      <alignment wrapText="1"/>
    </xf>
    <xf numFmtId="0" fontId="2" fillId="0" borderId="19" xfId="0" applyFont="1" applyBorder="1" applyAlignment="1"/>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84" fillId="0" borderId="36"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5" xfId="11" applyFont="1" applyFill="1" applyBorder="1" applyAlignment="1" applyProtection="1">
      <alignment horizontal="center" vertical="center"/>
    </xf>
    <xf numFmtId="0" fontId="45" fillId="0" borderId="16"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4"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6" xfId="2" applyNumberFormat="1" applyFont="1" applyFill="1" applyBorder="1" applyAlignment="1" applyProtection="1">
      <alignment horizontal="center" vertical="center"/>
      <protection locked="0"/>
    </xf>
    <xf numFmtId="0" fontId="2" fillId="0" borderId="17"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7"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7"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58" xfId="0" applyNumberFormat="1" applyFont="1" applyBorder="1" applyAlignment="1">
      <alignment horizontal="center"/>
    </xf>
    <xf numFmtId="167" fontId="85" fillId="0" borderId="0" xfId="0" applyNumberFormat="1" applyFont="1" applyBorder="1" applyAlignment="1">
      <alignment horizontal="center"/>
    </xf>
    <xf numFmtId="167" fontId="84" fillId="0" borderId="56" xfId="0" applyNumberFormat="1" applyFont="1" applyBorder="1" applyAlignment="1">
      <alignment horizontal="center"/>
    </xf>
    <xf numFmtId="167" fontId="91" fillId="0" borderId="0" xfId="0" applyNumberFormat="1" applyFont="1" applyBorder="1" applyAlignment="1">
      <alignment horizontal="center"/>
    </xf>
    <xf numFmtId="167" fontId="84" fillId="0" borderId="59" xfId="0" applyNumberFormat="1" applyFont="1" applyBorder="1" applyAlignment="1">
      <alignment horizontal="center"/>
    </xf>
    <xf numFmtId="167" fontId="89" fillId="0" borderId="0" xfId="0" applyNumberFormat="1" applyFont="1" applyFill="1" applyBorder="1" applyAlignment="1">
      <alignment horizontal="center"/>
    </xf>
    <xf numFmtId="167" fontId="84" fillId="0" borderId="60" xfId="0" applyNumberFormat="1" applyFont="1" applyBorder="1" applyAlignment="1">
      <alignment horizontal="center"/>
    </xf>
    <xf numFmtId="0" fontId="84" fillId="0" borderId="17"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0" xfId="9" applyFont="1" applyFill="1" applyBorder="1" applyAlignment="1" applyProtection="1">
      <alignment horizontal="left" vertical="center"/>
      <protection locked="0"/>
    </xf>
    <xf numFmtId="0" fontId="45" fillId="3" borderId="21" xfId="16" applyFont="1" applyFill="1" applyBorder="1" applyAlignment="1" applyProtection="1">
      <protection locked="0"/>
    </xf>
    <xf numFmtId="193" fontId="84" fillId="36"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4" fontId="2" fillId="3" borderId="17"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8" xfId="1" applyNumberFormat="1" applyFont="1" applyFill="1" applyBorder="1" applyAlignment="1" applyProtection="1">
      <alignment horizontal="center" vertical="center" wrapText="1"/>
      <protection locked="0"/>
    </xf>
    <xf numFmtId="0" fontId="2" fillId="3" borderId="17" xfId="5" applyFont="1" applyFill="1" applyBorder="1" applyAlignment="1" applyProtection="1">
      <alignment horizontal="right" vertical="center"/>
      <protection locked="0"/>
    </xf>
    <xf numFmtId="193" fontId="84" fillId="0" borderId="17" xfId="0" applyNumberFormat="1" applyFont="1" applyBorder="1" applyAlignment="1"/>
    <xf numFmtId="193" fontId="84" fillId="0" borderId="18" xfId="0" applyNumberFormat="1" applyFont="1" applyBorder="1" applyAlignment="1"/>
    <xf numFmtId="193" fontId="84" fillId="36" borderId="50" xfId="0" applyNumberFormat="1" applyFont="1" applyFill="1" applyBorder="1" applyAlignment="1"/>
    <xf numFmtId="0" fontId="45" fillId="3" borderId="22" xfId="16" applyFont="1" applyFill="1" applyBorder="1" applyAlignment="1" applyProtection="1">
      <protection locked="0"/>
    </xf>
    <xf numFmtId="193" fontId="84" fillId="36" borderId="20" xfId="0" applyNumberFormat="1" applyFont="1" applyFill="1" applyBorder="1"/>
    <xf numFmtId="193" fontId="84" fillId="36" borderId="22" xfId="0" applyNumberFormat="1" applyFont="1" applyFill="1" applyBorder="1"/>
    <xf numFmtId="193" fontId="84" fillId="36" borderId="51" xfId="0" applyNumberFormat="1" applyFont="1" applyFill="1" applyBorder="1"/>
    <xf numFmtId="0" fontId="84" fillId="0" borderId="0" xfId="0" applyFont="1" applyBorder="1" applyAlignment="1">
      <alignment vertical="center"/>
    </xf>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1" xfId="0" applyFont="1" applyBorder="1" applyAlignment="1">
      <alignment wrapText="1"/>
    </xf>
    <xf numFmtId="0" fontId="84" fillId="0" borderId="20" xfId="0" applyFont="1" applyBorder="1"/>
    <xf numFmtId="0" fontId="86" fillId="0" borderId="21" xfId="0" applyFont="1" applyBorder="1"/>
    <xf numFmtId="193" fontId="45" fillId="36" borderId="21" xfId="16" applyNumberFormat="1" applyFont="1" applyFill="1" applyBorder="1" applyAlignment="1" applyProtection="1">
      <protection locked="0"/>
    </xf>
    <xf numFmtId="0" fontId="84" fillId="0" borderId="52" xfId="0" applyFont="1" applyBorder="1" applyAlignment="1">
      <alignment horizontal="center"/>
    </xf>
    <xf numFmtId="0" fontId="84" fillId="0" borderId="53"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8" fillId="0" borderId="0" xfId="0" applyFont="1" applyAlignment="1">
      <alignment horizontal="center"/>
    </xf>
    <xf numFmtId="0" fontId="2" fillId="3" borderId="17"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8"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1" xfId="16" applyNumberFormat="1" applyFont="1" applyFill="1" applyBorder="1" applyAlignment="1" applyProtection="1">
      <protection locked="0"/>
    </xf>
    <xf numFmtId="193" fontId="45" fillId="36" borderId="21" xfId="1" applyNumberFormat="1" applyFont="1" applyFill="1" applyBorder="1" applyAlignment="1" applyProtection="1">
      <protection locked="0"/>
    </xf>
    <xf numFmtId="193" fontId="2" fillId="3" borderId="21" xfId="5" applyNumberFormat="1" applyFont="1" applyFill="1" applyBorder="1" applyProtection="1">
      <protection locked="0"/>
    </xf>
    <xf numFmtId="164" fontId="45" fillId="36" borderId="22" xfId="1" applyNumberFormat="1" applyFont="1" applyFill="1" applyBorder="1" applyAlignment="1" applyProtection="1">
      <protection locked="0"/>
    </xf>
    <xf numFmtId="193" fontId="84" fillId="0" borderId="0" xfId="0" applyNumberFormat="1" applyFont="1"/>
    <xf numFmtId="0" fontId="45" fillId="0" borderId="24"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1" xfId="0" applyFont="1" applyBorder="1" applyAlignment="1">
      <alignment vertical="center" wrapText="1"/>
    </xf>
    <xf numFmtId="0" fontId="2" fillId="0" borderId="14" xfId="11" applyFont="1" applyFill="1" applyBorder="1" applyAlignment="1" applyProtection="1">
      <alignment vertical="center"/>
    </xf>
    <xf numFmtId="0" fontId="2" fillId="0" borderId="15" xfId="11" applyFont="1" applyFill="1" applyBorder="1" applyAlignment="1" applyProtection="1">
      <alignment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193" fontId="84" fillId="36" borderId="16" xfId="0" applyNumberFormat="1" applyFont="1" applyFill="1" applyBorder="1" applyAlignment="1">
      <alignment horizontal="center" vertical="center"/>
    </xf>
    <xf numFmtId="0" fontId="84" fillId="0" borderId="0" xfId="0" applyFont="1" applyAlignment="1"/>
    <xf numFmtId="193" fontId="84" fillId="0" borderId="18" xfId="0" applyNumberFormat="1" applyFont="1" applyBorder="1" applyAlignment="1">
      <alignment wrapText="1"/>
    </xf>
    <xf numFmtId="193" fontId="84" fillId="36" borderId="18" xfId="0" applyNumberFormat="1" applyFont="1" applyFill="1" applyBorder="1" applyAlignment="1">
      <alignment horizontal="center" vertical="center" wrapText="1"/>
    </xf>
    <xf numFmtId="193" fontId="84" fillId="36" borderId="22"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2" xfId="0" applyFont="1" applyBorder="1"/>
    <xf numFmtId="0" fontId="3" fillId="0" borderId="53"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7" fillId="0" borderId="0" xfId="0" applyFont="1"/>
    <xf numFmtId="0" fontId="3" fillId="0" borderId="61" xfId="0" applyFont="1" applyBorder="1"/>
    <xf numFmtId="193" fontId="84" fillId="0" borderId="19" xfId="0" applyNumberFormat="1" applyFont="1" applyBorder="1" applyAlignment="1"/>
    <xf numFmtId="0" fontId="3" fillId="0" borderId="0" xfId="0" applyFont="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Fill="1" applyBorder="1" applyAlignment="1">
      <alignment horizontal="center" vertical="center" wrapText="1"/>
    </xf>
    <xf numFmtId="193" fontId="3" fillId="36" borderId="21" xfId="0" applyNumberFormat="1" applyFont="1" applyFill="1" applyBorder="1"/>
    <xf numFmtId="9" fontId="3" fillId="0" borderId="18" xfId="20962" applyFont="1" applyBorder="1"/>
    <xf numFmtId="9" fontId="3" fillId="36" borderId="22" xfId="20962" applyFont="1" applyFill="1" applyBorder="1"/>
    <xf numFmtId="0" fontId="86" fillId="0" borderId="0" xfId="0" applyFont="1" applyFill="1" applyBorder="1" applyAlignment="1">
      <alignment horizontal="center" wrapText="1"/>
    </xf>
    <xf numFmtId="167" fontId="84" fillId="0" borderId="3" xfId="0" applyNumberFormat="1" applyFont="1" applyBorder="1" applyAlignment="1"/>
    <xf numFmtId="167" fontId="84" fillId="36" borderId="21" xfId="0" applyNumberFormat="1" applyFont="1" applyFill="1" applyBorder="1"/>
    <xf numFmtId="0" fontId="84" fillId="0" borderId="0" xfId="0" applyFont="1" applyFill="1" applyBorder="1" applyAlignment="1">
      <alignment vertical="center" wrapText="1"/>
    </xf>
    <xf numFmtId="0" fontId="84" fillId="0" borderId="66" xfId="0" applyFont="1" applyFill="1" applyBorder="1" applyAlignment="1">
      <alignment vertical="center" wrapText="1"/>
    </xf>
    <xf numFmtId="0" fontId="84" fillId="0" borderId="17" xfId="0" applyFont="1" applyFill="1" applyBorder="1"/>
    <xf numFmtId="193"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76" xfId="0" applyFont="1" applyFill="1" applyBorder="1" applyAlignment="1">
      <alignment horizontal="left"/>
    </xf>
    <xf numFmtId="0" fontId="99"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Fill="1" applyBorder="1" applyAlignment="1">
      <alignment horizontal="center" vertical="center"/>
    </xf>
    <xf numFmtId="0" fontId="3" fillId="0" borderId="7" xfId="0" applyFont="1" applyFill="1" applyBorder="1" applyAlignment="1">
      <alignment vertical="center"/>
    </xf>
    <xf numFmtId="0" fontId="3" fillId="0" borderId="83" xfId="0" applyFont="1" applyFill="1" applyBorder="1" applyAlignment="1">
      <alignment vertical="center"/>
    </xf>
    <xf numFmtId="0" fontId="3" fillId="0" borderId="62" xfId="0" applyFont="1" applyFill="1" applyBorder="1" applyAlignment="1">
      <alignment vertical="center"/>
    </xf>
    <xf numFmtId="0" fontId="3" fillId="0" borderId="17" xfId="0" applyFont="1" applyFill="1" applyBorder="1" applyAlignment="1">
      <alignment horizontal="center"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0" fontId="4" fillId="0" borderId="78" xfId="0" applyFont="1" applyFill="1" applyBorder="1" applyAlignment="1">
      <alignment vertical="center"/>
    </xf>
    <xf numFmtId="0" fontId="3" fillId="0" borderId="20" xfId="0" applyFont="1" applyFill="1" applyBorder="1" applyAlignment="1">
      <alignment horizontal="center" vertical="center"/>
    </xf>
    <xf numFmtId="0" fontId="4" fillId="0" borderId="21" xfId="0" applyFont="1" applyFill="1" applyBorder="1" applyAlignment="1">
      <alignment vertical="center"/>
    </xf>
    <xf numFmtId="0" fontId="3" fillId="0" borderId="21" xfId="0" applyFont="1" applyFill="1" applyBorder="1" applyAlignment="1">
      <alignment vertical="center"/>
    </xf>
    <xf numFmtId="0" fontId="3" fillId="0" borderId="23" xfId="0" applyFont="1" applyFill="1" applyBorder="1" applyAlignment="1">
      <alignment vertical="center"/>
    </xf>
    <xf numFmtId="0" fontId="3" fillId="0" borderId="22" xfId="0" applyFont="1" applyFill="1" applyBorder="1" applyAlignment="1">
      <alignment vertical="center"/>
    </xf>
    <xf numFmtId="0" fontId="3" fillId="3" borderId="61" xfId="0" applyFont="1" applyFill="1" applyBorder="1" applyAlignment="1">
      <alignment horizontal="center" vertical="center"/>
    </xf>
    <xf numFmtId="0" fontId="3" fillId="3" borderId="0"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3" fillId="0" borderId="84" xfId="0" applyFont="1" applyFill="1" applyBorder="1" applyAlignment="1">
      <alignment horizontal="center" vertical="center"/>
    </xf>
    <xf numFmtId="0" fontId="3" fillId="0" borderId="85" xfId="0" applyFont="1" applyFill="1" applyBorder="1" applyAlignment="1">
      <alignment vertical="center"/>
    </xf>
    <xf numFmtId="0" fontId="3" fillId="0" borderId="87" xfId="0" applyFont="1" applyFill="1" applyBorder="1" applyAlignment="1">
      <alignment vertical="center"/>
    </xf>
    <xf numFmtId="0" fontId="3" fillId="0" borderId="88" xfId="0" applyFont="1" applyFill="1" applyBorder="1" applyAlignment="1">
      <alignment horizontal="center" vertical="center"/>
    </xf>
    <xf numFmtId="0" fontId="3" fillId="0" borderId="89" xfId="0" applyFont="1" applyFill="1" applyBorder="1" applyAlignment="1">
      <alignment vertical="center"/>
    </xf>
    <xf numFmtId="0" fontId="4" fillId="0" borderId="0" xfId="0" applyFont="1" applyFill="1" applyAlignment="1">
      <alignment horizontal="center"/>
    </xf>
    <xf numFmtId="0" fontId="86" fillId="0" borderId="78" xfId="0" applyFont="1" applyFill="1" applyBorder="1" applyAlignment="1">
      <alignment horizontal="center" vertical="center" wrapText="1"/>
    </xf>
    <xf numFmtId="0" fontId="86" fillId="0" borderId="79" xfId="0" applyFont="1" applyFill="1" applyBorder="1" applyAlignment="1">
      <alignment horizontal="center" vertical="center" wrapText="1"/>
    </xf>
    <xf numFmtId="0" fontId="94" fillId="0" borderId="0" xfId="11" applyFont="1" applyFill="1" applyBorder="1" applyProtection="1"/>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7" xfId="0" applyFont="1" applyFill="1" applyBorder="1" applyAlignment="1">
      <alignment horizontal="right" vertical="center" wrapText="1"/>
    </xf>
    <xf numFmtId="0" fontId="100" fillId="0" borderId="17" xfId="0" applyFont="1" applyFill="1" applyBorder="1" applyAlignment="1">
      <alignment horizontal="right" vertical="center" wrapText="1"/>
    </xf>
    <xf numFmtId="0" fontId="4" fillId="0" borderId="17"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0" xfId="5" applyNumberFormat="1" applyFont="1" applyFill="1" applyBorder="1" applyAlignment="1" applyProtection="1">
      <alignment horizontal="left" vertical="center"/>
      <protection locked="0"/>
    </xf>
    <xf numFmtId="0" fontId="102" fillId="0" borderId="21" xfId="9" applyFont="1" applyFill="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3" fillId="36" borderId="79" xfId="0" applyNumberFormat="1" applyFont="1" applyFill="1" applyBorder="1" applyAlignment="1">
      <alignment vertical="center" wrapText="1"/>
    </xf>
    <xf numFmtId="3" fontId="103" fillId="36" borderId="21"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6" xfId="20964" applyFont="1" applyFill="1" applyBorder="1" applyAlignment="1">
      <alignment vertical="center"/>
    </xf>
    <xf numFmtId="0" fontId="45" fillId="76" borderId="97" xfId="20964" applyFont="1" applyFill="1" applyBorder="1" applyAlignment="1">
      <alignment vertical="center"/>
    </xf>
    <xf numFmtId="0" fontId="45" fillId="76" borderId="94" xfId="20964" applyFont="1" applyFill="1" applyBorder="1" applyAlignment="1">
      <alignment vertical="center"/>
    </xf>
    <xf numFmtId="0" fontId="105" fillId="70" borderId="93" xfId="20964" applyFont="1" applyFill="1" applyBorder="1" applyAlignment="1">
      <alignment horizontal="center" vertical="center"/>
    </xf>
    <xf numFmtId="0" fontId="105" fillId="70" borderId="94" xfId="20964" applyFont="1" applyFill="1" applyBorder="1" applyAlignment="1">
      <alignment horizontal="left" vertical="center" wrapText="1"/>
    </xf>
    <xf numFmtId="0" fontId="104" fillId="77" borderId="95" xfId="20964" applyFont="1" applyFill="1" applyBorder="1" applyAlignment="1">
      <alignment horizontal="center" vertical="center"/>
    </xf>
    <xf numFmtId="0" fontId="104" fillId="77" borderId="97" xfId="20964" applyFont="1" applyFill="1" applyBorder="1" applyAlignment="1">
      <alignment vertical="top" wrapText="1"/>
    </xf>
    <xf numFmtId="0" fontId="106" fillId="70" borderId="93" xfId="20964" applyFont="1" applyFill="1" applyBorder="1" applyAlignment="1">
      <alignment horizontal="center" vertical="center"/>
    </xf>
    <xf numFmtId="0" fontId="105" fillId="70" borderId="97" xfId="20964" applyFont="1" applyFill="1" applyBorder="1" applyAlignment="1">
      <alignment vertical="center" wrapText="1"/>
    </xf>
    <xf numFmtId="0" fontId="105" fillId="70" borderId="94" xfId="20964" applyFont="1" applyFill="1" applyBorder="1" applyAlignment="1">
      <alignment horizontal="left" vertical="center"/>
    </xf>
    <xf numFmtId="0" fontId="106" fillId="3" borderId="93" xfId="20964" applyFont="1" applyFill="1" applyBorder="1" applyAlignment="1">
      <alignment horizontal="center" vertical="center"/>
    </xf>
    <xf numFmtId="0" fontId="105" fillId="3" borderId="94" xfId="20964" applyFont="1" applyFill="1" applyBorder="1" applyAlignment="1">
      <alignment horizontal="left" vertical="center"/>
    </xf>
    <xf numFmtId="0" fontId="106" fillId="0" borderId="93" xfId="20964" applyFont="1" applyFill="1" applyBorder="1" applyAlignment="1">
      <alignment horizontal="center" vertical="center"/>
    </xf>
    <xf numFmtId="0" fontId="105" fillId="0" borderId="94" xfId="20964" applyFont="1" applyFill="1" applyBorder="1" applyAlignment="1">
      <alignment horizontal="left" vertical="center"/>
    </xf>
    <xf numFmtId="0" fontId="107" fillId="77" borderId="95" xfId="20964" applyFont="1" applyFill="1" applyBorder="1" applyAlignment="1">
      <alignment horizontal="center" vertical="center"/>
    </xf>
    <xf numFmtId="0" fontId="104" fillId="77" borderId="97" xfId="20964" applyFont="1" applyFill="1" applyBorder="1" applyAlignment="1">
      <alignment vertical="center"/>
    </xf>
    <xf numFmtId="0" fontId="104" fillId="76" borderId="96" xfId="20964" applyFont="1" applyFill="1" applyBorder="1" applyAlignment="1">
      <alignment vertical="center"/>
    </xf>
    <xf numFmtId="0" fontId="104" fillId="76" borderId="97" xfId="20964" applyFont="1" applyFill="1" applyBorder="1" applyAlignment="1">
      <alignment vertical="center"/>
    </xf>
    <xf numFmtId="0" fontId="109" fillId="3" borderId="93" xfId="20964" applyFont="1" applyFill="1" applyBorder="1" applyAlignment="1">
      <alignment horizontal="center" vertical="center"/>
    </xf>
    <xf numFmtId="0" fontId="110" fillId="77" borderId="95" xfId="20964" applyFont="1" applyFill="1" applyBorder="1" applyAlignment="1">
      <alignment horizontal="center" vertical="center"/>
    </xf>
    <xf numFmtId="0" fontId="45" fillId="77" borderId="97" xfId="20964" applyFont="1" applyFill="1" applyBorder="1" applyAlignment="1">
      <alignment vertical="center"/>
    </xf>
    <xf numFmtId="0" fontId="109" fillId="70" borderId="93" xfId="20964" applyFont="1" applyFill="1" applyBorder="1" applyAlignment="1">
      <alignment horizontal="center" vertical="center"/>
    </xf>
    <xf numFmtId="0" fontId="110" fillId="3" borderId="95" xfId="20964" applyFont="1" applyFill="1" applyBorder="1" applyAlignment="1">
      <alignment horizontal="center" vertical="center"/>
    </xf>
    <xf numFmtId="0" fontId="45" fillId="3" borderId="97" xfId="20964" applyFont="1" applyFill="1" applyBorder="1" applyAlignment="1">
      <alignment vertical="center"/>
    </xf>
    <xf numFmtId="0" fontId="106" fillId="70" borderId="95" xfId="20964" applyFont="1" applyFill="1" applyBorder="1" applyAlignment="1">
      <alignment horizontal="center" vertical="center"/>
    </xf>
    <xf numFmtId="0" fontId="19" fillId="70" borderId="95" xfId="20964" applyFont="1" applyFill="1" applyBorder="1" applyAlignment="1">
      <alignment horizontal="center" vertical="center"/>
    </xf>
    <xf numFmtId="0" fontId="100" fillId="0" borderId="95" xfId="0" applyFont="1" applyFill="1" applyBorder="1" applyAlignment="1">
      <alignment horizontal="left" vertical="center" wrapText="1"/>
    </xf>
    <xf numFmtId="10" fontId="96" fillId="0" borderId="95" xfId="20962" applyNumberFormat="1" applyFont="1" applyFill="1" applyBorder="1" applyAlignment="1">
      <alignment horizontal="left" vertical="center" wrapText="1"/>
    </xf>
    <xf numFmtId="1" fontId="3" fillId="0" borderId="79" xfId="0" applyNumberFormat="1" applyFont="1" applyFill="1" applyBorder="1" applyAlignment="1">
      <alignment horizontal="right" vertical="center" wrapText="1"/>
    </xf>
    <xf numFmtId="10" fontId="3" fillId="0"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left" vertical="center" wrapText="1"/>
    </xf>
    <xf numFmtId="10" fontId="100" fillId="0" borderId="95" xfId="20962" applyNumberFormat="1" applyFont="1" applyFill="1" applyBorder="1" applyAlignment="1">
      <alignment horizontal="left" vertical="center" wrapText="1"/>
    </xf>
    <xf numFmtId="10" fontId="4" fillId="36"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center" vertical="center" wrapText="1"/>
    </xf>
    <xf numFmtId="10" fontId="102" fillId="0" borderId="21" xfId="20962" applyNumberFormat="1" applyFont="1" applyFill="1" applyBorder="1" applyAlignment="1" applyProtection="1">
      <alignment horizontal="left" vertical="center"/>
    </xf>
    <xf numFmtId="0" fontId="4" fillId="36" borderId="95" xfId="0" applyFont="1" applyFill="1" applyBorder="1" applyAlignment="1">
      <alignment horizontal="left" vertical="center" wrapText="1"/>
    </xf>
    <xf numFmtId="0" fontId="3" fillId="0" borderId="95" xfId="0" applyFont="1" applyFill="1" applyBorder="1" applyAlignment="1">
      <alignment horizontal="left" vertical="center" wrapText="1"/>
    </xf>
    <xf numFmtId="10" fontId="4" fillId="36" borderId="79" xfId="0" applyNumberFormat="1" applyFont="1" applyFill="1" applyBorder="1" applyAlignment="1">
      <alignment horizontal="left" vertical="center" wrapText="1"/>
    </xf>
    <xf numFmtId="10" fontId="4" fillId="36" borderId="79" xfId="20962" applyNumberFormat="1" applyFont="1" applyFill="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4" xfId="0" applyFont="1" applyFill="1" applyBorder="1" applyAlignment="1">
      <alignment vertical="center" wrapText="1"/>
    </xf>
    <xf numFmtId="0" fontId="4" fillId="36" borderId="67" xfId="0" applyFont="1" applyFill="1" applyBorder="1" applyAlignment="1">
      <alignment vertical="center" wrapText="1"/>
    </xf>
    <xf numFmtId="0" fontId="4" fillId="36"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84" fillId="0" borderId="95" xfId="0" applyFont="1" applyFill="1" applyBorder="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3" fontId="103" fillId="36" borderId="95" xfId="0" applyNumberFormat="1" applyFont="1" applyFill="1" applyBorder="1" applyAlignment="1">
      <alignment vertical="center" wrapText="1"/>
    </xf>
    <xf numFmtId="3" fontId="103" fillId="36" borderId="96"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3" fontId="103" fillId="36" borderId="82" xfId="0" applyNumberFormat="1" applyFont="1" applyFill="1" applyBorder="1" applyAlignment="1">
      <alignment vertical="center" wrapText="1"/>
    </xf>
    <xf numFmtId="3" fontId="103" fillId="0" borderId="82" xfId="0" applyNumberFormat="1" applyFont="1" applyFill="1" applyBorder="1" applyAlignment="1">
      <alignment vertical="center" wrapText="1"/>
    </xf>
    <xf numFmtId="3" fontId="103" fillId="36" borderId="36" xfId="0" applyNumberFormat="1" applyFont="1" applyFill="1" applyBorder="1" applyAlignment="1">
      <alignment vertical="center" wrapText="1"/>
    </xf>
    <xf numFmtId="0" fontId="2" fillId="0" borderId="15" xfId="0" applyNumberFormat="1" applyFont="1" applyFill="1" applyBorder="1" applyAlignment="1">
      <alignment horizontal="left" vertical="center" wrapText="1" indent="1"/>
    </xf>
    <xf numFmtId="0" fontId="2" fillId="0" borderId="16"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2" xfId="20" applyFont="1" applyBorder="1"/>
    <xf numFmtId="0" fontId="2" fillId="0" borderId="17" xfId="0" applyFont="1" applyFill="1" applyBorder="1" applyAlignment="1">
      <alignment horizontal="right" vertical="center" wrapText="1"/>
    </xf>
    <xf numFmtId="0" fontId="2" fillId="2" borderId="17" xfId="0" applyFont="1" applyFill="1" applyBorder="1" applyAlignment="1">
      <alignment horizontal="right" vertical="center"/>
    </xf>
    <xf numFmtId="0" fontId="45" fillId="0" borderId="17" xfId="0" applyFont="1" applyFill="1" applyBorder="1" applyAlignment="1">
      <alignment horizontal="center" vertical="center" wrapText="1"/>
    </xf>
    <xf numFmtId="0" fontId="2" fillId="2" borderId="20"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2"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3" xfId="0" applyFont="1" applyFill="1" applyBorder="1" applyAlignment="1">
      <alignment horizontal="center" wrapText="1"/>
    </xf>
    <xf numFmtId="0" fontId="3" fillId="0" borderId="95" xfId="0" applyFont="1" applyFill="1" applyBorder="1" applyAlignment="1">
      <alignment horizontal="center"/>
    </xf>
    <xf numFmtId="0" fontId="3" fillId="0" borderId="95" xfId="0" applyFont="1" applyBorder="1" applyAlignment="1">
      <alignment horizontal="center"/>
    </xf>
    <xf numFmtId="0" fontId="3" fillId="3" borderId="61"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0" fontId="99" fillId="0" borderId="95" xfId="0" applyFont="1" applyBorder="1" applyAlignment="1">
      <alignment horizontal="left" wrapText="1" indent="2"/>
    </xf>
    <xf numFmtId="0" fontId="4" fillId="0" borderId="17" xfId="0" applyFont="1" applyBorder="1"/>
    <xf numFmtId="0" fontId="4" fillId="0" borderId="95" xfId="0" applyFont="1" applyBorder="1" applyAlignment="1">
      <alignment wrapText="1"/>
    </xf>
    <xf numFmtId="0" fontId="111" fillId="3" borderId="61"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2" xfId="7" applyNumberFormat="1" applyFont="1" applyFill="1" applyBorder="1"/>
    <xf numFmtId="0" fontId="99" fillId="0" borderId="95"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2" xfId="0" applyFont="1" applyFill="1" applyBorder="1"/>
    <xf numFmtId="0" fontId="4" fillId="0" borderId="20" xfId="0" applyFont="1" applyBorder="1"/>
    <xf numFmtId="0" fontId="4" fillId="0" borderId="21" xfId="0" applyFont="1" applyBorder="1" applyAlignment="1">
      <alignment wrapText="1"/>
    </xf>
    <xf numFmtId="0" fontId="2" fillId="2" borderId="84" xfId="0" applyFont="1" applyFill="1" applyBorder="1" applyAlignment="1">
      <alignment horizontal="right" vertical="center"/>
    </xf>
    <xf numFmtId="0" fontId="2" fillId="0" borderId="93"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3" fillId="0" borderId="0" xfId="0" applyFont="1" applyFill="1"/>
    <xf numFmtId="0" fontId="115" fillId="0" borderId="66" xfId="0" applyNumberFormat="1" applyFont="1" applyFill="1" applyBorder="1" applyAlignment="1">
      <alignment horizontal="left" vertical="center" wrapText="1"/>
    </xf>
    <xf numFmtId="0" fontId="6" fillId="0" borderId="110" xfId="17" applyBorder="1" applyAlignment="1" applyProtection="1"/>
    <xf numFmtId="0" fontId="113" fillId="0" borderId="0" xfId="0" applyFont="1" applyFill="1" applyAlignment="1">
      <alignment horizontal="left" vertical="top" wrapText="1"/>
    </xf>
    <xf numFmtId="0" fontId="2" fillId="0" borderId="110" xfId="0" applyFont="1" applyFill="1" applyBorder="1" applyAlignment="1" applyProtection="1">
      <alignment horizontal="center" vertical="center" wrapText="1"/>
    </xf>
    <xf numFmtId="0" fontId="111" fillId="0" borderId="110" xfId="0" applyFont="1" applyBorder="1" applyAlignment="1">
      <alignment horizontal="center" vertical="center"/>
    </xf>
    <xf numFmtId="0" fontId="0" fillId="0" borderId="110" xfId="0" applyBorder="1" applyAlignment="1">
      <alignment horizontal="center"/>
    </xf>
    <xf numFmtId="0" fontId="124" fillId="3" borderId="110" xfId="20966" applyFont="1" applyFill="1" applyBorder="1" applyAlignment="1">
      <alignment horizontal="left" vertical="center" wrapText="1"/>
    </xf>
    <xf numFmtId="0" fontId="125" fillId="0" borderId="110" xfId="20966" applyFont="1" applyFill="1" applyBorder="1" applyAlignment="1">
      <alignment horizontal="left" vertical="center" wrapText="1" indent="1"/>
    </xf>
    <xf numFmtId="0" fontId="126" fillId="3" borderId="120" xfId="0" applyFont="1" applyFill="1" applyBorder="1" applyAlignment="1">
      <alignment horizontal="left" vertical="center" wrapText="1"/>
    </xf>
    <xf numFmtId="0" fontId="125" fillId="3" borderId="110" xfId="20966" applyFont="1" applyFill="1" applyBorder="1" applyAlignment="1">
      <alignment horizontal="left" vertical="center" wrapText="1" indent="1"/>
    </xf>
    <xf numFmtId="0" fontId="124" fillId="0" borderId="120" xfId="0" applyFont="1" applyFill="1" applyBorder="1" applyAlignment="1">
      <alignment horizontal="left" vertical="center" wrapText="1"/>
    </xf>
    <xf numFmtId="0" fontId="126" fillId="0" borderId="120" xfId="0" applyFont="1" applyFill="1" applyBorder="1" applyAlignment="1">
      <alignment horizontal="left" vertical="center" wrapText="1"/>
    </xf>
    <xf numFmtId="0" fontId="126" fillId="0" borderId="120" xfId="0" applyFont="1" applyFill="1" applyBorder="1" applyAlignment="1">
      <alignment vertical="center" wrapText="1"/>
    </xf>
    <xf numFmtId="0" fontId="127" fillId="0" borderId="120" xfId="0" applyFont="1" applyFill="1" applyBorder="1" applyAlignment="1">
      <alignment horizontal="left" vertical="center" wrapText="1" indent="1"/>
    </xf>
    <xf numFmtId="0" fontId="127" fillId="3" borderId="120" xfId="0" applyFont="1" applyFill="1" applyBorder="1" applyAlignment="1">
      <alignment horizontal="left" vertical="center" wrapText="1" indent="1"/>
    </xf>
    <xf numFmtId="0" fontId="126" fillId="3" borderId="121" xfId="0" applyFont="1" applyFill="1" applyBorder="1" applyAlignment="1">
      <alignment horizontal="left" vertical="center" wrapText="1"/>
    </xf>
    <xf numFmtId="0" fontId="127" fillId="0" borderId="110" xfId="20966" applyFont="1" applyFill="1" applyBorder="1" applyAlignment="1">
      <alignment horizontal="left" vertical="center" wrapText="1" indent="1"/>
    </xf>
    <xf numFmtId="0" fontId="126" fillId="0" borderId="110" xfId="0" applyFont="1" applyFill="1" applyBorder="1" applyAlignment="1">
      <alignment horizontal="left" vertical="center" wrapText="1"/>
    </xf>
    <xf numFmtId="0" fontId="128" fillId="0" borderId="110" xfId="20966" applyFont="1" applyFill="1" applyBorder="1" applyAlignment="1">
      <alignment horizontal="center" vertical="center" wrapText="1"/>
    </xf>
    <xf numFmtId="0" fontId="126" fillId="3" borderId="122" xfId="0" applyFont="1" applyFill="1" applyBorder="1" applyAlignment="1">
      <alignment horizontal="left" vertical="center" wrapText="1"/>
    </xf>
    <xf numFmtId="0" fontId="0" fillId="0" borderId="123" xfId="0" applyBorder="1" applyAlignment="1">
      <alignment horizontal="center"/>
    </xf>
    <xf numFmtId="0" fontId="125" fillId="3" borderId="123" xfId="20966" applyFont="1" applyFill="1" applyBorder="1" applyAlignment="1">
      <alignment horizontal="left" vertical="center" wrapText="1" indent="1"/>
    </xf>
    <xf numFmtId="0" fontId="125" fillId="3" borderId="120" xfId="0" applyFont="1" applyFill="1" applyBorder="1" applyAlignment="1">
      <alignment horizontal="left" vertical="center" wrapText="1" indent="1"/>
    </xf>
    <xf numFmtId="0" fontId="125" fillId="0" borderId="123" xfId="20966" applyFont="1" applyFill="1" applyBorder="1" applyAlignment="1">
      <alignment horizontal="left" vertical="center" wrapText="1" indent="1"/>
    </xf>
    <xf numFmtId="0" fontId="126" fillId="0" borderId="120" xfId="0" applyFont="1" applyBorder="1" applyAlignment="1">
      <alignment horizontal="left" vertical="center" wrapText="1"/>
    </xf>
    <xf numFmtId="0" fontId="125" fillId="0" borderId="120" xfId="0" applyFont="1" applyBorder="1" applyAlignment="1">
      <alignment horizontal="left" vertical="center" wrapText="1" indent="1"/>
    </xf>
    <xf numFmtId="0" fontId="125" fillId="0" borderId="121" xfId="0" applyFont="1" applyBorder="1" applyAlignment="1">
      <alignment horizontal="left" vertical="center" wrapText="1" indent="1"/>
    </xf>
    <xf numFmtId="0" fontId="126" fillId="0" borderId="123" xfId="20966" applyFont="1" applyFill="1" applyBorder="1" applyAlignment="1">
      <alignment horizontal="left" vertical="center" wrapText="1"/>
    </xf>
    <xf numFmtId="0" fontId="126" fillId="0" borderId="123" xfId="0" applyFont="1" applyFill="1" applyBorder="1" applyAlignment="1">
      <alignment vertical="center" wrapText="1"/>
    </xf>
    <xf numFmtId="0" fontId="128" fillId="0" borderId="123" xfId="20966" applyFont="1" applyFill="1" applyBorder="1" applyAlignment="1">
      <alignment horizontal="center" vertical="center" wrapText="1"/>
    </xf>
    <xf numFmtId="0" fontId="126" fillId="3" borderId="123" xfId="20966" applyFont="1" applyFill="1" applyBorder="1" applyAlignment="1">
      <alignment horizontal="left" vertical="center" wrapText="1"/>
    </xf>
    <xf numFmtId="0" fontId="129" fillId="0" borderId="0" xfId="0" applyFont="1" applyAlignment="1">
      <alignment horizontal="justify"/>
    </xf>
    <xf numFmtId="0" fontId="126" fillId="0" borderId="123"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Fill="1" applyBorder="1" applyAlignment="1" applyProtection="1">
      <alignment horizontal="center" vertical="center" wrapText="1"/>
    </xf>
    <xf numFmtId="0" fontId="0" fillId="0" borderId="123" xfId="0" applyBorder="1" applyAlignment="1">
      <alignment horizontal="center" vertical="center"/>
    </xf>
    <xf numFmtId="0" fontId="126" fillId="0" borderId="128" xfId="0" applyFont="1" applyFill="1" applyBorder="1" applyAlignment="1">
      <alignment horizontal="justify" vertical="center" wrapText="1"/>
    </xf>
    <xf numFmtId="0" fontId="125" fillId="0" borderId="120" xfId="0" applyFont="1" applyFill="1" applyBorder="1" applyAlignment="1">
      <alignment horizontal="left" vertical="center" wrapText="1" indent="1"/>
    </xf>
    <xf numFmtId="0" fontId="125" fillId="0" borderId="121" xfId="0" applyFont="1" applyFill="1" applyBorder="1" applyAlignment="1">
      <alignment horizontal="left" vertical="center" wrapText="1" indent="1"/>
    </xf>
    <xf numFmtId="0" fontId="126" fillId="0" borderId="120" xfId="0" applyFont="1" applyFill="1" applyBorder="1" applyAlignment="1">
      <alignment horizontal="justify" vertical="center" wrapText="1"/>
    </xf>
    <xf numFmtId="0" fontId="124" fillId="0" borderId="120" xfId="0" applyFont="1" applyFill="1" applyBorder="1" applyAlignment="1">
      <alignment horizontal="justify" vertical="center" wrapText="1"/>
    </xf>
    <xf numFmtId="0" fontId="126" fillId="3" borderId="120" xfId="0" applyFont="1" applyFill="1" applyBorder="1" applyAlignment="1">
      <alignment horizontal="justify" vertical="center" wrapText="1"/>
    </xf>
    <xf numFmtId="0" fontId="126" fillId="0" borderId="121" xfId="0" applyFont="1" applyFill="1" applyBorder="1" applyAlignment="1">
      <alignment horizontal="justify" vertical="center" wrapText="1"/>
    </xf>
    <xf numFmtId="0" fontId="126" fillId="0" borderId="122" xfId="0" applyFont="1" applyFill="1" applyBorder="1" applyAlignment="1">
      <alignment horizontal="justify" vertical="center" wrapText="1"/>
    </xf>
    <xf numFmtId="0" fontId="124" fillId="0" borderId="120" xfId="0" applyFont="1" applyFill="1" applyBorder="1" applyAlignment="1">
      <alignment vertical="center" wrapText="1"/>
    </xf>
    <xf numFmtId="0" fontId="125" fillId="0" borderId="120" xfId="0" applyFont="1" applyFill="1" applyBorder="1" applyAlignment="1">
      <alignment horizontal="left" vertical="center" wrapText="1"/>
    </xf>
    <xf numFmtId="0" fontId="126" fillId="0" borderId="129" xfId="0" applyFont="1" applyFill="1" applyBorder="1" applyAlignment="1">
      <alignment vertical="center" wrapText="1"/>
    </xf>
    <xf numFmtId="0" fontId="126" fillId="3" borderId="120" xfId="0" applyFont="1" applyFill="1" applyBorder="1" applyAlignment="1">
      <alignment vertical="center" wrapText="1"/>
    </xf>
    <xf numFmtId="0" fontId="104" fillId="0" borderId="126" xfId="0" applyNumberFormat="1" applyFont="1" applyFill="1" applyBorder="1" applyAlignment="1">
      <alignment vertical="center" wrapText="1"/>
    </xf>
    <xf numFmtId="0" fontId="2" fillId="0" borderId="126" xfId="0" applyNumberFormat="1" applyFont="1" applyFill="1" applyBorder="1" applyAlignment="1">
      <alignment horizontal="left" vertical="center" wrapText="1" indent="4"/>
    </xf>
    <xf numFmtId="0" fontId="45" fillId="0" borderId="126" xfId="0" applyNumberFormat="1" applyFont="1" applyFill="1" applyBorder="1" applyAlignment="1">
      <alignment vertical="center" wrapText="1"/>
    </xf>
    <xf numFmtId="0" fontId="2" fillId="0" borderId="123" xfId="0" applyFont="1" applyFill="1" applyBorder="1" applyAlignment="1" applyProtection="1">
      <alignment horizontal="left" vertical="center" indent="11"/>
      <protection locked="0"/>
    </xf>
    <xf numFmtId="0" fontId="46" fillId="0" borderId="123" xfId="0" applyFont="1" applyFill="1" applyBorder="1" applyAlignment="1" applyProtection="1">
      <alignment horizontal="left" vertical="center" indent="17"/>
      <protection locked="0"/>
    </xf>
    <xf numFmtId="0" fontId="111" fillId="0" borderId="123" xfId="0" applyFont="1" applyBorder="1" applyAlignment="1">
      <alignment vertical="center"/>
    </xf>
    <xf numFmtId="0" fontId="95" fillId="0" borderId="123" xfId="0" applyNumberFormat="1" applyFont="1" applyFill="1" applyBorder="1" applyAlignment="1">
      <alignment vertical="center" wrapText="1"/>
    </xf>
    <xf numFmtId="0" fontId="96" fillId="0" borderId="126" xfId="0" applyNumberFormat="1" applyFont="1" applyFill="1" applyBorder="1" applyAlignment="1">
      <alignment horizontal="left" vertical="center" wrapText="1"/>
    </xf>
    <xf numFmtId="0" fontId="2" fillId="0" borderId="126" xfId="0" applyNumberFormat="1" applyFont="1" applyFill="1" applyBorder="1" applyAlignment="1">
      <alignment horizontal="left" vertical="center" wrapText="1"/>
    </xf>
    <xf numFmtId="193" fontId="94" fillId="0" borderId="0" xfId="0" applyNumberFormat="1" applyFont="1" applyFill="1" applyBorder="1" applyAlignment="1" applyProtection="1">
      <alignment horizontal="right"/>
    </xf>
    <xf numFmtId="0" fontId="125" fillId="3" borderId="121" xfId="0" applyFont="1" applyFill="1" applyBorder="1" applyAlignment="1">
      <alignment horizontal="left" vertical="center" wrapText="1" indent="1"/>
    </xf>
    <xf numFmtId="0" fontId="125" fillId="3" borderId="123" xfId="0" applyFont="1" applyFill="1" applyBorder="1" applyAlignment="1">
      <alignment horizontal="left" vertical="center" wrapText="1" indent="1"/>
    </xf>
    <xf numFmtId="167" fontId="84" fillId="0" borderId="123" xfId="0" applyNumberFormat="1" applyFont="1" applyBorder="1" applyAlignment="1">
      <alignment horizontal="center"/>
    </xf>
    <xf numFmtId="0" fontId="126" fillId="0" borderId="123" xfId="0" applyFont="1" applyBorder="1" applyAlignment="1">
      <alignment horizontal="left" vertical="center" wrapText="1"/>
    </xf>
    <xf numFmtId="0" fontId="84" fillId="0" borderId="123" xfId="0" applyFont="1" applyBorder="1"/>
    <xf numFmtId="0" fontId="125" fillId="0" borderId="123" xfId="0" applyFont="1" applyBorder="1" applyAlignment="1">
      <alignment horizontal="left" vertical="center" wrapText="1" indent="1"/>
    </xf>
    <xf numFmtId="0" fontId="126" fillId="3" borderId="123" xfId="0" applyFont="1" applyFill="1" applyBorder="1" applyAlignment="1">
      <alignment horizontal="left" vertical="center" wrapText="1"/>
    </xf>
    <xf numFmtId="0" fontId="127" fillId="3" borderId="123" xfId="0" applyFont="1" applyFill="1" applyBorder="1" applyAlignment="1">
      <alignment horizontal="left" vertical="center" wrapText="1" indent="1"/>
    </xf>
    <xf numFmtId="0" fontId="129" fillId="0" borderId="123" xfId="0" applyFont="1" applyBorder="1" applyAlignment="1">
      <alignment horizontal="justify"/>
    </xf>
    <xf numFmtId="167" fontId="86" fillId="0" borderId="123" xfId="0" applyNumberFormat="1" applyFont="1" applyFill="1" applyBorder="1" applyAlignment="1">
      <alignment horizontal="center"/>
    </xf>
    <xf numFmtId="167" fontId="86" fillId="0" borderId="54" xfId="0" applyNumberFormat="1" applyFont="1" applyFill="1" applyBorder="1" applyAlignment="1">
      <alignment horizontal="center"/>
    </xf>
    <xf numFmtId="167" fontId="84" fillId="0" borderId="56" xfId="0" applyNumberFormat="1" applyFont="1" applyFill="1" applyBorder="1" applyAlignment="1">
      <alignment horizontal="center"/>
    </xf>
    <xf numFmtId="167" fontId="87" fillId="0" borderId="56" xfId="0" applyNumberFormat="1" applyFont="1" applyFill="1" applyBorder="1" applyAlignment="1">
      <alignment horizontal="center"/>
    </xf>
    <xf numFmtId="167" fontId="46" fillId="0" borderId="56" xfId="0" applyNumberFormat="1" applyFont="1" applyFill="1" applyBorder="1" applyAlignment="1">
      <alignment horizontal="center"/>
    </xf>
    <xf numFmtId="167" fontId="84" fillId="0" borderId="59" xfId="0" applyNumberFormat="1" applyFont="1" applyFill="1" applyBorder="1" applyAlignment="1">
      <alignment horizontal="center"/>
    </xf>
    <xf numFmtId="0" fontId="125" fillId="0" borderId="123" xfId="0" applyFont="1" applyFill="1" applyBorder="1" applyAlignment="1">
      <alignment horizontal="left" vertical="center" wrapText="1" indent="1"/>
    </xf>
    <xf numFmtId="0" fontId="113" fillId="0" borderId="0" xfId="0" applyFont="1"/>
    <xf numFmtId="0" fontId="116" fillId="0" borderId="123" xfId="0" applyFont="1" applyBorder="1"/>
    <xf numFmtId="49" fontId="118" fillId="0" borderId="123" xfId="5" applyNumberFormat="1" applyFont="1" applyFill="1" applyBorder="1" applyAlignment="1" applyProtection="1">
      <alignment horizontal="right" vertical="center"/>
      <protection locked="0"/>
    </xf>
    <xf numFmtId="0" fontId="117" fillId="3" borderId="123" xfId="13" applyFont="1" applyFill="1" applyBorder="1" applyAlignment="1" applyProtection="1">
      <alignment horizontal="left" vertical="center" wrapText="1"/>
      <protection locked="0"/>
    </xf>
    <xf numFmtId="49" fontId="117" fillId="3" borderId="123" xfId="5" applyNumberFormat="1" applyFont="1" applyFill="1" applyBorder="1" applyAlignment="1" applyProtection="1">
      <alignment horizontal="right" vertical="center"/>
      <protection locked="0"/>
    </xf>
    <xf numFmtId="0" fontId="117" fillId="0" borderId="123" xfId="13" applyFont="1" applyFill="1" applyBorder="1" applyAlignment="1" applyProtection="1">
      <alignment horizontal="left" vertical="center" wrapText="1"/>
      <protection locked="0"/>
    </xf>
    <xf numFmtId="49" fontId="117" fillId="0" borderId="123" xfId="5" applyNumberFormat="1" applyFont="1" applyFill="1" applyBorder="1" applyAlignment="1" applyProtection="1">
      <alignment horizontal="right" vertical="center"/>
      <protection locked="0"/>
    </xf>
    <xf numFmtId="0" fontId="119" fillId="0" borderId="123" xfId="13" applyFont="1" applyFill="1" applyBorder="1" applyAlignment="1" applyProtection="1">
      <alignment horizontal="left" vertical="center" wrapText="1"/>
      <protection locked="0"/>
    </xf>
    <xf numFmtId="0" fontId="116" fillId="0" borderId="123" xfId="0" applyFont="1" applyFill="1" applyBorder="1" applyAlignment="1">
      <alignment horizontal="center" vertical="center" wrapText="1"/>
    </xf>
    <xf numFmtId="43" fontId="96" fillId="0" borderId="0" xfId="7" applyFont="1"/>
    <xf numFmtId="0" fontId="113" fillId="0" borderId="0" xfId="0" applyFont="1" applyAlignment="1">
      <alignment wrapText="1"/>
    </xf>
    <xf numFmtId="166" fontId="112" fillId="36" borderId="123" xfId="20965" applyFont="1" applyFill="1" applyBorder="1"/>
    <xf numFmtId="0" fontId="112" fillId="0" borderId="123" xfId="0" applyFont="1" applyBorder="1"/>
    <xf numFmtId="0" fontId="112" fillId="0" borderId="123" xfId="0" applyFont="1" applyFill="1" applyBorder="1"/>
    <xf numFmtId="0" fontId="112" fillId="0" borderId="123" xfId="0" applyFont="1" applyBorder="1" applyAlignment="1">
      <alignment horizontal="left" indent="8"/>
    </xf>
    <xf numFmtId="0" fontId="112" fillId="0" borderId="123" xfId="0" applyFont="1" applyBorder="1" applyAlignment="1">
      <alignment wrapText="1"/>
    </xf>
    <xf numFmtId="0" fontId="116" fillId="0" borderId="0" xfId="0" applyFont="1"/>
    <xf numFmtId="0" fontId="115" fillId="0" borderId="123" xfId="0" applyFont="1" applyBorder="1"/>
    <xf numFmtId="49" fontId="118" fillId="0" borderId="123" xfId="5" applyNumberFormat="1" applyFont="1" applyFill="1" applyBorder="1" applyAlignment="1" applyProtection="1">
      <alignment horizontal="right" vertical="center" wrapText="1"/>
      <protection locked="0"/>
    </xf>
    <xf numFmtId="49" fontId="117" fillId="3" borderId="123" xfId="5" applyNumberFormat="1" applyFont="1" applyFill="1" applyBorder="1" applyAlignment="1" applyProtection="1">
      <alignment horizontal="right" vertical="center" wrapText="1"/>
      <protection locked="0"/>
    </xf>
    <xf numFmtId="49" fontId="117" fillId="0" borderId="123" xfId="5" applyNumberFormat="1" applyFont="1" applyFill="1" applyBorder="1" applyAlignment="1" applyProtection="1">
      <alignment horizontal="right" vertical="center" wrapText="1"/>
      <protection locked="0"/>
    </xf>
    <xf numFmtId="0" fontId="112" fillId="0" borderId="123" xfId="0" applyFont="1" applyBorder="1" applyAlignment="1">
      <alignment horizontal="center" vertical="center" wrapText="1"/>
    </xf>
    <xf numFmtId="0" fontId="112" fillId="0" borderId="127" xfId="0" applyFont="1" applyFill="1" applyBorder="1" applyAlignment="1">
      <alignment horizontal="center" vertical="center" wrapText="1"/>
    </xf>
    <xf numFmtId="0" fontId="112" fillId="0" borderId="123"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Border="1"/>
    <xf numFmtId="0" fontId="113" fillId="0" borderId="0" xfId="0" applyFont="1" applyBorder="1" applyAlignment="1">
      <alignment horizontal="left"/>
    </xf>
    <xf numFmtId="0" fontId="115" fillId="0" borderId="123" xfId="0" applyFont="1" applyFill="1" applyBorder="1"/>
    <xf numFmtId="0" fontId="112" fillId="0" borderId="123" xfId="0" applyNumberFormat="1" applyFont="1" applyFill="1" applyBorder="1" applyAlignment="1">
      <alignment horizontal="left" vertical="center" wrapText="1"/>
    </xf>
    <xf numFmtId="0" fontId="115" fillId="0" borderId="123" xfId="0" applyFont="1" applyFill="1" applyBorder="1" applyAlignment="1">
      <alignment horizontal="left" wrapText="1" indent="1"/>
    </xf>
    <xf numFmtId="0" fontId="115" fillId="0" borderId="123" xfId="0" applyFont="1" applyFill="1" applyBorder="1" applyAlignment="1">
      <alignment horizontal="left" vertical="center" indent="1"/>
    </xf>
    <xf numFmtId="0" fontId="112" fillId="0" borderId="123" xfId="0" applyFont="1" applyFill="1" applyBorder="1" applyAlignment="1">
      <alignment horizontal="left" wrapText="1" indent="1"/>
    </xf>
    <xf numFmtId="0" fontId="112" fillId="0" borderId="123" xfId="0" applyFont="1" applyFill="1" applyBorder="1" applyAlignment="1">
      <alignment horizontal="left" indent="1"/>
    </xf>
    <xf numFmtId="0" fontId="112" fillId="0" borderId="123" xfId="0" applyFont="1" applyFill="1" applyBorder="1" applyAlignment="1">
      <alignment horizontal="left" wrapText="1" indent="4"/>
    </xf>
    <xf numFmtId="0" fontId="112" fillId="0" borderId="123" xfId="0" applyNumberFormat="1" applyFont="1" applyFill="1" applyBorder="1" applyAlignment="1">
      <alignment horizontal="left" indent="3"/>
    </xf>
    <xf numFmtId="0" fontId="115" fillId="0" borderId="123" xfId="0" applyFont="1" applyFill="1" applyBorder="1" applyAlignment="1">
      <alignment horizontal="left" indent="1"/>
    </xf>
    <xf numFmtId="0" fontId="113" fillId="78" borderId="123" xfId="0" applyFont="1" applyFill="1" applyBorder="1"/>
    <xf numFmtId="0" fontId="116" fillId="0" borderId="7" xfId="0" applyFont="1" applyBorder="1"/>
    <xf numFmtId="0" fontId="116" fillId="0" borderId="123" xfId="0" applyFont="1" applyFill="1" applyBorder="1"/>
    <xf numFmtId="0" fontId="113" fillId="0" borderId="123" xfId="0" applyFont="1" applyFill="1" applyBorder="1" applyAlignment="1">
      <alignment horizontal="left" wrapText="1" indent="2"/>
    </xf>
    <xf numFmtId="0" fontId="113" fillId="0" borderId="123" xfId="0" applyFont="1" applyFill="1" applyBorder="1"/>
    <xf numFmtId="0" fontId="113" fillId="0" borderId="123" xfId="0" applyFont="1" applyFill="1" applyBorder="1" applyAlignment="1">
      <alignment horizontal="left" wrapText="1"/>
    </xf>
    <xf numFmtId="0" fontId="112" fillId="0" borderId="0" xfId="0" applyFont="1" applyBorder="1"/>
    <xf numFmtId="0" fontId="112" fillId="0" borderId="123" xfId="0" applyFont="1" applyBorder="1" applyAlignment="1">
      <alignment horizontal="left" indent="1"/>
    </xf>
    <xf numFmtId="0" fontId="112" fillId="0" borderId="123" xfId="0" applyFont="1" applyBorder="1" applyAlignment="1">
      <alignment horizontal="center"/>
    </xf>
    <xf numFmtId="0" fontId="112" fillId="0" borderId="0" xfId="0" applyFont="1" applyBorder="1" applyAlignment="1">
      <alignment horizontal="center" vertical="center"/>
    </xf>
    <xf numFmtId="0" fontId="112" fillId="0" borderId="123" xfId="0" applyFont="1" applyFill="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Border="1" applyAlignment="1">
      <alignment horizontal="center" vertical="center" wrapText="1"/>
    </xf>
    <xf numFmtId="0" fontId="112" fillId="0" borderId="102"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126" xfId="0" applyFont="1" applyFill="1" applyBorder="1" applyAlignment="1">
      <alignment horizontal="center" vertical="center" wrapText="1"/>
    </xf>
    <xf numFmtId="0" fontId="112" fillId="0" borderId="103" xfId="0" applyFont="1" applyFill="1" applyBorder="1" applyAlignment="1">
      <alignment horizontal="center" vertical="center" wrapText="1"/>
    </xf>
    <xf numFmtId="0" fontId="112" fillId="0" borderId="0" xfId="0" applyFont="1" applyFill="1"/>
    <xf numFmtId="0" fontId="112" fillId="0" borderId="22" xfId="0" applyFont="1" applyFill="1" applyBorder="1"/>
    <xf numFmtId="0" fontId="112" fillId="0" borderId="21" xfId="0" applyFont="1" applyFill="1" applyBorder="1"/>
    <xf numFmtId="0" fontId="112" fillId="0" borderId="24" xfId="0" applyFont="1" applyFill="1" applyBorder="1"/>
    <xf numFmtId="49" fontId="112" fillId="0" borderId="22" xfId="0" applyNumberFormat="1" applyFont="1" applyFill="1" applyBorder="1" applyAlignment="1">
      <alignment horizontal="left" wrapText="1" indent="1"/>
    </xf>
    <xf numFmtId="0" fontId="112" fillId="0" borderId="20" xfId="0" applyNumberFormat="1" applyFont="1" applyFill="1" applyBorder="1" applyAlignment="1">
      <alignment horizontal="left" wrapText="1" indent="1"/>
    </xf>
    <xf numFmtId="0" fontId="112" fillId="0" borderId="79" xfId="0" applyFont="1" applyFill="1" applyBorder="1"/>
    <xf numFmtId="0" fontId="112" fillId="0" borderId="126" xfId="0" applyFont="1" applyFill="1" applyBorder="1"/>
    <xf numFmtId="49" fontId="112" fillId="0" borderId="79" xfId="0" applyNumberFormat="1" applyFont="1" applyFill="1" applyBorder="1" applyAlignment="1">
      <alignment horizontal="left" wrapText="1" indent="1"/>
    </xf>
    <xf numFmtId="0" fontId="112" fillId="0" borderId="17" xfId="0" applyNumberFormat="1" applyFont="1" applyFill="1" applyBorder="1" applyAlignment="1">
      <alignment horizontal="left" wrapText="1" indent="1"/>
    </xf>
    <xf numFmtId="49" fontId="112" fillId="0" borderId="17"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2"/>
    </xf>
    <xf numFmtId="49" fontId="112" fillId="0" borderId="17" xfId="0" applyNumberFormat="1" applyFont="1" applyBorder="1" applyAlignment="1">
      <alignment horizontal="left" wrapText="1" indent="2"/>
    </xf>
    <xf numFmtId="49" fontId="112" fillId="0" borderId="79" xfId="0" applyNumberFormat="1" applyFont="1" applyFill="1" applyBorder="1" applyAlignment="1">
      <alignment horizontal="left" vertical="top" wrapText="1" indent="2"/>
    </xf>
    <xf numFmtId="0" fontId="112" fillId="79" borderId="79" xfId="0" applyFont="1" applyFill="1" applyBorder="1"/>
    <xf numFmtId="0" fontId="112" fillId="79" borderId="123" xfId="0" applyFont="1" applyFill="1" applyBorder="1"/>
    <xf numFmtId="0" fontId="112" fillId="79" borderId="126" xfId="0" applyFont="1" applyFill="1" applyBorder="1"/>
    <xf numFmtId="49" fontId="112" fillId="0" borderId="79" xfId="0" applyNumberFormat="1" applyFont="1" applyFill="1" applyBorder="1" applyAlignment="1">
      <alignment horizontal="left" indent="1"/>
    </xf>
    <xf numFmtId="0" fontId="112" fillId="0" borderId="17" xfId="0" applyNumberFormat="1" applyFont="1" applyBorder="1" applyAlignment="1">
      <alignment horizontal="left" indent="1"/>
    </xf>
    <xf numFmtId="0" fontId="112" fillId="0" borderId="79" xfId="0" applyFont="1" applyBorder="1"/>
    <xf numFmtId="0" fontId="112" fillId="0" borderId="126" xfId="0" applyFont="1" applyBorder="1"/>
    <xf numFmtId="49" fontId="112" fillId="0" borderId="17" xfId="0" applyNumberFormat="1" applyFont="1" applyBorder="1" applyAlignment="1">
      <alignment horizontal="left" indent="1"/>
    </xf>
    <xf numFmtId="49" fontId="112" fillId="0" borderId="79" xfId="0" applyNumberFormat="1" applyFont="1" applyFill="1" applyBorder="1" applyAlignment="1">
      <alignment horizontal="left" indent="3"/>
    </xf>
    <xf numFmtId="49" fontId="112" fillId="0" borderId="17" xfId="0" applyNumberFormat="1" applyFont="1" applyBorder="1" applyAlignment="1">
      <alignment horizontal="left" indent="3"/>
    </xf>
    <xf numFmtId="0" fontId="112" fillId="0" borderId="17" xfId="0" applyFont="1" applyBorder="1" applyAlignment="1">
      <alignment horizontal="left" indent="2"/>
    </xf>
    <xf numFmtId="0" fontId="112" fillId="0" borderId="79" xfId="0" applyFont="1" applyBorder="1" applyAlignment="1">
      <alignment horizontal="left" indent="2"/>
    </xf>
    <xf numFmtId="0" fontId="112" fillId="0" borderId="17" xfId="0" applyFont="1" applyBorder="1" applyAlignment="1">
      <alignment horizontal="left" indent="1"/>
    </xf>
    <xf numFmtId="0" fontId="112" fillId="0" borderId="79" xfId="0" applyFont="1" applyBorder="1" applyAlignment="1">
      <alignment horizontal="left" indent="1"/>
    </xf>
    <xf numFmtId="0" fontId="115" fillId="0" borderId="62" xfId="0" applyFont="1" applyBorder="1"/>
    <xf numFmtId="0" fontId="112" fillId="0" borderId="65" xfId="0" applyFont="1" applyBorder="1"/>
    <xf numFmtId="0" fontId="112" fillId="0" borderId="73" xfId="0" applyFont="1" applyBorder="1" applyAlignment="1">
      <alignment horizontal="center" vertical="center" wrapText="1"/>
    </xf>
    <xf numFmtId="0" fontId="112" fillId="0" borderId="79" xfId="0" applyFont="1" applyFill="1" applyBorder="1" applyAlignment="1">
      <alignment horizontal="center" vertical="center" wrapText="1"/>
    </xf>
    <xf numFmtId="0" fontId="112" fillId="0" borderId="0" xfId="0" applyFont="1" applyBorder="1" applyAlignment="1">
      <alignment wrapText="1"/>
    </xf>
    <xf numFmtId="14" fontId="112" fillId="0" borderId="0" xfId="0" applyNumberFormat="1" applyFont="1" applyBorder="1"/>
    <xf numFmtId="0" fontId="112" fillId="0" borderId="0" xfId="0" applyFont="1" applyAlignment="1">
      <alignment horizontal="center" vertical="center"/>
    </xf>
    <xf numFmtId="0" fontId="112" fillId="0" borderId="0" xfId="0" applyFont="1" applyBorder="1" applyAlignment="1">
      <alignment horizontal="left"/>
    </xf>
    <xf numFmtId="0" fontId="115" fillId="0" borderId="123" xfId="0" applyNumberFormat="1" applyFont="1" applyFill="1" applyBorder="1" applyAlignment="1">
      <alignment horizontal="left" vertical="center" wrapText="1"/>
    </xf>
    <xf numFmtId="0" fontId="112" fillId="0" borderId="7" xfId="0" applyFont="1" applyFill="1" applyBorder="1" applyAlignment="1">
      <alignment horizontal="center" vertical="center" wrapText="1"/>
    </xf>
    <xf numFmtId="0" fontId="117" fillId="0" borderId="0" xfId="0" applyFont="1"/>
    <xf numFmtId="0" fontId="94" fillId="0" borderId="0" xfId="0" applyFont="1" applyFill="1" applyBorder="1" applyAlignment="1">
      <alignment wrapText="1"/>
    </xf>
    <xf numFmtId="0" fontId="115" fillId="0" borderId="123"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18" xfId="0" applyNumberFormat="1" applyFont="1" applyFill="1" applyBorder="1" applyAlignment="1">
      <alignment horizontal="left" vertical="center" wrapText="1" indent="1" readingOrder="1"/>
    </xf>
    <xf numFmtId="0" fontId="133" fillId="0" borderId="123" xfId="0" applyFont="1" applyBorder="1" applyAlignment="1">
      <alignment horizontal="left" indent="3"/>
    </xf>
    <xf numFmtId="0" fontId="115" fillId="0" borderId="123" xfId="0" applyNumberFormat="1" applyFont="1" applyFill="1" applyBorder="1" applyAlignment="1">
      <alignment vertical="center" wrapText="1" readingOrder="1"/>
    </xf>
    <xf numFmtId="0" fontId="133" fillId="0" borderId="123" xfId="0" applyFont="1" applyFill="1" applyBorder="1" applyAlignment="1">
      <alignment horizontal="left" indent="2"/>
    </xf>
    <xf numFmtId="0" fontId="112" fillId="0" borderId="119" xfId="0" applyNumberFormat="1" applyFont="1" applyFill="1" applyBorder="1" applyAlignment="1">
      <alignment vertical="center" wrapText="1" readingOrder="1"/>
    </xf>
    <xf numFmtId="0" fontId="133" fillId="0" borderId="127" xfId="0" applyFont="1" applyBorder="1" applyAlignment="1">
      <alignment horizontal="left" indent="2"/>
    </xf>
    <xf numFmtId="0" fontId="112" fillId="0" borderId="118" xfId="0" applyNumberFormat="1" applyFont="1" applyFill="1" applyBorder="1" applyAlignment="1">
      <alignment vertical="center" wrapText="1" readingOrder="1"/>
    </xf>
    <xf numFmtId="0" fontId="133" fillId="0" borderId="123" xfId="0" applyFont="1" applyBorder="1" applyAlignment="1">
      <alignment horizontal="left" indent="2"/>
    </xf>
    <xf numFmtId="0" fontId="112" fillId="0" borderId="117" xfId="0" applyNumberFormat="1" applyFont="1" applyFill="1" applyBorder="1" applyAlignment="1">
      <alignment vertical="center" wrapText="1" readingOrder="1"/>
    </xf>
    <xf numFmtId="0" fontId="133" fillId="0" borderId="7" xfId="0" applyFont="1" applyBorder="1"/>
    <xf numFmtId="0" fontId="2" fillId="0" borderId="14" xfId="0" applyNumberFormat="1" applyFont="1" applyFill="1" applyBorder="1" applyAlignment="1">
      <alignment horizontal="left" vertical="center" wrapText="1" indent="1"/>
    </xf>
    <xf numFmtId="169" fontId="2" fillId="37" borderId="61" xfId="20" applyFont="1" applyBorder="1"/>
    <xf numFmtId="167" fontId="135" fillId="80" borderId="55" xfId="0" applyNumberFormat="1" applyFont="1" applyFill="1" applyBorder="1" applyAlignment="1">
      <alignment horizontal="center"/>
    </xf>
    <xf numFmtId="0" fontId="2" fillId="81" borderId="0" xfId="13" applyFont="1" applyFill="1" applyBorder="1" applyAlignment="1" applyProtection="1">
      <alignment wrapText="1"/>
      <protection locked="0"/>
    </xf>
    <xf numFmtId="193" fontId="96" fillId="0" borderId="123" xfId="0" applyNumberFormat="1" applyFont="1" applyFill="1" applyBorder="1" applyAlignment="1" applyProtection="1">
      <alignment vertical="center" wrapText="1"/>
      <protection locked="0"/>
    </xf>
    <xf numFmtId="193" fontId="3" fillId="0" borderId="123" xfId="0" applyNumberFormat="1" applyFont="1" applyFill="1" applyBorder="1" applyAlignment="1" applyProtection="1">
      <alignment vertical="center" wrapText="1"/>
      <protection locked="0"/>
    </xf>
    <xf numFmtId="193" fontId="3" fillId="0" borderId="79" xfId="0" applyNumberFormat="1" applyFont="1" applyFill="1" applyBorder="1" applyAlignment="1" applyProtection="1">
      <alignment vertical="center" wrapText="1"/>
      <protection locked="0"/>
    </xf>
    <xf numFmtId="169" fontId="9" fillId="37" borderId="0" xfId="20" applyNumberFormat="1" applyFont="1" applyFill="1" applyBorder="1"/>
    <xf numFmtId="193" fontId="96" fillId="0" borderId="127" xfId="0" applyNumberFormat="1" applyFont="1" applyFill="1" applyBorder="1" applyAlignment="1" applyProtection="1">
      <alignment horizontal="right" vertical="center" wrapText="1"/>
      <protection locked="0"/>
    </xf>
    <xf numFmtId="193" fontId="3" fillId="0" borderId="127" xfId="0" applyNumberFormat="1" applyFont="1" applyFill="1" applyBorder="1" applyAlignment="1" applyProtection="1">
      <alignment vertical="center" wrapText="1"/>
      <protection locked="0"/>
    </xf>
    <xf numFmtId="193" fontId="3" fillId="0" borderId="87" xfId="0" applyNumberFormat="1" applyFont="1" applyFill="1" applyBorder="1" applyAlignment="1" applyProtection="1">
      <alignment vertical="center" wrapText="1"/>
      <protection locked="0"/>
    </xf>
    <xf numFmtId="169" fontId="9" fillId="37" borderId="102" xfId="20" applyNumberFormat="1" applyFont="1" applyFill="1" applyBorder="1"/>
    <xf numFmtId="169" fontId="9" fillId="37" borderId="103" xfId="20" applyNumberFormat="1" applyFont="1" applyFill="1" applyBorder="1"/>
    <xf numFmtId="169" fontId="9" fillId="37" borderId="104" xfId="20" applyNumberFormat="1" applyFont="1" applyFill="1" applyBorder="1"/>
    <xf numFmtId="169" fontId="9" fillId="37" borderId="83" xfId="20" applyNumberFormat="1" applyFont="1" applyFill="1" applyBorder="1"/>
    <xf numFmtId="169" fontId="9" fillId="37" borderId="107" xfId="20" applyNumberFormat="1" applyFont="1" applyFill="1" applyBorder="1"/>
    <xf numFmtId="169" fontId="9" fillId="37" borderId="73" xfId="20" applyNumberFormat="1" applyFont="1" applyFill="1" applyBorder="1"/>
    <xf numFmtId="10" fontId="3" fillId="0" borderId="7" xfId="20962" applyNumberFormat="1" applyFont="1" applyFill="1" applyBorder="1" applyAlignment="1" applyProtection="1">
      <alignment horizontal="right" vertical="center" wrapText="1"/>
      <protection locked="0"/>
    </xf>
    <xf numFmtId="10" fontId="3" fillId="0" borderId="7" xfId="20962" applyNumberFormat="1" applyFont="1" applyFill="1" applyBorder="1" applyAlignment="1" applyProtection="1">
      <alignment vertical="center" wrapText="1"/>
      <protection locked="0"/>
    </xf>
    <xf numFmtId="10" fontId="3" fillId="0" borderId="62" xfId="20962" applyNumberFormat="1" applyFont="1" applyFill="1" applyBorder="1" applyAlignment="1" applyProtection="1">
      <alignment vertical="center" wrapText="1"/>
      <protection locked="0"/>
    </xf>
    <xf numFmtId="10" fontId="3" fillId="0" borderId="123" xfId="20962" applyNumberFormat="1" applyFont="1" applyFill="1" applyBorder="1" applyAlignment="1" applyProtection="1">
      <alignment horizontal="right" vertical="center" wrapText="1"/>
      <protection locked="0"/>
    </xf>
    <xf numFmtId="10" fontId="3" fillId="0" borderId="123" xfId="20962" applyNumberFormat="1" applyFont="1" applyFill="1" applyBorder="1" applyAlignment="1" applyProtection="1">
      <alignment vertical="center" wrapText="1"/>
      <protection locked="0"/>
    </xf>
    <xf numFmtId="10" fontId="3" fillId="0" borderId="79" xfId="20962" applyNumberFormat="1" applyFont="1" applyFill="1" applyBorder="1" applyAlignment="1" applyProtection="1">
      <alignment vertical="center" wrapText="1"/>
      <protection locked="0"/>
    </xf>
    <xf numFmtId="169" fontId="9" fillId="0" borderId="0" xfId="20" applyNumberFormat="1" applyFont="1" applyFill="1" applyBorder="1"/>
    <xf numFmtId="169" fontId="9" fillId="37" borderId="92" xfId="20" applyNumberFormat="1" applyFont="1" applyFill="1" applyBorder="1"/>
    <xf numFmtId="10" fontId="3" fillId="0" borderId="123" xfId="20962" applyNumberFormat="1" applyFont="1" applyBorder="1"/>
    <xf numFmtId="193" fontId="94" fillId="2" borderId="123" xfId="0" applyNumberFormat="1" applyFont="1" applyFill="1" applyBorder="1" applyAlignment="1" applyProtection="1">
      <alignment vertical="center"/>
      <protection locked="0"/>
    </xf>
    <xf numFmtId="193" fontId="94" fillId="2" borderId="79" xfId="0" applyNumberFormat="1" applyFont="1" applyFill="1" applyBorder="1" applyAlignment="1" applyProtection="1">
      <alignment vertical="center"/>
      <protection locked="0"/>
    </xf>
    <xf numFmtId="193" fontId="136" fillId="2" borderId="123" xfId="0" applyNumberFormat="1" applyFont="1" applyFill="1" applyBorder="1" applyAlignment="1" applyProtection="1">
      <alignment vertical="center"/>
      <protection locked="0"/>
    </xf>
    <xf numFmtId="193" fontId="136" fillId="2" borderId="79" xfId="0" applyNumberFormat="1" applyFont="1" applyFill="1" applyBorder="1" applyAlignment="1" applyProtection="1">
      <alignment vertical="center"/>
      <protection locked="0"/>
    </xf>
    <xf numFmtId="10" fontId="3" fillId="0" borderId="21" xfId="20962" applyNumberFormat="1" applyFont="1" applyBorder="1"/>
    <xf numFmtId="193" fontId="3" fillId="0" borderId="17" xfId="0" applyNumberFormat="1" applyFont="1" applyFill="1" applyBorder="1" applyAlignment="1" applyProtection="1">
      <alignment horizontal="center" vertical="center" wrapText="1"/>
      <protection locked="0"/>
    </xf>
    <xf numFmtId="193" fontId="3" fillId="0" borderId="123" xfId="0" applyNumberFormat="1" applyFont="1" applyFill="1" applyBorder="1" applyAlignment="1" applyProtection="1">
      <alignment horizontal="center" vertical="center" wrapText="1"/>
      <protection locked="0"/>
    </xf>
    <xf numFmtId="193" fontId="3" fillId="0" borderId="79" xfId="0" applyNumberFormat="1" applyFont="1" applyFill="1" applyBorder="1" applyAlignment="1" applyProtection="1">
      <alignment horizontal="center" vertical="center" wrapText="1"/>
      <protection locked="0"/>
    </xf>
    <xf numFmtId="169" fontId="9" fillId="37" borderId="61" xfId="20" applyNumberFormat="1" applyFont="1" applyFill="1" applyBorder="1" applyAlignment="1">
      <alignment horizontal="center"/>
    </xf>
    <xf numFmtId="169" fontId="9" fillId="37" borderId="0" xfId="20" applyNumberFormat="1" applyFont="1" applyFill="1" applyBorder="1" applyAlignment="1">
      <alignment horizontal="center"/>
    </xf>
    <xf numFmtId="169" fontId="9" fillId="37" borderId="92" xfId="20" applyNumberFormat="1" applyFont="1" applyFill="1" applyBorder="1" applyAlignment="1">
      <alignment horizontal="center"/>
    </xf>
    <xf numFmtId="10" fontId="3" fillId="0" borderId="17" xfId="20962" applyNumberFormat="1" applyFont="1" applyFill="1" applyBorder="1" applyAlignment="1" applyProtection="1">
      <alignment horizontal="center" vertical="center" wrapText="1"/>
      <protection locked="0"/>
    </xf>
    <xf numFmtId="10" fontId="3" fillId="0" borderId="123" xfId="20962" applyNumberFormat="1" applyFont="1" applyFill="1" applyBorder="1" applyAlignment="1" applyProtection="1">
      <alignment horizontal="center" vertical="center" wrapText="1"/>
      <protection locked="0"/>
    </xf>
    <xf numFmtId="10" fontId="3" fillId="0" borderId="79" xfId="20962" applyNumberFormat="1" applyFont="1" applyFill="1" applyBorder="1" applyAlignment="1" applyProtection="1">
      <alignment horizontal="center" vertical="center" wrapText="1"/>
      <protection locked="0"/>
    </xf>
    <xf numFmtId="193" fontId="3" fillId="0" borderId="14" xfId="0" applyNumberFormat="1" applyFont="1" applyFill="1" applyBorder="1" applyAlignment="1" applyProtection="1">
      <alignment horizontal="center" vertical="center" wrapText="1"/>
      <protection locked="0"/>
    </xf>
    <xf numFmtId="193" fontId="3" fillId="0" borderId="15" xfId="0" applyNumberFormat="1" applyFont="1" applyFill="1" applyBorder="1" applyAlignment="1" applyProtection="1">
      <alignment horizontal="center" vertical="center" wrapText="1"/>
      <protection locked="0"/>
    </xf>
    <xf numFmtId="193" fontId="3" fillId="0" borderId="16" xfId="0" applyNumberFormat="1" applyFont="1" applyFill="1" applyBorder="1" applyAlignment="1" applyProtection="1">
      <alignment horizontal="center" vertical="center" wrapText="1"/>
      <protection locked="0"/>
    </xf>
    <xf numFmtId="10" fontId="1" fillId="0" borderId="20" xfId="20962" applyNumberFormat="1" applyBorder="1" applyAlignment="1">
      <alignment horizontal="center"/>
    </xf>
    <xf numFmtId="10" fontId="1" fillId="0" borderId="21" xfId="20962" applyNumberFormat="1" applyBorder="1" applyAlignment="1">
      <alignment horizontal="center"/>
    </xf>
    <xf numFmtId="10" fontId="1" fillId="0" borderId="22" xfId="20962" applyNumberFormat="1" applyBorder="1" applyAlignment="1">
      <alignment horizontal="center"/>
    </xf>
    <xf numFmtId="3" fontId="0" fillId="0" borderId="123" xfId="0" applyNumberFormat="1" applyFont="1" applyFill="1" applyBorder="1"/>
    <xf numFmtId="3" fontId="0" fillId="36" borderId="123" xfId="0" applyNumberFormat="1" applyFont="1" applyFill="1" applyBorder="1"/>
    <xf numFmtId="3" fontId="0" fillId="0" borderId="123" xfId="0" applyNumberFormat="1" applyFont="1" applyFill="1" applyBorder="1" applyAlignment="1">
      <alignment vertical="center"/>
    </xf>
    <xf numFmtId="3" fontId="0" fillId="36" borderId="123" xfId="0" applyNumberFormat="1" applyFont="1" applyFill="1" applyBorder="1" applyAlignment="1">
      <alignment vertical="center"/>
    </xf>
    <xf numFmtId="193" fontId="94" fillId="0" borderId="123" xfId="0" applyNumberFormat="1" applyFont="1" applyFill="1" applyBorder="1" applyAlignment="1">
      <alignment horizontal="right"/>
    </xf>
    <xf numFmtId="193" fontId="94" fillId="36" borderId="123" xfId="0" applyNumberFormat="1" applyFont="1" applyFill="1" applyBorder="1" applyAlignment="1">
      <alignment horizontal="right"/>
    </xf>
    <xf numFmtId="193" fontId="94" fillId="36" borderId="79" xfId="0" applyNumberFormat="1" applyFont="1" applyFill="1" applyBorder="1" applyAlignment="1">
      <alignment horizontal="right"/>
    </xf>
    <xf numFmtId="3" fontId="103" fillId="0" borderId="123" xfId="0" applyNumberFormat="1" applyFont="1" applyFill="1" applyBorder="1" applyAlignment="1">
      <alignment vertical="center" wrapText="1"/>
    </xf>
    <xf numFmtId="3" fontId="103" fillId="0" borderId="124" xfId="0" applyNumberFormat="1" applyFont="1" applyFill="1" applyBorder="1" applyAlignment="1">
      <alignment vertical="center" wrapText="1"/>
    </xf>
    <xf numFmtId="37" fontId="4" fillId="0" borderId="123" xfId="7" applyNumberFormat="1" applyFont="1" applyFill="1" applyBorder="1" applyAlignment="1">
      <alignment vertical="center" wrapText="1"/>
    </xf>
    <xf numFmtId="37" fontId="3" fillId="0" borderId="123" xfId="7" applyNumberFormat="1" applyFont="1" applyFill="1" applyBorder="1" applyAlignment="1">
      <alignment vertical="center" wrapText="1"/>
    </xf>
    <xf numFmtId="37" fontId="4" fillId="0" borderId="79" xfId="7" applyNumberFormat="1" applyFont="1" applyFill="1" applyBorder="1" applyAlignment="1">
      <alignment vertical="center" wrapText="1"/>
    </xf>
    <xf numFmtId="37" fontId="3" fillId="0" borderId="79" xfId="7" applyNumberFormat="1" applyFont="1" applyFill="1" applyBorder="1" applyAlignment="1">
      <alignment vertical="center" wrapText="1"/>
    </xf>
    <xf numFmtId="37" fontId="3" fillId="0" borderId="123" xfId="7" applyNumberFormat="1" applyFont="1" applyFill="1" applyBorder="1" applyAlignment="1">
      <alignment vertical="center"/>
    </xf>
    <xf numFmtId="37" fontId="4" fillId="0" borderId="123" xfId="7" applyNumberFormat="1" applyFont="1" applyFill="1" applyBorder="1" applyAlignment="1">
      <alignment vertical="center"/>
    </xf>
    <xf numFmtId="37" fontId="4" fillId="0" borderId="79" xfId="7" applyNumberFormat="1" applyFont="1" applyFill="1" applyBorder="1" applyAlignment="1">
      <alignment vertical="center"/>
    </xf>
    <xf numFmtId="37" fontId="3" fillId="77" borderId="123" xfId="7" applyNumberFormat="1" applyFont="1" applyFill="1" applyBorder="1" applyAlignment="1">
      <alignment vertical="center" wrapText="1"/>
    </xf>
    <xf numFmtId="37" fontId="3" fillId="77" borderId="79" xfId="7" applyNumberFormat="1" applyFont="1" applyFill="1" applyBorder="1" applyAlignment="1">
      <alignment vertical="center" wrapText="1"/>
    </xf>
    <xf numFmtId="167" fontId="4" fillId="36" borderId="21" xfId="0" applyNumberFormat="1" applyFont="1" applyFill="1" applyBorder="1" applyAlignment="1">
      <alignment horizontal="center" vertical="center"/>
    </xf>
    <xf numFmtId="167" fontId="4" fillId="36" borderId="22" xfId="0" applyNumberFormat="1" applyFont="1" applyFill="1" applyBorder="1" applyAlignment="1">
      <alignment horizontal="center" vertical="center"/>
    </xf>
    <xf numFmtId="193" fontId="0" fillId="0" borderId="79" xfId="0" applyNumberFormat="1" applyFont="1" applyFill="1" applyBorder="1" applyAlignment="1">
      <alignment horizontal="right"/>
    </xf>
    <xf numFmtId="193" fontId="0" fillId="0" borderId="79" xfId="0" applyNumberFormat="1" applyFont="1" applyFill="1" applyBorder="1" applyAlignment="1">
      <alignment horizontal="right" wrapText="1"/>
    </xf>
    <xf numFmtId="193" fontId="96" fillId="36" borderId="79" xfId="2" applyNumberFormat="1" applyFont="1" applyFill="1" applyBorder="1" applyAlignment="1">
      <alignment vertical="top"/>
    </xf>
    <xf numFmtId="193" fontId="96" fillId="3" borderId="79" xfId="2" applyNumberFormat="1" applyFont="1" applyFill="1" applyBorder="1" applyAlignment="1" applyProtection="1">
      <alignment vertical="top"/>
      <protection locked="0"/>
    </xf>
    <xf numFmtId="193" fontId="96" fillId="36" borderId="79" xfId="2" applyNumberFormat="1" applyFont="1" applyFill="1" applyBorder="1" applyAlignment="1">
      <alignment vertical="top" wrapText="1"/>
    </xf>
    <xf numFmtId="193" fontId="96" fillId="3" borderId="79" xfId="2" applyNumberFormat="1" applyFont="1" applyFill="1" applyBorder="1" applyAlignment="1" applyProtection="1">
      <alignment vertical="top" wrapText="1"/>
      <protection locked="0"/>
    </xf>
    <xf numFmtId="193" fontId="137" fillId="3" borderId="79" xfId="2" applyNumberFormat="1" applyFont="1" applyFill="1" applyBorder="1" applyAlignment="1" applyProtection="1">
      <alignment vertical="top" wrapText="1"/>
      <protection locked="0"/>
    </xf>
    <xf numFmtId="193" fontId="96" fillId="36" borderId="79" xfId="2" applyNumberFormat="1" applyFont="1" applyFill="1" applyBorder="1" applyAlignment="1" applyProtection="1">
      <alignment vertical="top" wrapText="1"/>
      <protection locked="0"/>
    </xf>
    <xf numFmtId="193" fontId="96" fillId="36" borderId="22" xfId="2" applyNumberFormat="1" applyFont="1" applyFill="1" applyBorder="1" applyAlignment="1">
      <alignment vertical="top" wrapText="1"/>
    </xf>
    <xf numFmtId="3" fontId="3" fillId="0" borderId="79" xfId="0" applyNumberFormat="1" applyFont="1" applyFill="1" applyBorder="1" applyAlignment="1">
      <alignment horizontal="right" vertical="center" wrapText="1"/>
    </xf>
    <xf numFmtId="10" fontId="100" fillId="0" borderId="123" xfId="20962" applyNumberFormat="1" applyFont="1" applyFill="1" applyBorder="1" applyAlignment="1">
      <alignment horizontal="left" vertical="center" wrapText="1"/>
    </xf>
    <xf numFmtId="3" fontId="3" fillId="0" borderId="22" xfId="0" applyNumberFormat="1" applyFont="1" applyFill="1" applyBorder="1" applyAlignment="1">
      <alignment horizontal="right" vertical="center" wrapText="1"/>
    </xf>
    <xf numFmtId="0" fontId="45" fillId="0" borderId="0" xfId="0" applyFont="1"/>
    <xf numFmtId="0" fontId="138" fillId="0" borderId="123" xfId="0" applyFont="1" applyBorder="1"/>
    <xf numFmtId="0" fontId="2" fillId="0" borderId="124" xfId="0" applyFont="1" applyBorder="1" applyAlignment="1">
      <alignment wrapText="1"/>
    </xf>
    <xf numFmtId="0" fontId="84" fillId="0" borderId="82" xfId="0" applyFont="1" applyBorder="1" applyAlignment="1">
      <alignment horizontal="left"/>
    </xf>
    <xf numFmtId="0" fontId="2" fillId="0" borderId="123" xfId="0" applyFont="1" applyBorder="1" applyAlignment="1">
      <alignment wrapText="1"/>
    </xf>
    <xf numFmtId="0" fontId="84" fillId="0" borderId="79" xfId="0" applyFont="1" applyBorder="1" applyAlignment="1"/>
    <xf numFmtId="0" fontId="45" fillId="0" borderId="123" xfId="0" applyFont="1" applyBorder="1" applyAlignment="1">
      <alignment horizontal="center" vertical="center" wrapText="1"/>
    </xf>
    <xf numFmtId="0" fontId="45" fillId="0" borderId="79" xfId="0" applyFont="1" applyBorder="1" applyAlignment="1">
      <alignment horizontal="center" vertical="center" wrapText="1"/>
    </xf>
    <xf numFmtId="0" fontId="2" fillId="0" borderId="82" xfId="0" applyFont="1" applyBorder="1" applyAlignment="1"/>
    <xf numFmtId="14" fontId="2" fillId="0" borderId="0" xfId="0" applyNumberFormat="1" applyFont="1" applyAlignment="1">
      <alignment horizontal="left"/>
    </xf>
    <xf numFmtId="9" fontId="84" fillId="0" borderId="82" xfId="0" applyNumberFormat="1" applyFont="1" applyBorder="1" applyAlignment="1">
      <alignment horizontal="left"/>
    </xf>
    <xf numFmtId="3" fontId="139" fillId="0" borderId="13" xfId="0" applyNumberFormat="1" applyFont="1" applyFill="1" applyBorder="1" applyAlignment="1">
      <alignment horizontal="center" vertical="center"/>
    </xf>
    <xf numFmtId="3" fontId="140" fillId="0" borderId="11" xfId="0" applyNumberFormat="1" applyFont="1" applyFill="1" applyBorder="1" applyAlignment="1">
      <alignment horizontal="center" vertical="center"/>
    </xf>
    <xf numFmtId="3" fontId="141" fillId="0" borderId="11" xfId="0" applyNumberFormat="1" applyFont="1" applyFill="1" applyBorder="1" applyAlignment="1">
      <alignment horizontal="center" vertical="center"/>
    </xf>
    <xf numFmtId="3" fontId="139" fillId="0" borderId="11" xfId="0" applyNumberFormat="1" applyFont="1" applyFill="1" applyBorder="1" applyAlignment="1">
      <alignment horizontal="center" vertical="center"/>
    </xf>
    <xf numFmtId="3" fontId="139" fillId="0" borderId="12" xfId="0" applyNumberFormat="1" applyFont="1" applyFill="1" applyBorder="1" applyAlignment="1">
      <alignment horizontal="center" vertical="center"/>
    </xf>
    <xf numFmtId="3" fontId="139" fillId="0" borderId="123" xfId="0" applyNumberFormat="1" applyFont="1" applyFill="1" applyBorder="1" applyAlignment="1">
      <alignment horizontal="center"/>
    </xf>
    <xf numFmtId="3" fontId="139" fillId="0" borderId="123" xfId="0" applyNumberFormat="1" applyFont="1" applyFill="1" applyBorder="1" applyAlignment="1">
      <alignment horizontal="center" vertical="center"/>
    </xf>
    <xf numFmtId="3" fontId="139" fillId="0" borderId="21" xfId="0" applyNumberFormat="1" applyFont="1" applyFill="1" applyBorder="1" applyAlignment="1">
      <alignment horizontal="center" vertical="center"/>
    </xf>
    <xf numFmtId="193" fontId="3" fillId="0" borderId="123" xfId="0" applyNumberFormat="1" applyFont="1" applyFill="1" applyBorder="1"/>
    <xf numFmtId="193" fontId="3" fillId="0" borderId="124" xfId="0" applyNumberFormat="1" applyFont="1" applyFill="1" applyBorder="1"/>
    <xf numFmtId="164" fontId="105" fillId="0" borderId="123" xfId="948" applyNumberFormat="1" applyFont="1" applyFill="1" applyBorder="1" applyAlignment="1" applyProtection="1">
      <alignment horizontal="right" vertical="center"/>
      <protection locked="0"/>
    </xf>
    <xf numFmtId="164" fontId="105" fillId="77" borderId="123" xfId="948" applyNumberFormat="1" applyFont="1" applyFill="1" applyBorder="1" applyAlignment="1">
      <alignment horizontal="right" vertical="center"/>
    </xf>
    <xf numFmtId="164" fontId="45" fillId="76" borderId="126" xfId="948" applyNumberFormat="1" applyFont="1" applyFill="1" applyBorder="1" applyAlignment="1" applyProtection="1">
      <alignment horizontal="right" vertical="center"/>
      <protection locked="0"/>
    </xf>
    <xf numFmtId="164" fontId="104" fillId="76" borderId="126" xfId="948" applyNumberFormat="1" applyFont="1" applyFill="1" applyBorder="1" applyAlignment="1" applyProtection="1">
      <alignment horizontal="right" vertical="center"/>
      <protection locked="0"/>
    </xf>
    <xf numFmtId="164" fontId="105" fillId="3" borderId="123" xfId="948" applyNumberFormat="1" applyFont="1" applyFill="1" applyBorder="1" applyAlignment="1" applyProtection="1">
      <alignment horizontal="right" vertical="center"/>
      <protection locked="0"/>
    </xf>
    <xf numFmtId="194" fontId="105" fillId="77" borderId="123" xfId="948" applyNumberFormat="1" applyFont="1" applyFill="1" applyBorder="1" applyAlignment="1">
      <alignment horizontal="right" vertical="center"/>
    </xf>
    <xf numFmtId="0" fontId="3" fillId="3" borderId="125" xfId="0" applyFont="1" applyFill="1" applyBorder="1" applyAlignment="1">
      <alignment vertical="center"/>
    </xf>
    <xf numFmtId="0" fontId="3" fillId="0" borderId="123" xfId="0" applyFont="1" applyFill="1" applyBorder="1" applyAlignment="1">
      <alignment vertical="center"/>
    </xf>
    <xf numFmtId="0" fontId="3" fillId="0" borderId="124" xfId="0" applyFont="1" applyFill="1" applyBorder="1" applyAlignment="1">
      <alignment vertical="center"/>
    </xf>
    <xf numFmtId="169" fontId="9" fillId="37" borderId="53" xfId="20" applyNumberFormat="1" applyFont="1" applyFill="1" applyBorder="1"/>
    <xf numFmtId="169" fontId="9" fillId="37" borderId="23" xfId="20" applyNumberFormat="1" applyFont="1" applyFill="1" applyBorder="1"/>
    <xf numFmtId="169" fontId="9" fillId="37" borderId="86" xfId="20" applyNumberFormat="1" applyFont="1" applyFill="1" applyBorder="1"/>
    <xf numFmtId="169" fontId="9" fillId="37" borderId="24" xfId="20" applyNumberFormat="1" applyFont="1" applyFill="1" applyBorder="1"/>
    <xf numFmtId="0" fontId="3" fillId="0" borderId="102" xfId="0" applyFont="1" applyFill="1" applyBorder="1" applyAlignment="1">
      <alignment vertical="center"/>
    </xf>
    <xf numFmtId="169" fontId="9" fillId="37" borderId="29" xfId="20" applyNumberFormat="1" applyFont="1" applyFill="1" applyBorder="1"/>
    <xf numFmtId="10" fontId="3" fillId="82" borderId="90" xfId="9960" applyNumberFormat="1" applyFont="1" applyFill="1" applyBorder="1" applyAlignment="1">
      <alignment vertical="center"/>
    </xf>
    <xf numFmtId="10" fontId="3" fillId="82" borderId="91" xfId="9960" applyNumberFormat="1" applyFont="1" applyFill="1" applyBorder="1" applyAlignment="1">
      <alignment vertical="center"/>
    </xf>
    <xf numFmtId="164" fontId="4" fillId="0" borderId="123" xfId="7" applyNumberFormat="1" applyFont="1" applyFill="1" applyBorder="1"/>
    <xf numFmtId="164" fontId="4" fillId="0" borderId="79" xfId="7" applyNumberFormat="1" applyFont="1" applyFill="1" applyBorder="1"/>
    <xf numFmtId="164" fontId="3" fillId="0" borderId="123" xfId="7" applyNumberFormat="1" applyFont="1" applyFill="1" applyBorder="1"/>
    <xf numFmtId="164" fontId="3" fillId="0" borderId="79" xfId="7" applyNumberFormat="1" applyFont="1" applyFill="1" applyBorder="1"/>
    <xf numFmtId="169" fontId="9" fillId="37" borderId="123" xfId="20" applyNumberFormat="1" applyFont="1" applyFill="1" applyBorder="1"/>
    <xf numFmtId="164" fontId="3" fillId="0" borderId="123" xfId="7" applyNumberFormat="1" applyFont="1" applyFill="1" applyBorder="1" applyAlignment="1">
      <alignment vertical="center"/>
    </xf>
    <xf numFmtId="10" fontId="4" fillId="0" borderId="22" xfId="20962" applyNumberFormat="1" applyFont="1" applyFill="1" applyBorder="1"/>
    <xf numFmtId="1" fontId="116" fillId="0" borderId="123" xfId="0" applyNumberFormat="1" applyFont="1" applyFill="1" applyBorder="1" applyAlignment="1">
      <alignment horizontal="center"/>
    </xf>
    <xf numFmtId="0" fontId="116" fillId="0" borderId="123" xfId="0" applyFont="1" applyFill="1" applyBorder="1" applyAlignment="1">
      <alignment horizontal="center"/>
    </xf>
    <xf numFmtId="0" fontId="113" fillId="0" borderId="123" xfId="0" applyFont="1" applyFill="1" applyBorder="1" applyAlignment="1">
      <alignment horizontal="center"/>
    </xf>
    <xf numFmtId="0" fontId="112" fillId="0" borderId="123" xfId="0" applyFont="1" applyFill="1" applyBorder="1" applyAlignment="1">
      <alignment horizontal="center"/>
    </xf>
    <xf numFmtId="0" fontId="115" fillId="0" borderId="65" xfId="0" applyFont="1" applyFill="1" applyBorder="1" applyAlignment="1">
      <alignment horizontal="center"/>
    </xf>
    <xf numFmtId="0" fontId="112" fillId="0" borderId="123" xfId="0" applyFont="1" applyFill="1" applyBorder="1" applyAlignment="1">
      <alignment horizontal="left"/>
    </xf>
    <xf numFmtId="0" fontId="112" fillId="0" borderId="17" xfId="0" applyFont="1" applyFill="1" applyBorder="1" applyAlignment="1">
      <alignment horizontal="center"/>
    </xf>
    <xf numFmtId="49" fontId="112" fillId="0" borderId="17" xfId="0" applyNumberFormat="1" applyFont="1" applyFill="1" applyBorder="1" applyAlignment="1">
      <alignment horizontal="center"/>
    </xf>
    <xf numFmtId="0" fontId="112" fillId="79" borderId="17" xfId="0" applyFont="1" applyFill="1" applyBorder="1" applyAlignment="1">
      <alignment horizontal="center"/>
    </xf>
    <xf numFmtId="0" fontId="112" fillId="79" borderId="123" xfId="0" applyFont="1" applyFill="1" applyBorder="1" applyAlignment="1">
      <alignment horizontal="left"/>
    </xf>
    <xf numFmtId="49" fontId="112" fillId="0" borderId="17" xfId="0" applyNumberFormat="1" applyFont="1" applyFill="1" applyBorder="1" applyAlignment="1">
      <alignment horizontal="center" vertical="top" wrapText="1"/>
    </xf>
    <xf numFmtId="49" fontId="112" fillId="0" borderId="17" xfId="0" applyNumberFormat="1" applyFont="1" applyFill="1" applyBorder="1" applyAlignment="1">
      <alignment horizontal="center" wrapText="1"/>
    </xf>
    <xf numFmtId="49" fontId="112" fillId="0" borderId="20" xfId="0" applyNumberFormat="1" applyFont="1" applyFill="1" applyBorder="1" applyAlignment="1">
      <alignment horizontal="center" wrapText="1"/>
    </xf>
    <xf numFmtId="0" fontId="112" fillId="0" borderId="21" xfId="0" applyFont="1" applyFill="1" applyBorder="1" applyAlignment="1">
      <alignment horizontal="left"/>
    </xf>
    <xf numFmtId="0" fontId="112" fillId="0" borderId="123" xfId="0" applyFont="1" applyFill="1" applyBorder="1" applyAlignment="1">
      <alignment horizontal="left" vertical="center" wrapText="1"/>
    </xf>
    <xf numFmtId="0" fontId="112" fillId="0" borderId="123" xfId="0" applyFont="1" applyFill="1" applyBorder="1" applyAlignment="1">
      <alignment horizontal="center" vertical="center" textRotation="90" wrapText="1"/>
    </xf>
    <xf numFmtId="0" fontId="112" fillId="0" borderId="123" xfId="0" applyFont="1" applyFill="1" applyBorder="1" applyAlignment="1">
      <alignment horizontal="center" vertical="center"/>
    </xf>
    <xf numFmtId="0" fontId="142" fillId="0" borderId="123" xfId="0" applyFont="1" applyFill="1" applyBorder="1"/>
    <xf numFmtId="0" fontId="117" fillId="0" borderId="123" xfId="0" applyFont="1" applyFill="1" applyBorder="1" applyAlignment="1">
      <alignment horizontal="center"/>
    </xf>
    <xf numFmtId="0" fontId="117" fillId="0" borderId="123" xfId="0" applyFont="1" applyFill="1" applyBorder="1"/>
    <xf numFmtId="0" fontId="142" fillId="0" borderId="123" xfId="0" applyFont="1" applyFill="1" applyBorder="1" applyAlignment="1">
      <alignment horizontal="center"/>
    </xf>
    <xf numFmtId="0" fontId="117" fillId="0" borderId="127" xfId="0" applyFont="1" applyFill="1" applyBorder="1" applyAlignment="1">
      <alignment horizontal="center"/>
    </xf>
    <xf numFmtId="0" fontId="117" fillId="0" borderId="127" xfId="0" applyFont="1" applyFill="1" applyBorder="1"/>
    <xf numFmtId="14" fontId="113" fillId="0" borderId="0" xfId="0" applyNumberFormat="1" applyFont="1" applyAlignment="1">
      <alignment horizontal="left"/>
    </xf>
    <xf numFmtId="0" fontId="112" fillId="0" borderId="123" xfId="0" applyFont="1" applyBorder="1" applyAlignment="1">
      <alignment horizontal="center" vertical="center" wrapText="1"/>
    </xf>
    <xf numFmtId="0" fontId="112" fillId="0" borderId="0" xfId="0" applyFont="1" applyFill="1" applyBorder="1"/>
    <xf numFmtId="0" fontId="115" fillId="0" borderId="123" xfId="0" applyFont="1" applyFill="1" applyBorder="1" applyAlignment="1">
      <alignment horizontal="center"/>
    </xf>
    <xf numFmtId="0" fontId="93" fillId="0" borderId="64" xfId="0" applyFont="1" applyBorder="1" applyAlignment="1">
      <alignment horizontal="left" wrapText="1"/>
    </xf>
    <xf numFmtId="0" fontId="93" fillId="0" borderId="63" xfId="0" applyFont="1" applyBorder="1" applyAlignment="1">
      <alignment horizontal="left" wrapText="1"/>
    </xf>
    <xf numFmtId="0" fontId="93" fillId="0" borderId="131" xfId="0" applyFont="1" applyBorder="1" applyAlignment="1">
      <alignment horizontal="center" vertical="center"/>
    </xf>
    <xf numFmtId="0" fontId="93" fillId="0" borderId="29" xfId="0" applyFont="1" applyBorder="1" applyAlignment="1">
      <alignment horizontal="center" vertical="center"/>
    </xf>
    <xf numFmtId="0" fontId="93" fillId="0" borderId="132" xfId="0" applyFont="1" applyBorder="1" applyAlignment="1">
      <alignment horizontal="center" vertical="center"/>
    </xf>
    <xf numFmtId="0" fontId="134" fillId="0" borderId="131" xfId="0" applyFont="1" applyBorder="1" applyAlignment="1">
      <alignment horizontal="center"/>
    </xf>
    <xf numFmtId="0" fontId="134" fillId="0" borderId="29" xfId="0" applyFont="1" applyBorder="1" applyAlignment="1">
      <alignment horizontal="center"/>
    </xf>
    <xf numFmtId="0" fontId="134" fillId="0" borderId="132" xfId="0" applyFont="1" applyBorder="1" applyAlignment="1">
      <alignment horizontal="center"/>
    </xf>
    <xf numFmtId="3" fontId="0" fillId="0" borderId="124" xfId="0" applyNumberFormat="1" applyFont="1" applyFill="1" applyBorder="1" applyAlignment="1">
      <alignment horizontal="center"/>
    </xf>
    <xf numFmtId="3" fontId="0" fillId="0" borderId="125" xfId="0" applyNumberFormat="1" applyFont="1" applyFill="1" applyBorder="1" applyAlignment="1">
      <alignment horizontal="center"/>
    </xf>
    <xf numFmtId="3" fontId="0" fillId="0" borderId="126" xfId="0" applyNumberFormat="1" applyFont="1" applyFill="1" applyBorder="1" applyAlignment="1">
      <alignment horizontal="center"/>
    </xf>
    <xf numFmtId="0" fontId="0" fillId="0" borderId="110" xfId="0" applyBorder="1" applyAlignment="1">
      <alignment horizontal="center" vertical="center"/>
    </xf>
    <xf numFmtId="0" fontId="121" fillId="0" borderId="111" xfId="0" applyFont="1" applyBorder="1" applyAlignment="1">
      <alignment horizontal="center" vertical="center"/>
    </xf>
    <xf numFmtId="0" fontId="121" fillId="0" borderId="7" xfId="0" applyFont="1" applyBorder="1" applyAlignment="1">
      <alignment horizontal="center" vertical="center"/>
    </xf>
    <xf numFmtId="0" fontId="122" fillId="0" borderId="15" xfId="0" applyFont="1" applyFill="1" applyBorder="1" applyAlignment="1" applyProtection="1">
      <alignment horizontal="center" vertical="center"/>
    </xf>
    <xf numFmtId="0" fontId="122" fillId="0" borderId="16" xfId="0" applyFont="1" applyFill="1" applyBorder="1" applyAlignment="1" applyProtection="1">
      <alignment horizontal="center" vertical="center"/>
    </xf>
    <xf numFmtId="0" fontId="0" fillId="0" borderId="112" xfId="0" applyBorder="1" applyAlignment="1">
      <alignment horizontal="center"/>
    </xf>
    <xf numFmtId="0" fontId="0" fillId="0" borderId="113" xfId="0" applyBorder="1" applyAlignment="1">
      <alignment horizontal="center"/>
    </xf>
    <xf numFmtId="0" fontId="0" fillId="0" borderId="114"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1" fillId="0" borderId="127"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3" xfId="0" applyBorder="1" applyAlignment="1">
      <alignment horizontal="center" vertical="center"/>
    </xf>
    <xf numFmtId="0" fontId="0" fillId="0" borderId="123" xfId="0" applyBorder="1" applyAlignment="1">
      <alignment horizontal="center" vertical="center" wrapText="1"/>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8" xfId="0" applyFont="1" applyFill="1" applyBorder="1" applyAlignment="1">
      <alignment horizontal="center" vertical="center" wrapText="1"/>
    </xf>
    <xf numFmtId="0" fontId="84" fillId="0" borderId="78" xfId="0" applyFont="1" applyFill="1" applyBorder="1" applyAlignment="1">
      <alignment horizontal="center" vertical="center" wrapText="1"/>
    </xf>
    <xf numFmtId="0" fontId="45" fillId="0" borderId="78" xfId="11" applyFont="1" applyFill="1" applyBorder="1" applyAlignment="1" applyProtection="1">
      <alignment horizontal="center" vertical="center" wrapText="1"/>
    </xf>
    <xf numFmtId="0" fontId="45" fillId="0" borderId="79" xfId="11" applyFont="1" applyFill="1" applyBorder="1" applyAlignment="1" applyProtection="1">
      <alignment horizontal="center" vertical="center" wrapText="1"/>
    </xf>
    <xf numFmtId="0" fontId="45" fillId="0" borderId="6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69" xfId="13" applyFont="1" applyFill="1" applyBorder="1" applyAlignment="1" applyProtection="1">
      <alignment horizontal="center" vertical="center" wrapText="1"/>
      <protection locked="0"/>
    </xf>
    <xf numFmtId="0" fontId="98"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7"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0" fontId="86" fillId="0" borderId="49" xfId="0" applyFont="1" applyBorder="1" applyAlignment="1">
      <alignment horizontal="center" vertical="center" wrapText="1"/>
    </xf>
    <xf numFmtId="0" fontId="86" fillId="0" borderId="50" xfId="0" applyFont="1" applyBorder="1" applyAlignment="1">
      <alignment horizontal="center" vertical="center" wrapText="1"/>
    </xf>
    <xf numFmtId="164" fontId="45" fillId="0" borderId="70" xfId="1" applyNumberFormat="1" applyFont="1" applyFill="1" applyBorder="1" applyAlignment="1" applyProtection="1">
      <alignment horizontal="center" vertical="center" wrapText="1"/>
      <protection locked="0"/>
    </xf>
    <xf numFmtId="164" fontId="45" fillId="0" borderId="71" xfId="1" applyNumberFormat="1" applyFont="1" applyFill="1" applyBorder="1" applyAlignment="1" applyProtection="1">
      <alignment horizontal="center" vertical="center" wrapText="1"/>
      <protection locked="0"/>
    </xf>
    <xf numFmtId="0" fontId="3" fillId="0" borderId="69"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2" xfId="0" applyFont="1" applyFill="1" applyBorder="1" applyAlignment="1">
      <alignment horizontal="left" vertical="center"/>
    </xf>
    <xf numFmtId="0" fontId="99" fillId="0" borderId="53"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79" xfId="0" applyFont="1" applyBorder="1" applyAlignment="1">
      <alignment horizontal="center" vertical="center" wrapText="1"/>
    </xf>
    <xf numFmtId="0" fontId="115" fillId="0" borderId="100" xfId="0" applyNumberFormat="1" applyFont="1" applyFill="1" applyBorder="1" applyAlignment="1">
      <alignment horizontal="left" vertical="center" wrapText="1"/>
    </xf>
    <xf numFmtId="0" fontId="115" fillId="0" borderId="101" xfId="0" applyNumberFormat="1" applyFont="1" applyFill="1" applyBorder="1" applyAlignment="1">
      <alignment horizontal="left" vertical="center" wrapText="1"/>
    </xf>
    <xf numFmtId="0" fontId="115" fillId="0" borderId="105" xfId="0" applyNumberFormat="1" applyFont="1" applyFill="1" applyBorder="1" applyAlignment="1">
      <alignment horizontal="left" vertical="center" wrapText="1"/>
    </xf>
    <xf numFmtId="0" fontId="115" fillId="0" borderId="106" xfId="0" applyNumberFormat="1" applyFont="1" applyFill="1" applyBorder="1" applyAlignment="1">
      <alignment horizontal="left" vertical="center" wrapText="1"/>
    </xf>
    <xf numFmtId="0" fontId="115" fillId="0" borderId="108" xfId="0" applyNumberFormat="1" applyFont="1" applyFill="1" applyBorder="1" applyAlignment="1">
      <alignment horizontal="left" vertical="center" wrapText="1"/>
    </xf>
    <xf numFmtId="0" fontId="115" fillId="0" borderId="109" xfId="0" applyNumberFormat="1" applyFont="1" applyFill="1" applyBorder="1" applyAlignment="1">
      <alignment horizontal="left" vertical="center" wrapText="1"/>
    </xf>
    <xf numFmtId="0" fontId="116" fillId="0" borderId="102" xfId="0" applyFont="1" applyFill="1" applyBorder="1" applyAlignment="1">
      <alignment horizontal="center" vertical="center" wrapText="1"/>
    </xf>
    <xf numFmtId="0" fontId="116" fillId="0" borderId="103"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73" xfId="0" applyFont="1" applyFill="1" applyBorder="1" applyAlignment="1">
      <alignment horizontal="center" vertical="center" wrapText="1"/>
    </xf>
    <xf numFmtId="0" fontId="112" fillId="0" borderId="127"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3" xfId="0" applyFont="1" applyBorder="1" applyAlignment="1">
      <alignment horizontal="center" vertical="center" wrapText="1"/>
    </xf>
    <xf numFmtId="0" fontId="120" fillId="0" borderId="123" xfId="0" applyFont="1" applyFill="1" applyBorder="1" applyAlignment="1">
      <alignment horizontal="center" vertical="center"/>
    </xf>
    <xf numFmtId="0" fontId="120" fillId="0" borderId="102" xfId="0" applyFont="1" applyFill="1" applyBorder="1" applyAlignment="1">
      <alignment horizontal="center" vertical="center"/>
    </xf>
    <xf numFmtId="0" fontId="120" fillId="0" borderId="104" xfId="0" applyFont="1" applyFill="1" applyBorder="1" applyAlignment="1">
      <alignment horizontal="center" vertical="center"/>
    </xf>
    <xf numFmtId="0" fontId="120" fillId="0" borderId="83" xfId="0" applyFont="1" applyFill="1" applyBorder="1" applyAlignment="1">
      <alignment horizontal="center" vertical="center"/>
    </xf>
    <xf numFmtId="0" fontId="120" fillId="0" borderId="73" xfId="0" applyFont="1" applyFill="1" applyBorder="1" applyAlignment="1">
      <alignment horizontal="center" vertical="center"/>
    </xf>
    <xf numFmtId="0" fontId="116" fillId="0" borderId="123" xfId="0" applyFont="1" applyFill="1" applyBorder="1" applyAlignment="1">
      <alignment horizontal="center" vertical="center" wrapText="1"/>
    </xf>
    <xf numFmtId="0" fontId="112" fillId="0" borderId="126" xfId="0" applyFont="1" applyBorder="1" applyAlignment="1">
      <alignment horizontal="center" vertical="center" wrapText="1"/>
    </xf>
    <xf numFmtId="0" fontId="115" fillId="0" borderId="102"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5" fillId="0" borderId="68" xfId="0" applyFont="1" applyFill="1" applyBorder="1" applyAlignment="1">
      <alignment horizontal="center" vertical="center" wrapText="1"/>
    </xf>
    <xf numFmtId="0" fontId="115" fillId="0" borderId="66" xfId="0" applyFont="1" applyFill="1" applyBorder="1" applyAlignment="1">
      <alignment horizontal="center" vertical="center" wrapText="1"/>
    </xf>
    <xf numFmtId="0" fontId="115" fillId="0" borderId="83" xfId="0" applyFont="1" applyFill="1" applyBorder="1" applyAlignment="1">
      <alignment horizontal="center" vertical="center" wrapText="1"/>
    </xf>
    <xf numFmtId="0" fontId="115" fillId="0" borderId="73" xfId="0" applyFont="1" applyFill="1" applyBorder="1" applyAlignment="1">
      <alignment horizontal="center" vertical="center" wrapText="1"/>
    </xf>
    <xf numFmtId="0" fontId="112" fillId="0" borderId="124" xfId="0" applyFont="1" applyFill="1" applyBorder="1" applyAlignment="1">
      <alignment horizontal="center" vertical="center" wrapText="1"/>
    </xf>
    <xf numFmtId="0" fontId="112" fillId="0" borderId="125" xfId="0" applyFont="1" applyFill="1" applyBorder="1" applyAlignment="1">
      <alignment horizontal="center" vertical="center" wrapText="1"/>
    </xf>
    <xf numFmtId="0" fontId="115" fillId="0" borderId="74"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2" fillId="0" borderId="74" xfId="0" applyFont="1" applyFill="1" applyBorder="1" applyAlignment="1">
      <alignment horizontal="center" vertical="center" wrapText="1"/>
    </xf>
    <xf numFmtId="0" fontId="112" fillId="0" borderId="73" xfId="0" applyFont="1" applyBorder="1" applyAlignment="1">
      <alignment horizontal="center" vertical="center" wrapText="1"/>
    </xf>
    <xf numFmtId="0" fontId="115" fillId="0" borderId="52" xfId="0" applyNumberFormat="1" applyFont="1" applyFill="1" applyBorder="1" applyAlignment="1">
      <alignment horizontal="left" vertical="top" wrapText="1"/>
    </xf>
    <xf numFmtId="0" fontId="115" fillId="0" borderId="75" xfId="0" applyNumberFormat="1" applyFont="1" applyFill="1" applyBorder="1" applyAlignment="1">
      <alignment horizontal="left" vertical="top" wrapText="1"/>
    </xf>
    <xf numFmtId="0" fontId="115" fillId="0" borderId="61" xfId="0" applyNumberFormat="1" applyFont="1" applyFill="1" applyBorder="1" applyAlignment="1">
      <alignment horizontal="left" vertical="top" wrapText="1"/>
    </xf>
    <xf numFmtId="0" fontId="115" fillId="0" borderId="92" xfId="0" applyNumberFormat="1" applyFont="1" applyFill="1" applyBorder="1" applyAlignment="1">
      <alignment horizontal="left" vertical="top" wrapText="1"/>
    </xf>
    <xf numFmtId="0" fontId="115" fillId="0" borderId="99" xfId="0" applyNumberFormat="1" applyFont="1" applyFill="1" applyBorder="1" applyAlignment="1">
      <alignment horizontal="left" vertical="top" wrapText="1"/>
    </xf>
    <xf numFmtId="0" fontId="115" fillId="0" borderId="130" xfId="0" applyNumberFormat="1" applyFont="1" applyFill="1" applyBorder="1" applyAlignment="1">
      <alignment horizontal="left" vertical="top" wrapText="1"/>
    </xf>
    <xf numFmtId="0" fontId="115" fillId="0" borderId="84" xfId="0" applyFont="1" applyFill="1" applyBorder="1" applyAlignment="1">
      <alignment horizontal="center" vertical="center" wrapText="1"/>
    </xf>
    <xf numFmtId="0" fontId="115" fillId="0" borderId="65" xfId="0" applyFont="1" applyFill="1" applyBorder="1" applyAlignment="1">
      <alignment horizontal="center" vertical="center" wrapText="1"/>
    </xf>
    <xf numFmtId="0" fontId="112" fillId="0" borderId="62" xfId="0" applyFont="1" applyBorder="1" applyAlignment="1">
      <alignment horizontal="center" vertical="center" wrapText="1"/>
    </xf>
    <xf numFmtId="0" fontId="112" fillId="0" borderId="67" xfId="0" applyFont="1" applyFill="1" applyBorder="1" applyAlignment="1">
      <alignment horizontal="center" vertical="center" wrapText="1"/>
    </xf>
    <xf numFmtId="0" fontId="112" fillId="0" borderId="26" xfId="0" applyFont="1" applyFill="1" applyBorder="1" applyAlignment="1">
      <alignment horizontal="center" vertical="center" wrapText="1"/>
    </xf>
    <xf numFmtId="0" fontId="112" fillId="0" borderId="27" xfId="0" applyFont="1" applyFill="1" applyBorder="1" applyAlignment="1">
      <alignment horizontal="center" vertical="center" wrapText="1"/>
    </xf>
    <xf numFmtId="0" fontId="112" fillId="0" borderId="102" xfId="0" applyFont="1" applyBorder="1" applyAlignment="1">
      <alignment horizontal="center" vertical="top" wrapText="1"/>
    </xf>
    <xf numFmtId="0" fontId="112" fillId="0" borderId="103" xfId="0" applyFont="1" applyBorder="1" applyAlignment="1">
      <alignment horizontal="center" vertical="top" wrapText="1"/>
    </xf>
    <xf numFmtId="0" fontId="112" fillId="0" borderId="102" xfId="0" applyFont="1" applyFill="1" applyBorder="1" applyAlignment="1">
      <alignment horizontal="center" vertical="top" wrapText="1"/>
    </xf>
    <xf numFmtId="0" fontId="112" fillId="0" borderId="125" xfId="0" applyFont="1" applyFill="1" applyBorder="1" applyAlignment="1">
      <alignment horizontal="center" vertical="top" wrapText="1"/>
    </xf>
    <xf numFmtId="0" fontId="112" fillId="0" borderId="126" xfId="0" applyFont="1" applyFill="1" applyBorder="1" applyAlignment="1">
      <alignment horizontal="center" vertical="top" wrapText="1"/>
    </xf>
    <xf numFmtId="0" fontId="132" fillId="0" borderId="115" xfId="0" applyNumberFormat="1" applyFont="1" applyFill="1" applyBorder="1" applyAlignment="1">
      <alignment horizontal="left" vertical="top" wrapText="1"/>
    </xf>
    <xf numFmtId="0" fontId="132" fillId="0" borderId="116" xfId="0" applyNumberFormat="1" applyFont="1" applyFill="1" applyBorder="1" applyAlignment="1">
      <alignment horizontal="left" vertical="top" wrapText="1"/>
    </xf>
    <xf numFmtId="0" fontId="118" fillId="0" borderId="102" xfId="0" applyFont="1" applyBorder="1" applyAlignment="1">
      <alignment horizontal="center" vertical="center"/>
    </xf>
    <xf numFmtId="0" fontId="118" fillId="0" borderId="104" xfId="0" applyFont="1" applyBorder="1" applyAlignment="1">
      <alignment horizontal="center" vertical="center"/>
    </xf>
    <xf numFmtId="0" fontId="118" fillId="0" borderId="83" xfId="0" applyFont="1" applyBorder="1" applyAlignment="1">
      <alignment horizontal="center" vertical="center"/>
    </xf>
    <xf numFmtId="0" fontId="118" fillId="0" borderId="73" xfId="0" applyFont="1" applyBorder="1" applyAlignment="1">
      <alignment horizontal="center" vertical="center"/>
    </xf>
    <xf numFmtId="0" fontId="117" fillId="0" borderId="123" xfId="0" applyFont="1" applyBorder="1" applyAlignment="1">
      <alignment horizontal="center" vertical="center" wrapText="1"/>
    </xf>
    <xf numFmtId="0" fontId="117" fillId="0" borderId="127" xfId="0" applyFont="1" applyBorder="1" applyAlignment="1">
      <alignment horizontal="center" vertical="center" wrapText="1"/>
    </xf>
  </cellXfs>
  <cellStyles count="20968">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85" xfId="20967"/>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abSelected="1" zoomScaleNormal="100" workbookViewId="0">
      <selection activeCell="C12" sqref="C12"/>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10"/>
      <c r="B1" s="146" t="s">
        <v>223</v>
      </c>
      <c r="C1" s="110"/>
    </row>
    <row r="2" spans="1:3">
      <c r="A2" s="147">
        <v>1</v>
      </c>
      <c r="B2" s="271" t="s">
        <v>224</v>
      </c>
      <c r="C2" s="640" t="s">
        <v>712</v>
      </c>
    </row>
    <row r="3" spans="1:3" ht="15">
      <c r="A3" s="147">
        <v>2</v>
      </c>
      <c r="B3" s="272" t="s">
        <v>220</v>
      </c>
      <c r="C3" s="641" t="s">
        <v>713</v>
      </c>
    </row>
    <row r="4" spans="1:3" ht="15">
      <c r="A4" s="147">
        <v>3</v>
      </c>
      <c r="B4" s="273" t="s">
        <v>225</v>
      </c>
      <c r="C4" s="641" t="s">
        <v>714</v>
      </c>
    </row>
    <row r="5" spans="1:3" ht="15">
      <c r="A5" s="148">
        <v>4</v>
      </c>
      <c r="B5" s="274" t="s">
        <v>221</v>
      </c>
      <c r="C5" s="641" t="s">
        <v>715</v>
      </c>
    </row>
    <row r="6" spans="1:3" s="149" customFormat="1" ht="45.75" customHeight="1">
      <c r="A6" s="712" t="s">
        <v>296</v>
      </c>
      <c r="B6" s="713"/>
      <c r="C6" s="713"/>
    </row>
    <row r="7" spans="1:3" ht="15">
      <c r="A7" s="150" t="s">
        <v>30</v>
      </c>
      <c r="B7" s="146" t="s">
        <v>222</v>
      </c>
    </row>
    <row r="8" spans="1:3">
      <c r="A8" s="110">
        <v>1</v>
      </c>
      <c r="B8" s="184" t="s">
        <v>21</v>
      </c>
    </row>
    <row r="9" spans="1:3">
      <c r="A9" s="110">
        <v>2</v>
      </c>
      <c r="B9" s="185" t="s">
        <v>22</v>
      </c>
    </row>
    <row r="10" spans="1:3">
      <c r="A10" s="110">
        <v>3</v>
      </c>
      <c r="B10" s="185" t="s">
        <v>23</v>
      </c>
    </row>
    <row r="11" spans="1:3">
      <c r="A11" s="110">
        <v>4</v>
      </c>
      <c r="B11" s="185" t="s">
        <v>24</v>
      </c>
      <c r="C11" s="50"/>
    </row>
    <row r="12" spans="1:3">
      <c r="A12" s="110">
        <v>5</v>
      </c>
      <c r="B12" s="185" t="s">
        <v>25</v>
      </c>
    </row>
    <row r="13" spans="1:3">
      <c r="A13" s="110">
        <v>6</v>
      </c>
      <c r="B13" s="186" t="s">
        <v>232</v>
      </c>
    </row>
    <row r="14" spans="1:3">
      <c r="A14" s="110">
        <v>7</v>
      </c>
      <c r="B14" s="185" t="s">
        <v>226</v>
      </c>
    </row>
    <row r="15" spans="1:3">
      <c r="A15" s="110">
        <v>8</v>
      </c>
      <c r="B15" s="185" t="s">
        <v>227</v>
      </c>
    </row>
    <row r="16" spans="1:3">
      <c r="A16" s="110">
        <v>9</v>
      </c>
      <c r="B16" s="185" t="s">
        <v>26</v>
      </c>
    </row>
    <row r="17" spans="1:2">
      <c r="A17" s="270" t="s">
        <v>295</v>
      </c>
      <c r="B17" s="269" t="s">
        <v>282</v>
      </c>
    </row>
    <row r="18" spans="1:2">
      <c r="A18" s="110">
        <v>10</v>
      </c>
      <c r="B18" s="185" t="s">
        <v>27</v>
      </c>
    </row>
    <row r="19" spans="1:2">
      <c r="A19" s="110">
        <v>11</v>
      </c>
      <c r="B19" s="186" t="s">
        <v>228</v>
      </c>
    </row>
    <row r="20" spans="1:2">
      <c r="A20" s="110">
        <v>12</v>
      </c>
      <c r="B20" s="186" t="s">
        <v>28</v>
      </c>
    </row>
    <row r="21" spans="1:2">
      <c r="A21" s="320">
        <v>13</v>
      </c>
      <c r="B21" s="321" t="s">
        <v>229</v>
      </c>
    </row>
    <row r="22" spans="1:2">
      <c r="A22" s="320">
        <v>14</v>
      </c>
      <c r="B22" s="322" t="s">
        <v>254</v>
      </c>
    </row>
    <row r="23" spans="1:2">
      <c r="A23" s="323">
        <v>15</v>
      </c>
      <c r="B23" s="324" t="s">
        <v>29</v>
      </c>
    </row>
    <row r="24" spans="1:2">
      <c r="A24" s="323">
        <v>15.1</v>
      </c>
      <c r="B24" s="325" t="s">
        <v>308</v>
      </c>
    </row>
    <row r="25" spans="1:2">
      <c r="A25" s="323">
        <v>16</v>
      </c>
      <c r="B25" s="325" t="s">
        <v>372</v>
      </c>
    </row>
    <row r="26" spans="1:2">
      <c r="A26" s="323">
        <v>17</v>
      </c>
      <c r="B26" s="325" t="s">
        <v>413</v>
      </c>
    </row>
    <row r="27" spans="1:2">
      <c r="A27" s="323">
        <v>18</v>
      </c>
      <c r="B27" s="325" t="s">
        <v>702</v>
      </c>
    </row>
    <row r="28" spans="1:2">
      <c r="A28" s="323">
        <v>19</v>
      </c>
      <c r="B28" s="325" t="s">
        <v>703</v>
      </c>
    </row>
    <row r="29" spans="1:2">
      <c r="A29" s="323">
        <v>20</v>
      </c>
      <c r="B29" s="378" t="s">
        <v>704</v>
      </c>
    </row>
    <row r="30" spans="1:2">
      <c r="A30" s="323">
        <v>21</v>
      </c>
      <c r="B30" s="325" t="s">
        <v>529</v>
      </c>
    </row>
    <row r="31" spans="1:2">
      <c r="A31" s="323">
        <v>22</v>
      </c>
      <c r="B31" s="325" t="s">
        <v>705</v>
      </c>
    </row>
    <row r="32" spans="1:2">
      <c r="A32" s="323">
        <v>23</v>
      </c>
      <c r="B32" s="325" t="s">
        <v>706</v>
      </c>
    </row>
    <row r="33" spans="1:2">
      <c r="A33" s="323">
        <v>24</v>
      </c>
      <c r="B33" s="325" t="s">
        <v>707</v>
      </c>
    </row>
    <row r="34" spans="1:2">
      <c r="A34" s="323">
        <v>25</v>
      </c>
      <c r="B34" s="325" t="s">
        <v>414</v>
      </c>
    </row>
    <row r="35" spans="1:2">
      <c r="A35" s="323">
        <v>26</v>
      </c>
      <c r="B35" s="325" t="s">
        <v>551</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C1" sqref="C1:C1048576"/>
    </sheetView>
  </sheetViews>
  <sheetFormatPr defaultColWidth="9.140625" defaultRowHeight="12.75"/>
  <cols>
    <col min="1" max="1" width="9.5703125" style="53" bestFit="1" customWidth="1"/>
    <col min="2" max="2" width="132.42578125" style="4" customWidth="1"/>
    <col min="3" max="3" width="18.42578125" style="4" customWidth="1"/>
    <col min="4" max="16384" width="9.140625" style="4"/>
  </cols>
  <sheetData>
    <row r="1" spans="1:3">
      <c r="A1" s="2" t="s">
        <v>31</v>
      </c>
      <c r="B1" s="3" t="str">
        <f>'Info '!C2</f>
        <v>JSC Ziraat Bank Georgia</v>
      </c>
    </row>
    <row r="2" spans="1:3" s="43" customFormat="1" ht="15.75" customHeight="1">
      <c r="A2" s="43" t="s">
        <v>32</v>
      </c>
      <c r="B2" s="649">
        <f>'1. key ratios '!B2</f>
        <v>45107</v>
      </c>
    </row>
    <row r="3" spans="1:3" s="43" customFormat="1" ht="15.75" customHeight="1"/>
    <row r="4" spans="1:3" ht="13.5" thickBot="1">
      <c r="A4" s="53" t="s">
        <v>144</v>
      </c>
      <c r="B4" s="91" t="s">
        <v>143</v>
      </c>
    </row>
    <row r="5" spans="1:3">
      <c r="A5" s="54" t="s">
        <v>6</v>
      </c>
      <c r="B5" s="55"/>
      <c r="C5" s="56" t="s">
        <v>36</v>
      </c>
    </row>
    <row r="6" spans="1:3">
      <c r="A6" s="57">
        <v>1</v>
      </c>
      <c r="B6" s="58" t="s">
        <v>142</v>
      </c>
      <c r="C6" s="630">
        <f>SUM(C7:C11)</f>
        <v>71956198.936800003</v>
      </c>
    </row>
    <row r="7" spans="1:3">
      <c r="A7" s="57">
        <v>2</v>
      </c>
      <c r="B7" s="59" t="s">
        <v>141</v>
      </c>
      <c r="C7" s="631">
        <v>50000000</v>
      </c>
    </row>
    <row r="8" spans="1:3">
      <c r="A8" s="57">
        <v>3</v>
      </c>
      <c r="B8" s="60" t="s">
        <v>140</v>
      </c>
      <c r="C8" s="631"/>
    </row>
    <row r="9" spans="1:3">
      <c r="A9" s="57">
        <v>4</v>
      </c>
      <c r="B9" s="60" t="s">
        <v>139</v>
      </c>
      <c r="C9" s="631"/>
    </row>
    <row r="10" spans="1:3">
      <c r="A10" s="57">
        <v>5</v>
      </c>
      <c r="B10" s="60" t="s">
        <v>138</v>
      </c>
      <c r="C10" s="631"/>
    </row>
    <row r="11" spans="1:3">
      <c r="A11" s="57">
        <v>6</v>
      </c>
      <c r="B11" s="61" t="s">
        <v>137</v>
      </c>
      <c r="C11" s="631">
        <v>21956198.936799999</v>
      </c>
    </row>
    <row r="12" spans="1:3" s="28" customFormat="1">
      <c r="A12" s="57">
        <v>7</v>
      </c>
      <c r="B12" s="58" t="s">
        <v>136</v>
      </c>
      <c r="C12" s="632">
        <f>SUM(C13:C28)</f>
        <v>907908.38</v>
      </c>
    </row>
    <row r="13" spans="1:3" s="28" customFormat="1">
      <c r="A13" s="57">
        <v>8</v>
      </c>
      <c r="B13" s="62" t="s">
        <v>135</v>
      </c>
      <c r="C13" s="633"/>
    </row>
    <row r="14" spans="1:3" s="28" customFormat="1" ht="25.5">
      <c r="A14" s="57">
        <v>9</v>
      </c>
      <c r="B14" s="63" t="s">
        <v>134</v>
      </c>
      <c r="C14" s="633"/>
    </row>
    <row r="15" spans="1:3" s="28" customFormat="1">
      <c r="A15" s="57">
        <v>10</v>
      </c>
      <c r="B15" s="64" t="s">
        <v>133</v>
      </c>
      <c r="C15" s="634">
        <v>907908.38</v>
      </c>
    </row>
    <row r="16" spans="1:3" s="28" customFormat="1">
      <c r="A16" s="57">
        <v>11</v>
      </c>
      <c r="B16" s="65" t="s">
        <v>132</v>
      </c>
      <c r="C16" s="633"/>
    </row>
    <row r="17" spans="1:3" s="28" customFormat="1">
      <c r="A17" s="57">
        <v>12</v>
      </c>
      <c r="B17" s="64" t="s">
        <v>131</v>
      </c>
      <c r="C17" s="633"/>
    </row>
    <row r="18" spans="1:3" s="28" customFormat="1">
      <c r="A18" s="57">
        <v>13</v>
      </c>
      <c r="B18" s="64" t="s">
        <v>130</v>
      </c>
      <c r="C18" s="633"/>
    </row>
    <row r="19" spans="1:3" s="28" customFormat="1">
      <c r="A19" s="57">
        <v>14</v>
      </c>
      <c r="B19" s="64" t="s">
        <v>129</v>
      </c>
      <c r="C19" s="633"/>
    </row>
    <row r="20" spans="1:3" s="28" customFormat="1">
      <c r="A20" s="57">
        <v>15</v>
      </c>
      <c r="B20" s="64" t="s">
        <v>128</v>
      </c>
      <c r="C20" s="633"/>
    </row>
    <row r="21" spans="1:3" s="28" customFormat="1" ht="25.5">
      <c r="A21" s="57">
        <v>16</v>
      </c>
      <c r="B21" s="63" t="s">
        <v>127</v>
      </c>
      <c r="C21" s="633"/>
    </row>
    <row r="22" spans="1:3" s="28" customFormat="1">
      <c r="A22" s="57">
        <v>17</v>
      </c>
      <c r="B22" s="66" t="s">
        <v>126</v>
      </c>
      <c r="C22" s="633"/>
    </row>
    <row r="23" spans="1:3" s="28" customFormat="1">
      <c r="A23" s="57">
        <v>18</v>
      </c>
      <c r="B23" s="565" t="s">
        <v>552</v>
      </c>
      <c r="C23" s="633"/>
    </row>
    <row r="24" spans="1:3" s="28" customFormat="1">
      <c r="A24" s="57">
        <v>19</v>
      </c>
      <c r="B24" s="63" t="s">
        <v>125</v>
      </c>
      <c r="C24" s="633"/>
    </row>
    <row r="25" spans="1:3" s="28" customFormat="1" ht="25.5">
      <c r="A25" s="57">
        <v>20</v>
      </c>
      <c r="B25" s="63" t="s">
        <v>102</v>
      </c>
      <c r="C25" s="633"/>
    </row>
    <row r="26" spans="1:3" s="28" customFormat="1">
      <c r="A26" s="57">
        <v>21</v>
      </c>
      <c r="B26" s="67" t="s">
        <v>124</v>
      </c>
      <c r="C26" s="633"/>
    </row>
    <row r="27" spans="1:3" s="28" customFormat="1">
      <c r="A27" s="57">
        <v>22</v>
      </c>
      <c r="B27" s="67" t="s">
        <v>123</v>
      </c>
      <c r="C27" s="633"/>
    </row>
    <row r="28" spans="1:3" s="28" customFormat="1">
      <c r="A28" s="57">
        <v>23</v>
      </c>
      <c r="B28" s="67" t="s">
        <v>122</v>
      </c>
      <c r="C28" s="633"/>
    </row>
    <row r="29" spans="1:3" s="28" customFormat="1">
      <c r="A29" s="57">
        <v>24</v>
      </c>
      <c r="B29" s="68" t="s">
        <v>121</v>
      </c>
      <c r="C29" s="632">
        <f>C6-C12</f>
        <v>71048290.556800008</v>
      </c>
    </row>
    <row r="30" spans="1:3" s="28" customFormat="1">
      <c r="A30" s="69"/>
      <c r="B30" s="70"/>
      <c r="C30" s="633"/>
    </row>
    <row r="31" spans="1:3" s="28" customFormat="1">
      <c r="A31" s="69">
        <v>25</v>
      </c>
      <c r="B31" s="68" t="s">
        <v>120</v>
      </c>
      <c r="C31" s="632">
        <f>C32+C35</f>
        <v>0</v>
      </c>
    </row>
    <row r="32" spans="1:3" s="28" customFormat="1">
      <c r="A32" s="69">
        <v>26</v>
      </c>
      <c r="B32" s="60" t="s">
        <v>119</v>
      </c>
      <c r="C32" s="635">
        <f>C33+C34</f>
        <v>0</v>
      </c>
    </row>
    <row r="33" spans="1:3" s="28" customFormat="1">
      <c r="A33" s="69">
        <v>27</v>
      </c>
      <c r="B33" s="71" t="s">
        <v>193</v>
      </c>
      <c r="C33" s="633"/>
    </row>
    <row r="34" spans="1:3" s="28" customFormat="1">
      <c r="A34" s="69">
        <v>28</v>
      </c>
      <c r="B34" s="71" t="s">
        <v>118</v>
      </c>
      <c r="C34" s="633"/>
    </row>
    <row r="35" spans="1:3" s="28" customFormat="1">
      <c r="A35" s="69">
        <v>29</v>
      </c>
      <c r="B35" s="60" t="s">
        <v>117</v>
      </c>
      <c r="C35" s="633"/>
    </row>
    <row r="36" spans="1:3" s="28" customFormat="1">
      <c r="A36" s="69">
        <v>30</v>
      </c>
      <c r="B36" s="68" t="s">
        <v>116</v>
      </c>
      <c r="C36" s="632">
        <f>SUM(C37:C41)</f>
        <v>0</v>
      </c>
    </row>
    <row r="37" spans="1:3" s="28" customFormat="1">
      <c r="A37" s="69">
        <v>31</v>
      </c>
      <c r="B37" s="63" t="s">
        <v>115</v>
      </c>
      <c r="C37" s="633"/>
    </row>
    <row r="38" spans="1:3" s="28" customFormat="1">
      <c r="A38" s="69">
        <v>32</v>
      </c>
      <c r="B38" s="64" t="s">
        <v>114</v>
      </c>
      <c r="C38" s="633"/>
    </row>
    <row r="39" spans="1:3" s="28" customFormat="1" ht="25.5">
      <c r="A39" s="69">
        <v>33</v>
      </c>
      <c r="B39" s="63" t="s">
        <v>113</v>
      </c>
      <c r="C39" s="633"/>
    </row>
    <row r="40" spans="1:3" s="28" customFormat="1" ht="25.5">
      <c r="A40" s="69">
        <v>34</v>
      </c>
      <c r="B40" s="63" t="s">
        <v>102</v>
      </c>
      <c r="C40" s="633"/>
    </row>
    <row r="41" spans="1:3" s="28" customFormat="1">
      <c r="A41" s="69">
        <v>35</v>
      </c>
      <c r="B41" s="67" t="s">
        <v>112</v>
      </c>
      <c r="C41" s="633"/>
    </row>
    <row r="42" spans="1:3" s="28" customFormat="1">
      <c r="A42" s="69">
        <v>36</v>
      </c>
      <c r="B42" s="68" t="s">
        <v>111</v>
      </c>
      <c r="C42" s="632">
        <f>C31-C36</f>
        <v>0</v>
      </c>
    </row>
    <row r="43" spans="1:3" s="28" customFormat="1">
      <c r="A43" s="69"/>
      <c r="B43" s="70"/>
      <c r="C43" s="633"/>
    </row>
    <row r="44" spans="1:3" s="28" customFormat="1">
      <c r="A44" s="69">
        <v>37</v>
      </c>
      <c r="B44" s="72" t="s">
        <v>110</v>
      </c>
      <c r="C44" s="632">
        <f>SUM(C45:C47)</f>
        <v>0</v>
      </c>
    </row>
    <row r="45" spans="1:3" s="28" customFormat="1">
      <c r="A45" s="69">
        <v>38</v>
      </c>
      <c r="B45" s="60" t="s">
        <v>109</v>
      </c>
      <c r="C45" s="633"/>
    </row>
    <row r="46" spans="1:3" s="28" customFormat="1">
      <c r="A46" s="69">
        <v>39</v>
      </c>
      <c r="B46" s="60" t="s">
        <v>108</v>
      </c>
      <c r="C46" s="633"/>
    </row>
    <row r="47" spans="1:3" s="28" customFormat="1">
      <c r="A47" s="69">
        <v>40</v>
      </c>
      <c r="B47" s="60" t="s">
        <v>107</v>
      </c>
      <c r="C47" s="633"/>
    </row>
    <row r="48" spans="1:3" s="28" customFormat="1">
      <c r="A48" s="69">
        <v>41</v>
      </c>
      <c r="B48" s="72" t="s">
        <v>106</v>
      </c>
      <c r="C48" s="632">
        <f>SUM(C49:C52)</f>
        <v>0</v>
      </c>
    </row>
    <row r="49" spans="1:3" s="28" customFormat="1">
      <c r="A49" s="69">
        <v>42</v>
      </c>
      <c r="B49" s="63" t="s">
        <v>105</v>
      </c>
      <c r="C49" s="633"/>
    </row>
    <row r="50" spans="1:3" s="28" customFormat="1">
      <c r="A50" s="69">
        <v>43</v>
      </c>
      <c r="B50" s="64" t="s">
        <v>104</v>
      </c>
      <c r="C50" s="633"/>
    </row>
    <row r="51" spans="1:3" s="28" customFormat="1">
      <c r="A51" s="69">
        <v>44</v>
      </c>
      <c r="B51" s="63" t="s">
        <v>103</v>
      </c>
      <c r="C51" s="633"/>
    </row>
    <row r="52" spans="1:3" s="28" customFormat="1" ht="25.5">
      <c r="A52" s="69">
        <v>45</v>
      </c>
      <c r="B52" s="63" t="s">
        <v>102</v>
      </c>
      <c r="C52" s="633"/>
    </row>
    <row r="53" spans="1:3" s="28" customFormat="1" ht="13.5" thickBot="1">
      <c r="A53" s="69">
        <v>46</v>
      </c>
      <c r="B53" s="73" t="s">
        <v>101</v>
      </c>
      <c r="C53" s="636">
        <f>C44-C48</f>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E26" sqref="E26"/>
    </sheetView>
  </sheetViews>
  <sheetFormatPr defaultColWidth="9.140625" defaultRowHeight="12.75"/>
  <cols>
    <col min="1" max="1" width="9.42578125" style="198" bestFit="1" customWidth="1"/>
    <col min="2" max="2" width="59" style="198" customWidth="1"/>
    <col min="3" max="3" width="16.7109375" style="198" bestFit="1" customWidth="1"/>
    <col min="4" max="4" width="13.28515625" style="198" bestFit="1" customWidth="1"/>
    <col min="5" max="16384" width="9.140625" style="198"/>
  </cols>
  <sheetData>
    <row r="1" spans="1:4" ht="15">
      <c r="A1" s="250" t="s">
        <v>31</v>
      </c>
      <c r="B1" s="3" t="str">
        <f>'Info '!C2</f>
        <v>JSC Ziraat Bank Georgia</v>
      </c>
    </row>
    <row r="2" spans="1:4" s="172" customFormat="1" ht="15.75" customHeight="1">
      <c r="A2" s="172" t="s">
        <v>32</v>
      </c>
      <c r="B2" s="649">
        <f>'1. key ratios '!B2</f>
        <v>45107</v>
      </c>
    </row>
    <row r="3" spans="1:4" s="172" customFormat="1" ht="15.75" customHeight="1"/>
    <row r="4" spans="1:4" ht="13.5" thickBot="1">
      <c r="A4" s="217" t="s">
        <v>281</v>
      </c>
      <c r="B4" s="258" t="s">
        <v>282</v>
      </c>
    </row>
    <row r="5" spans="1:4" s="259" customFormat="1" ht="12.75" customHeight="1">
      <c r="A5" s="318"/>
      <c r="B5" s="319" t="s">
        <v>285</v>
      </c>
      <c r="C5" s="251" t="s">
        <v>283</v>
      </c>
      <c r="D5" s="252" t="s">
        <v>284</v>
      </c>
    </row>
    <row r="6" spans="1:4" s="260" customFormat="1">
      <c r="A6" s="253">
        <v>1</v>
      </c>
      <c r="B6" s="311" t="s">
        <v>286</v>
      </c>
      <c r="C6" s="311"/>
      <c r="D6" s="254"/>
    </row>
    <row r="7" spans="1:4" s="260" customFormat="1">
      <c r="A7" s="255" t="s">
        <v>272</v>
      </c>
      <c r="B7" s="312" t="s">
        <v>287</v>
      </c>
      <c r="C7" s="303">
        <v>4.4999999999999998E-2</v>
      </c>
      <c r="D7" s="637">
        <f>C7*'5. RWA '!$C$13</f>
        <v>9002170.742248483</v>
      </c>
    </row>
    <row r="8" spans="1:4" s="260" customFormat="1">
      <c r="A8" s="255" t="s">
        <v>273</v>
      </c>
      <c r="B8" s="312" t="s">
        <v>288</v>
      </c>
      <c r="C8" s="305">
        <v>0.06</v>
      </c>
      <c r="D8" s="637">
        <f>C8*'5. RWA '!$C$13</f>
        <v>12002894.322997978</v>
      </c>
    </row>
    <row r="9" spans="1:4" s="260" customFormat="1">
      <c r="A9" s="255" t="s">
        <v>274</v>
      </c>
      <c r="B9" s="312" t="s">
        <v>289</v>
      </c>
      <c r="C9" s="305">
        <v>0.08</v>
      </c>
      <c r="D9" s="637">
        <f>C9*'5. RWA '!$C$13</f>
        <v>16003859.097330637</v>
      </c>
    </row>
    <row r="10" spans="1:4" s="260" customFormat="1">
      <c r="A10" s="253" t="s">
        <v>275</v>
      </c>
      <c r="B10" s="311" t="s">
        <v>290</v>
      </c>
      <c r="C10" s="306"/>
      <c r="D10" s="313"/>
    </row>
    <row r="11" spans="1:4" s="261" customFormat="1">
      <c r="A11" s="256" t="s">
        <v>276</v>
      </c>
      <c r="B11" s="302" t="s">
        <v>355</v>
      </c>
      <c r="C11" s="307">
        <v>0</v>
      </c>
      <c r="D11" s="304">
        <f>C11*'5. RWA '!$C$13</f>
        <v>0</v>
      </c>
    </row>
    <row r="12" spans="1:4" s="261" customFormat="1">
      <c r="A12" s="256" t="s">
        <v>277</v>
      </c>
      <c r="B12" s="302" t="s">
        <v>291</v>
      </c>
      <c r="C12" s="307">
        <v>0</v>
      </c>
      <c r="D12" s="304">
        <f>C12*'5. RWA '!$C$13</f>
        <v>0</v>
      </c>
    </row>
    <row r="13" spans="1:4" s="261" customFormat="1">
      <c r="A13" s="256" t="s">
        <v>278</v>
      </c>
      <c r="B13" s="302" t="s">
        <v>292</v>
      </c>
      <c r="C13" s="307"/>
      <c r="D13" s="304">
        <f>C13*'5. RWA '!$C$13</f>
        <v>0</v>
      </c>
    </row>
    <row r="14" spans="1:4" s="261" customFormat="1">
      <c r="A14" s="253" t="s">
        <v>279</v>
      </c>
      <c r="B14" s="311" t="s">
        <v>352</v>
      </c>
      <c r="C14" s="308"/>
      <c r="D14" s="314"/>
    </row>
    <row r="15" spans="1:4" s="261" customFormat="1">
      <c r="A15" s="256">
        <v>3.1</v>
      </c>
      <c r="B15" s="302" t="s">
        <v>297</v>
      </c>
      <c r="C15" s="638">
        <v>4.4664140361783497E-2</v>
      </c>
      <c r="D15" s="637">
        <f>C15*'5. RWA '!$C$13</f>
        <v>8934982.6131672654</v>
      </c>
    </row>
    <row r="16" spans="1:4" s="261" customFormat="1">
      <c r="A16" s="256">
        <v>3.2</v>
      </c>
      <c r="B16" s="302" t="s">
        <v>298</v>
      </c>
      <c r="C16" s="638">
        <v>5.6926742312503123E-2</v>
      </c>
      <c r="D16" s="637">
        <f>C16*'5. RWA '!$C$13</f>
        <v>11388094.535491874</v>
      </c>
    </row>
    <row r="17" spans="1:6" s="260" customFormat="1">
      <c r="A17" s="256">
        <v>3.3</v>
      </c>
      <c r="B17" s="302" t="s">
        <v>299</v>
      </c>
      <c r="C17" s="638">
        <v>7.3061744879239457E-2</v>
      </c>
      <c r="D17" s="637">
        <f>C17*'5. RWA '!$C$13</f>
        <v>14615873.380655831</v>
      </c>
    </row>
    <row r="18" spans="1:6" s="259" customFormat="1" ht="12.75" customHeight="1">
      <c r="A18" s="316"/>
      <c r="B18" s="317" t="s">
        <v>351</v>
      </c>
      <c r="C18" s="309" t="s">
        <v>283</v>
      </c>
      <c r="D18" s="315" t="s">
        <v>284</v>
      </c>
    </row>
    <row r="19" spans="1:6" s="260" customFormat="1">
      <c r="A19" s="257">
        <v>4</v>
      </c>
      <c r="B19" s="302" t="s">
        <v>293</v>
      </c>
      <c r="C19" s="307">
        <f>C7+C11+C12+C13+C15</f>
        <v>8.9664140361783495E-2</v>
      </c>
      <c r="D19" s="637">
        <f>C19*'5. RWA '!$C$13</f>
        <v>17937153.35541575</v>
      </c>
    </row>
    <row r="20" spans="1:6" s="260" customFormat="1">
      <c r="A20" s="257">
        <v>5</v>
      </c>
      <c r="B20" s="302" t="s">
        <v>91</v>
      </c>
      <c r="C20" s="307">
        <f>C8+C11+C12+C13+C16</f>
        <v>0.11692674231250312</v>
      </c>
      <c r="D20" s="637">
        <f>C20*'5. RWA '!$C$13</f>
        <v>23390988.858489852</v>
      </c>
    </row>
    <row r="21" spans="1:6" s="260" customFormat="1" ht="13.5" thickBot="1">
      <c r="A21" s="262" t="s">
        <v>280</v>
      </c>
      <c r="B21" s="263" t="s">
        <v>294</v>
      </c>
      <c r="C21" s="310">
        <f>C9+C11+C12+C13+C17</f>
        <v>0.15306174487923946</v>
      </c>
      <c r="D21" s="639">
        <f>C21*'5. RWA '!$C$13</f>
        <v>30619732.47798647</v>
      </c>
    </row>
    <row r="22" spans="1:6">
      <c r="F22" s="217"/>
    </row>
    <row r="23" spans="1:6" ht="51">
      <c r="B23" s="216" t="s">
        <v>354</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zoomScale="90" zoomScaleNormal="90" workbookViewId="0">
      <pane xSplit="1" ySplit="5" topLeftCell="B42" activePane="bottomRight" state="frozen"/>
      <selection activeCell="B47" sqref="B47"/>
      <selection pane="topRight" activeCell="B47" sqref="B47"/>
      <selection pane="bottomLeft" activeCell="B47" sqref="B47"/>
      <selection pane="bottomRight" activeCell="C67" sqref="C67"/>
    </sheetView>
  </sheetViews>
  <sheetFormatPr defaultColWidth="9.140625" defaultRowHeight="14.25"/>
  <cols>
    <col min="1" max="1" width="10.7109375" style="4" customWidth="1"/>
    <col min="2" max="2" width="80.7109375" style="4" customWidth="1"/>
    <col min="3" max="3" width="48.140625" style="4" customWidth="1"/>
    <col min="4" max="4" width="24.7109375" style="4" customWidth="1"/>
    <col min="5" max="5" width="9.42578125" style="5" customWidth="1"/>
    <col min="6" max="16384" width="9.140625" style="5"/>
  </cols>
  <sheetData>
    <row r="1" spans="1:6">
      <c r="A1" s="2" t="s">
        <v>31</v>
      </c>
      <c r="B1" s="3" t="str">
        <f>'Info '!C2</f>
        <v>JSC Ziraat Bank Georgia</v>
      </c>
      <c r="E1" s="4"/>
      <c r="F1" s="4"/>
    </row>
    <row r="2" spans="1:6" s="43" customFormat="1" ht="15.75" customHeight="1">
      <c r="A2" s="2" t="s">
        <v>32</v>
      </c>
      <c r="B2" s="649">
        <f>'1. key ratios '!B2</f>
        <v>45107</v>
      </c>
    </row>
    <row r="3" spans="1:6" s="43" customFormat="1" ht="15.75" customHeight="1">
      <c r="A3" s="74"/>
    </row>
    <row r="4" spans="1:6" s="43" customFormat="1" ht="15.75" customHeight="1" thickBot="1">
      <c r="A4" s="43" t="s">
        <v>48</v>
      </c>
      <c r="B4" s="166" t="s">
        <v>179</v>
      </c>
      <c r="D4" s="18" t="s">
        <v>36</v>
      </c>
    </row>
    <row r="5" spans="1:6" ht="25.5">
      <c r="A5" s="75" t="s">
        <v>6</v>
      </c>
      <c r="B5" s="188" t="s">
        <v>219</v>
      </c>
      <c r="C5" s="76" t="s">
        <v>659</v>
      </c>
      <c r="D5" s="77" t="s">
        <v>50</v>
      </c>
    </row>
    <row r="6" spans="1:6" ht="15">
      <c r="A6" s="382">
        <v>1</v>
      </c>
      <c r="B6" s="383" t="s">
        <v>560</v>
      </c>
      <c r="C6" s="651">
        <v>77299121.619399995</v>
      </c>
      <c r="D6" s="78"/>
      <c r="E6" s="79"/>
    </row>
    <row r="7" spans="1:6" ht="15">
      <c r="A7" s="382">
        <v>1.1000000000000001</v>
      </c>
      <c r="B7" s="384" t="s">
        <v>561</v>
      </c>
      <c r="C7" s="652">
        <v>9583439.6462000012</v>
      </c>
      <c r="D7" s="80"/>
      <c r="E7" s="79"/>
    </row>
    <row r="8" spans="1:6" ht="15">
      <c r="A8" s="382">
        <v>1.2</v>
      </c>
      <c r="B8" s="384" t="s">
        <v>562</v>
      </c>
      <c r="C8" s="652">
        <v>55947327.167999998</v>
      </c>
      <c r="D8" s="80"/>
      <c r="E8" s="79"/>
    </row>
    <row r="9" spans="1:6" ht="15">
      <c r="A9" s="382">
        <v>1.3</v>
      </c>
      <c r="B9" s="384" t="s">
        <v>563</v>
      </c>
      <c r="C9" s="652">
        <v>11768354.805199999</v>
      </c>
      <c r="D9" s="447"/>
      <c r="E9" s="79"/>
    </row>
    <row r="10" spans="1:6" ht="15">
      <c r="A10" s="382">
        <v>2</v>
      </c>
      <c r="B10" s="385" t="s">
        <v>564</v>
      </c>
      <c r="C10" s="652">
        <v>0</v>
      </c>
      <c r="D10" s="447"/>
      <c r="E10" s="79"/>
    </row>
    <row r="11" spans="1:6" ht="15">
      <c r="A11" s="382">
        <v>2.1</v>
      </c>
      <c r="B11" s="386" t="s">
        <v>565</v>
      </c>
      <c r="C11" s="652">
        <v>0</v>
      </c>
      <c r="D11" s="448"/>
      <c r="E11" s="81"/>
    </row>
    <row r="12" spans="1:6" ht="15">
      <c r="A12" s="382">
        <v>3</v>
      </c>
      <c r="B12" s="387" t="s">
        <v>566</v>
      </c>
      <c r="C12" s="652">
        <v>0</v>
      </c>
      <c r="D12" s="448"/>
      <c r="E12" s="81"/>
    </row>
    <row r="13" spans="1:6" ht="15">
      <c r="A13" s="382">
        <v>4</v>
      </c>
      <c r="B13" s="388" t="s">
        <v>567</v>
      </c>
      <c r="C13" s="652">
        <v>0</v>
      </c>
      <c r="D13" s="448"/>
      <c r="E13" s="81"/>
    </row>
    <row r="14" spans="1:6" ht="15">
      <c r="A14" s="382">
        <v>5</v>
      </c>
      <c r="B14" s="389" t="s">
        <v>568</v>
      </c>
      <c r="C14" s="653">
        <v>0</v>
      </c>
      <c r="D14" s="448"/>
      <c r="E14" s="81"/>
    </row>
    <row r="15" spans="1:6" ht="15">
      <c r="A15" s="382">
        <v>5.0999999999999996</v>
      </c>
      <c r="B15" s="390" t="s">
        <v>569</v>
      </c>
      <c r="C15" s="652">
        <v>0</v>
      </c>
      <c r="D15" s="448"/>
      <c r="E15" s="79"/>
    </row>
    <row r="16" spans="1:6" ht="15">
      <c r="A16" s="382">
        <v>5.2</v>
      </c>
      <c r="B16" s="390" t="s">
        <v>570</v>
      </c>
      <c r="C16" s="652">
        <v>0</v>
      </c>
      <c r="D16" s="447"/>
      <c r="E16" s="79"/>
    </row>
    <row r="17" spans="1:5" ht="15">
      <c r="A17" s="382">
        <v>5.3</v>
      </c>
      <c r="B17" s="391" t="s">
        <v>571</v>
      </c>
      <c r="C17" s="652">
        <v>0</v>
      </c>
      <c r="D17" s="447"/>
      <c r="E17" s="79"/>
    </row>
    <row r="18" spans="1:5" ht="15">
      <c r="A18" s="382">
        <v>6</v>
      </c>
      <c r="B18" s="387" t="s">
        <v>572</v>
      </c>
      <c r="C18" s="654">
        <v>117475540.4611</v>
      </c>
      <c r="D18" s="447"/>
      <c r="E18" s="79"/>
    </row>
    <row r="19" spans="1:5" ht="15">
      <c r="A19" s="382">
        <v>6.1</v>
      </c>
      <c r="B19" s="390" t="s">
        <v>570</v>
      </c>
      <c r="C19" s="652">
        <v>8034731.6600000001</v>
      </c>
      <c r="D19" s="447"/>
      <c r="E19" s="79"/>
    </row>
    <row r="20" spans="1:5" ht="15">
      <c r="A20" s="382">
        <v>6.2</v>
      </c>
      <c r="B20" s="391" t="s">
        <v>571</v>
      </c>
      <c r="C20" s="652">
        <v>109440808.8011</v>
      </c>
      <c r="D20" s="447"/>
      <c r="E20" s="79"/>
    </row>
    <row r="21" spans="1:5" ht="15">
      <c r="A21" s="382">
        <v>7</v>
      </c>
      <c r="B21" s="385" t="s">
        <v>573</v>
      </c>
      <c r="C21" s="652">
        <v>0</v>
      </c>
      <c r="D21" s="447"/>
      <c r="E21" s="79"/>
    </row>
    <row r="22" spans="1:5" ht="15">
      <c r="A22" s="382">
        <v>8</v>
      </c>
      <c r="B22" s="392" t="s">
        <v>574</v>
      </c>
      <c r="C22" s="652">
        <v>0</v>
      </c>
      <c r="D22" s="447"/>
      <c r="E22" s="79"/>
    </row>
    <row r="23" spans="1:5" ht="15">
      <c r="A23" s="382">
        <v>9</v>
      </c>
      <c r="B23" s="388" t="s">
        <v>575</v>
      </c>
      <c r="C23" s="654">
        <v>5139325.96</v>
      </c>
      <c r="D23" s="449"/>
      <c r="E23" s="79"/>
    </row>
    <row r="24" spans="1:5" ht="15">
      <c r="A24" s="382">
        <v>9.1</v>
      </c>
      <c r="B24" s="390" t="s">
        <v>576</v>
      </c>
      <c r="C24" s="652">
        <v>5139325.96</v>
      </c>
      <c r="D24" s="450"/>
      <c r="E24" s="79"/>
    </row>
    <row r="25" spans="1:5" ht="15">
      <c r="A25" s="382">
        <v>9.1999999999999993</v>
      </c>
      <c r="B25" s="390" t="s">
        <v>577</v>
      </c>
      <c r="C25" s="652">
        <v>0</v>
      </c>
      <c r="D25" s="446"/>
      <c r="E25" s="83"/>
    </row>
    <row r="26" spans="1:5" ht="15.75">
      <c r="A26" s="382">
        <v>10</v>
      </c>
      <c r="B26" s="388" t="s">
        <v>578</v>
      </c>
      <c r="C26" s="651">
        <v>907908.38</v>
      </c>
      <c r="D26" s="564" t="s">
        <v>701</v>
      </c>
      <c r="E26" s="79"/>
    </row>
    <row r="27" spans="1:5" ht="15">
      <c r="A27" s="382">
        <v>10.1</v>
      </c>
      <c r="B27" s="390" t="s">
        <v>579</v>
      </c>
      <c r="C27" s="652">
        <v>0</v>
      </c>
      <c r="D27" s="80"/>
      <c r="E27" s="79"/>
    </row>
    <row r="28" spans="1:5" ht="15">
      <c r="A28" s="382">
        <v>10.199999999999999</v>
      </c>
      <c r="B28" s="390" t="s">
        <v>580</v>
      </c>
      <c r="C28" s="652">
        <v>907908.38</v>
      </c>
      <c r="D28" s="80"/>
      <c r="E28" s="79"/>
    </row>
    <row r="29" spans="1:5" ht="15">
      <c r="A29" s="382">
        <v>11</v>
      </c>
      <c r="B29" s="388" t="s">
        <v>581</v>
      </c>
      <c r="C29" s="654">
        <v>264697.5</v>
      </c>
      <c r="D29" s="80"/>
      <c r="E29" s="79"/>
    </row>
    <row r="30" spans="1:5" ht="15">
      <c r="A30" s="382">
        <v>11.1</v>
      </c>
      <c r="B30" s="390" t="s">
        <v>582</v>
      </c>
      <c r="C30" s="652">
        <v>264697.5</v>
      </c>
      <c r="D30" s="80"/>
      <c r="E30" s="79"/>
    </row>
    <row r="31" spans="1:5" ht="15">
      <c r="A31" s="382">
        <v>11.2</v>
      </c>
      <c r="B31" s="390" t="s">
        <v>583</v>
      </c>
      <c r="C31" s="652">
        <v>0</v>
      </c>
      <c r="D31" s="80"/>
      <c r="E31" s="79"/>
    </row>
    <row r="32" spans="1:5" ht="15">
      <c r="A32" s="382">
        <v>13</v>
      </c>
      <c r="B32" s="388" t="s">
        <v>584</v>
      </c>
      <c r="C32" s="652">
        <v>3459185.9072000002</v>
      </c>
      <c r="D32" s="80"/>
      <c r="E32" s="79"/>
    </row>
    <row r="33" spans="1:5" ht="15">
      <c r="A33" s="382">
        <v>13.1</v>
      </c>
      <c r="B33" s="393" t="s">
        <v>585</v>
      </c>
      <c r="C33" s="652">
        <v>67640</v>
      </c>
      <c r="D33" s="80"/>
      <c r="E33" s="79"/>
    </row>
    <row r="34" spans="1:5" ht="15">
      <c r="A34" s="382">
        <v>13.2</v>
      </c>
      <c r="B34" s="393" t="s">
        <v>586</v>
      </c>
      <c r="C34" s="652">
        <v>0</v>
      </c>
      <c r="D34" s="82"/>
      <c r="E34" s="79"/>
    </row>
    <row r="35" spans="1:5" ht="15">
      <c r="A35" s="382">
        <v>14</v>
      </c>
      <c r="B35" s="394" t="s">
        <v>587</v>
      </c>
      <c r="C35" s="655">
        <v>204545779.82770002</v>
      </c>
      <c r="D35" s="82"/>
      <c r="E35" s="79"/>
    </row>
    <row r="36" spans="1:5" ht="15">
      <c r="A36" s="382"/>
      <c r="B36" s="395" t="s">
        <v>588</v>
      </c>
      <c r="C36" s="652">
        <v>0</v>
      </c>
      <c r="D36" s="84"/>
      <c r="E36" s="79"/>
    </row>
    <row r="37" spans="1:5" ht="15">
      <c r="A37" s="382">
        <v>15</v>
      </c>
      <c r="B37" s="396" t="s">
        <v>589</v>
      </c>
      <c r="C37" s="652">
        <v>0</v>
      </c>
      <c r="D37" s="446"/>
      <c r="E37" s="83"/>
    </row>
    <row r="38" spans="1:5" ht="15">
      <c r="A38" s="397">
        <v>15.1</v>
      </c>
      <c r="B38" s="398" t="s">
        <v>565</v>
      </c>
      <c r="C38" s="652">
        <v>0</v>
      </c>
      <c r="D38" s="80"/>
      <c r="E38" s="79"/>
    </row>
    <row r="39" spans="1:5" ht="15">
      <c r="A39" s="397">
        <v>16</v>
      </c>
      <c r="B39" s="385" t="s">
        <v>590</v>
      </c>
      <c r="C39" s="652">
        <v>0</v>
      </c>
      <c r="D39" s="80"/>
      <c r="E39" s="79"/>
    </row>
    <row r="40" spans="1:5" ht="15">
      <c r="A40" s="397">
        <v>17</v>
      </c>
      <c r="B40" s="385" t="s">
        <v>591</v>
      </c>
      <c r="C40" s="654">
        <v>128763010.65090002</v>
      </c>
      <c r="D40" s="80"/>
      <c r="E40" s="79"/>
    </row>
    <row r="41" spans="1:5" ht="15">
      <c r="A41" s="397">
        <v>17.100000000000001</v>
      </c>
      <c r="B41" s="399" t="s">
        <v>592</v>
      </c>
      <c r="C41" s="652">
        <v>127818113.91890001</v>
      </c>
      <c r="D41" s="80"/>
      <c r="E41" s="79"/>
    </row>
    <row r="42" spans="1:5" ht="15">
      <c r="A42" s="397">
        <v>17.2</v>
      </c>
      <c r="B42" s="400" t="s">
        <v>593</v>
      </c>
      <c r="C42" s="652">
        <v>210449.85310000001</v>
      </c>
      <c r="D42" s="80"/>
      <c r="E42" s="79"/>
    </row>
    <row r="43" spans="1:5" ht="15">
      <c r="A43" s="397">
        <v>17.3</v>
      </c>
      <c r="B43" s="436" t="s">
        <v>594</v>
      </c>
      <c r="C43" s="652">
        <v>0</v>
      </c>
      <c r="D43" s="82"/>
      <c r="E43" s="79"/>
    </row>
    <row r="44" spans="1:5" ht="15">
      <c r="A44" s="397">
        <v>17.399999999999999</v>
      </c>
      <c r="B44" s="437" t="s">
        <v>595</v>
      </c>
      <c r="C44" s="652">
        <v>734446.87890000001</v>
      </c>
      <c r="D44" s="438"/>
      <c r="E44" s="79"/>
    </row>
    <row r="45" spans="1:5" ht="15">
      <c r="A45" s="397">
        <v>18</v>
      </c>
      <c r="B45" s="439" t="s">
        <v>596</v>
      </c>
      <c r="C45" s="652">
        <v>51666.760000000009</v>
      </c>
      <c r="D45" s="445"/>
      <c r="E45" s="83"/>
    </row>
    <row r="46" spans="1:5" ht="15.75">
      <c r="A46" s="397">
        <v>19</v>
      </c>
      <c r="B46" s="439" t="s">
        <v>597</v>
      </c>
      <c r="C46" s="656">
        <v>547855</v>
      </c>
      <c r="D46" s="440"/>
    </row>
    <row r="47" spans="1:5" ht="15">
      <c r="A47" s="397">
        <v>19.100000000000001</v>
      </c>
      <c r="B47" s="441" t="s">
        <v>598</v>
      </c>
      <c r="C47" s="652">
        <v>477109</v>
      </c>
      <c r="D47" s="440"/>
    </row>
    <row r="48" spans="1:5" ht="15">
      <c r="A48" s="397">
        <v>19.2</v>
      </c>
      <c r="B48" s="441" t="s">
        <v>599</v>
      </c>
      <c r="C48" s="652">
        <v>70746</v>
      </c>
      <c r="D48" s="440"/>
    </row>
    <row r="49" spans="1:4" ht="15">
      <c r="A49" s="397">
        <v>20</v>
      </c>
      <c r="B49" s="404" t="s">
        <v>600</v>
      </c>
      <c r="C49" s="652">
        <v>0</v>
      </c>
      <c r="D49" s="440"/>
    </row>
    <row r="50" spans="1:4" ht="15">
      <c r="A50" s="397">
        <v>21</v>
      </c>
      <c r="B50" s="442" t="s">
        <v>601</v>
      </c>
      <c r="C50" s="652">
        <v>3227048.4800000004</v>
      </c>
      <c r="D50" s="440"/>
    </row>
    <row r="51" spans="1:4" ht="15">
      <c r="A51" s="397">
        <v>21.1</v>
      </c>
      <c r="B51" s="400" t="s">
        <v>602</v>
      </c>
      <c r="C51" s="652">
        <v>0</v>
      </c>
      <c r="D51" s="440"/>
    </row>
    <row r="52" spans="1:4" ht="15.75">
      <c r="A52" s="397">
        <v>22</v>
      </c>
      <c r="B52" s="405" t="s">
        <v>603</v>
      </c>
      <c r="C52" s="656">
        <v>132589580.89090003</v>
      </c>
      <c r="D52" s="440"/>
    </row>
    <row r="53" spans="1:4" ht="15">
      <c r="A53" s="397"/>
      <c r="B53" s="406" t="s">
        <v>604</v>
      </c>
      <c r="C53" s="652">
        <v>0</v>
      </c>
      <c r="D53" s="440"/>
    </row>
    <row r="54" spans="1:4" ht="15.75">
      <c r="A54" s="397">
        <v>23</v>
      </c>
      <c r="B54" s="404" t="s">
        <v>605</v>
      </c>
      <c r="C54" s="652">
        <v>50000000</v>
      </c>
      <c r="D54" s="564" t="s">
        <v>731</v>
      </c>
    </row>
    <row r="55" spans="1:4" ht="15">
      <c r="A55" s="397">
        <v>24</v>
      </c>
      <c r="B55" s="404" t="s">
        <v>606</v>
      </c>
      <c r="C55" s="652">
        <v>0</v>
      </c>
      <c r="D55" s="440"/>
    </row>
    <row r="56" spans="1:4" ht="15">
      <c r="A56" s="397">
        <v>25</v>
      </c>
      <c r="B56" s="439" t="s">
        <v>607</v>
      </c>
      <c r="C56" s="652">
        <v>0</v>
      </c>
      <c r="D56" s="440"/>
    </row>
    <row r="57" spans="1:4" ht="15">
      <c r="A57" s="397">
        <v>26</v>
      </c>
      <c r="B57" s="439" t="s">
        <v>608</v>
      </c>
      <c r="C57" s="652">
        <v>0</v>
      </c>
      <c r="D57" s="440"/>
    </row>
    <row r="58" spans="1:4" ht="15">
      <c r="A58" s="397">
        <v>27</v>
      </c>
      <c r="B58" s="439" t="s">
        <v>609</v>
      </c>
      <c r="C58" s="657">
        <v>0</v>
      </c>
      <c r="D58" s="440"/>
    </row>
    <row r="59" spans="1:4" ht="15">
      <c r="A59" s="397">
        <v>27.1</v>
      </c>
      <c r="B59" s="437" t="s">
        <v>610</v>
      </c>
      <c r="C59" s="652">
        <v>0</v>
      </c>
      <c r="D59" s="440"/>
    </row>
    <row r="60" spans="1:4" ht="15">
      <c r="A60" s="397">
        <v>27.2</v>
      </c>
      <c r="B60" s="437" t="s">
        <v>611</v>
      </c>
      <c r="C60" s="652">
        <v>0</v>
      </c>
      <c r="D60" s="440"/>
    </row>
    <row r="61" spans="1:4" ht="15">
      <c r="A61" s="397">
        <v>28</v>
      </c>
      <c r="B61" s="407" t="s">
        <v>612</v>
      </c>
      <c r="C61" s="652">
        <v>0</v>
      </c>
      <c r="D61" s="440"/>
    </row>
    <row r="62" spans="1:4" ht="15">
      <c r="A62" s="397">
        <v>29</v>
      </c>
      <c r="B62" s="439" t="s">
        <v>613</v>
      </c>
      <c r="C62" s="657">
        <v>0</v>
      </c>
      <c r="D62" s="440"/>
    </row>
    <row r="63" spans="1:4" ht="15">
      <c r="A63" s="397">
        <v>29.1</v>
      </c>
      <c r="B63" s="443" t="s">
        <v>614</v>
      </c>
      <c r="C63" s="652">
        <v>0</v>
      </c>
      <c r="D63" s="440"/>
    </row>
    <row r="64" spans="1:4" ht="21">
      <c r="A64" s="397">
        <v>29.2</v>
      </c>
      <c r="B64" s="451" t="s">
        <v>615</v>
      </c>
      <c r="C64" s="652">
        <v>0</v>
      </c>
      <c r="D64" s="440"/>
    </row>
    <row r="65" spans="1:4" ht="21">
      <c r="A65" s="397">
        <v>29.3</v>
      </c>
      <c r="B65" s="451" t="s">
        <v>616</v>
      </c>
      <c r="C65" s="652">
        <v>0</v>
      </c>
      <c r="D65" s="440"/>
    </row>
    <row r="66" spans="1:4" ht="15.75">
      <c r="A66" s="397">
        <v>30</v>
      </c>
      <c r="B66" s="409" t="s">
        <v>617</v>
      </c>
      <c r="C66" s="652">
        <v>21956198.936799988</v>
      </c>
      <c r="D66" s="564" t="s">
        <v>732</v>
      </c>
    </row>
    <row r="67" spans="1:4" ht="15">
      <c r="A67" s="397">
        <v>31</v>
      </c>
      <c r="B67" s="444" t="s">
        <v>618</v>
      </c>
      <c r="C67" s="657">
        <v>71956198.936799988</v>
      </c>
      <c r="D67" s="440"/>
    </row>
    <row r="68" spans="1:4" ht="15.75" thickBot="1">
      <c r="A68" s="397">
        <v>32</v>
      </c>
      <c r="B68" s="409" t="s">
        <v>619</v>
      </c>
      <c r="C68" s="658">
        <v>204545779.82770002</v>
      </c>
      <c r="D68" s="440"/>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80" zoomScaleNormal="80" workbookViewId="0">
      <pane xSplit="1" ySplit="4" topLeftCell="B5"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31</v>
      </c>
      <c r="B1" s="3" t="str">
        <f>'Info '!C2</f>
        <v>JSC Ziraat Bank Georgia</v>
      </c>
    </row>
    <row r="2" spans="1:19">
      <c r="A2" s="2" t="s">
        <v>32</v>
      </c>
      <c r="B2" s="649">
        <f>'1. key ratios '!B2</f>
        <v>45107</v>
      </c>
    </row>
    <row r="4" spans="1:19" ht="26.25" thickBot="1">
      <c r="A4" s="4" t="s">
        <v>147</v>
      </c>
      <c r="B4" s="206" t="s">
        <v>252</v>
      </c>
    </row>
    <row r="5" spans="1:19" s="195" customFormat="1">
      <c r="A5" s="190"/>
      <c r="B5" s="191"/>
      <c r="C5" s="192" t="s">
        <v>0</v>
      </c>
      <c r="D5" s="192" t="s">
        <v>1</v>
      </c>
      <c r="E5" s="192" t="s">
        <v>2</v>
      </c>
      <c r="F5" s="192" t="s">
        <v>3</v>
      </c>
      <c r="G5" s="192" t="s">
        <v>4</v>
      </c>
      <c r="H5" s="192" t="s">
        <v>5</v>
      </c>
      <c r="I5" s="192" t="s">
        <v>8</v>
      </c>
      <c r="J5" s="192" t="s">
        <v>9</v>
      </c>
      <c r="K5" s="192" t="s">
        <v>10</v>
      </c>
      <c r="L5" s="192" t="s">
        <v>11</v>
      </c>
      <c r="M5" s="192" t="s">
        <v>12</v>
      </c>
      <c r="N5" s="192" t="s">
        <v>13</v>
      </c>
      <c r="O5" s="192" t="s">
        <v>236</v>
      </c>
      <c r="P5" s="192" t="s">
        <v>237</v>
      </c>
      <c r="Q5" s="192" t="s">
        <v>238</v>
      </c>
      <c r="R5" s="193" t="s">
        <v>239</v>
      </c>
      <c r="S5" s="194" t="s">
        <v>240</v>
      </c>
    </row>
    <row r="6" spans="1:19" s="195" customFormat="1" ht="99" customHeight="1">
      <c r="A6" s="196"/>
      <c r="B6" s="749" t="s">
        <v>241</v>
      </c>
      <c r="C6" s="745">
        <v>0</v>
      </c>
      <c r="D6" s="746"/>
      <c r="E6" s="745">
        <v>0.2</v>
      </c>
      <c r="F6" s="746"/>
      <c r="G6" s="745">
        <v>0.35</v>
      </c>
      <c r="H6" s="746"/>
      <c r="I6" s="745">
        <v>0.5</v>
      </c>
      <c r="J6" s="746"/>
      <c r="K6" s="745">
        <v>0.75</v>
      </c>
      <c r="L6" s="746"/>
      <c r="M6" s="745">
        <v>1</v>
      </c>
      <c r="N6" s="746"/>
      <c r="O6" s="745">
        <v>1.5</v>
      </c>
      <c r="P6" s="746"/>
      <c r="Q6" s="745">
        <v>2.5</v>
      </c>
      <c r="R6" s="746"/>
      <c r="S6" s="747" t="s">
        <v>146</v>
      </c>
    </row>
    <row r="7" spans="1:19" s="195" customFormat="1" ht="30.75" customHeight="1">
      <c r="A7" s="196"/>
      <c r="B7" s="750"/>
      <c r="C7" s="187" t="s">
        <v>149</v>
      </c>
      <c r="D7" s="187" t="s">
        <v>148</v>
      </c>
      <c r="E7" s="187" t="s">
        <v>149</v>
      </c>
      <c r="F7" s="187" t="s">
        <v>148</v>
      </c>
      <c r="G7" s="187" t="s">
        <v>149</v>
      </c>
      <c r="H7" s="187" t="s">
        <v>148</v>
      </c>
      <c r="I7" s="187" t="s">
        <v>149</v>
      </c>
      <c r="J7" s="187" t="s">
        <v>148</v>
      </c>
      <c r="K7" s="187" t="s">
        <v>149</v>
      </c>
      <c r="L7" s="187" t="s">
        <v>148</v>
      </c>
      <c r="M7" s="187" t="s">
        <v>149</v>
      </c>
      <c r="N7" s="187" t="s">
        <v>148</v>
      </c>
      <c r="O7" s="187" t="s">
        <v>149</v>
      </c>
      <c r="P7" s="187" t="s">
        <v>148</v>
      </c>
      <c r="Q7" s="187" t="s">
        <v>149</v>
      </c>
      <c r="R7" s="187" t="s">
        <v>148</v>
      </c>
      <c r="S7" s="748"/>
    </row>
    <row r="8" spans="1:19" s="87" customFormat="1">
      <c r="A8" s="85">
        <v>1</v>
      </c>
      <c r="B8" s="1" t="s">
        <v>52</v>
      </c>
      <c r="C8" s="659">
        <v>8921043.5199999996</v>
      </c>
      <c r="D8" s="659"/>
      <c r="E8" s="659">
        <v>29000000</v>
      </c>
      <c r="F8" s="660"/>
      <c r="G8" s="659">
        <v>0</v>
      </c>
      <c r="H8" s="659"/>
      <c r="I8" s="659">
        <v>0</v>
      </c>
      <c r="J8" s="659"/>
      <c r="K8" s="659">
        <v>0</v>
      </c>
      <c r="L8" s="659"/>
      <c r="M8" s="659">
        <v>26061015.307999998</v>
      </c>
      <c r="N8" s="659"/>
      <c r="O8" s="659">
        <v>0</v>
      </c>
      <c r="P8" s="659"/>
      <c r="Q8" s="659">
        <v>0</v>
      </c>
      <c r="R8" s="660"/>
      <c r="S8" s="207">
        <f>$C$6*SUM(C8:D8)+$E$6*SUM(E8:F8)+$G$6*SUM(G8:H8)+$I$6*SUM(I8:J8)+$K$6*SUM(K8:L8)+$M$6*SUM(M8:N8)+$O$6*SUM(O8:P8)+$Q$6*SUM(Q8:R8)</f>
        <v>31861015.307999998</v>
      </c>
    </row>
    <row r="9" spans="1:19" s="87" customFormat="1">
      <c r="A9" s="85">
        <v>2</v>
      </c>
      <c r="B9" s="1" t="s">
        <v>53</v>
      </c>
      <c r="C9" s="659">
        <v>0</v>
      </c>
      <c r="D9" s="659"/>
      <c r="E9" s="659">
        <v>0</v>
      </c>
      <c r="F9" s="659"/>
      <c r="G9" s="659">
        <v>0</v>
      </c>
      <c r="H9" s="659"/>
      <c r="I9" s="659">
        <v>0</v>
      </c>
      <c r="J9" s="659"/>
      <c r="K9" s="659">
        <v>0</v>
      </c>
      <c r="L9" s="659"/>
      <c r="M9" s="659">
        <v>0</v>
      </c>
      <c r="N9" s="659"/>
      <c r="O9" s="659">
        <v>0</v>
      </c>
      <c r="P9" s="659"/>
      <c r="Q9" s="659">
        <v>0</v>
      </c>
      <c r="R9" s="660"/>
      <c r="S9" s="207">
        <f t="shared" ref="S9:S21" si="0">$C$6*SUM(C9:D9)+$E$6*SUM(E9:F9)+$G$6*SUM(G9:H9)+$I$6*SUM(I9:J9)+$K$6*SUM(K9:L9)+$M$6*SUM(M9:N9)+$O$6*SUM(O9:P9)+$Q$6*SUM(Q9:R9)</f>
        <v>0</v>
      </c>
    </row>
    <row r="10" spans="1:19" s="87" customFormat="1">
      <c r="A10" s="85">
        <v>3</v>
      </c>
      <c r="B10" s="1" t="s">
        <v>165</v>
      </c>
      <c r="C10" s="659">
        <v>0</v>
      </c>
      <c r="D10" s="659"/>
      <c r="E10" s="659">
        <v>0</v>
      </c>
      <c r="F10" s="659"/>
      <c r="G10" s="659">
        <v>0</v>
      </c>
      <c r="H10" s="659"/>
      <c r="I10" s="659">
        <v>0</v>
      </c>
      <c r="J10" s="659"/>
      <c r="K10" s="659">
        <v>0</v>
      </c>
      <c r="L10" s="659"/>
      <c r="M10" s="659">
        <v>0</v>
      </c>
      <c r="N10" s="659"/>
      <c r="O10" s="659">
        <v>0</v>
      </c>
      <c r="P10" s="659"/>
      <c r="Q10" s="659">
        <v>0</v>
      </c>
      <c r="R10" s="660"/>
      <c r="S10" s="207">
        <f t="shared" si="0"/>
        <v>0</v>
      </c>
    </row>
    <row r="11" spans="1:19" s="87" customFormat="1">
      <c r="A11" s="85">
        <v>4</v>
      </c>
      <c r="B11" s="1" t="s">
        <v>54</v>
      </c>
      <c r="C11" s="659">
        <v>0</v>
      </c>
      <c r="D11" s="659"/>
      <c r="E11" s="659">
        <v>0</v>
      </c>
      <c r="F11" s="659"/>
      <c r="G11" s="659">
        <v>0</v>
      </c>
      <c r="H11" s="659"/>
      <c r="I11" s="659">
        <v>0</v>
      </c>
      <c r="J11" s="659"/>
      <c r="K11" s="659">
        <v>0</v>
      </c>
      <c r="L11" s="659"/>
      <c r="M11" s="659">
        <v>0</v>
      </c>
      <c r="N11" s="659"/>
      <c r="O11" s="659">
        <v>0</v>
      </c>
      <c r="P11" s="659"/>
      <c r="Q11" s="659">
        <v>0</v>
      </c>
      <c r="R11" s="660"/>
      <c r="S11" s="207">
        <f t="shared" si="0"/>
        <v>0</v>
      </c>
    </row>
    <row r="12" spans="1:19" s="87" customFormat="1">
      <c r="A12" s="85">
        <v>5</v>
      </c>
      <c r="B12" s="1" t="s">
        <v>55</v>
      </c>
      <c r="C12" s="659">
        <v>0</v>
      </c>
      <c r="D12" s="659"/>
      <c r="E12" s="659">
        <v>0</v>
      </c>
      <c r="F12" s="659"/>
      <c r="G12" s="659">
        <v>0</v>
      </c>
      <c r="H12" s="659"/>
      <c r="I12" s="659">
        <v>0</v>
      </c>
      <c r="J12" s="659"/>
      <c r="K12" s="659">
        <v>0</v>
      </c>
      <c r="L12" s="659"/>
      <c r="M12" s="659">
        <v>0</v>
      </c>
      <c r="N12" s="659"/>
      <c r="O12" s="659">
        <v>0</v>
      </c>
      <c r="P12" s="659"/>
      <c r="Q12" s="659">
        <v>0</v>
      </c>
      <c r="R12" s="660"/>
      <c r="S12" s="207">
        <f t="shared" si="0"/>
        <v>0</v>
      </c>
    </row>
    <row r="13" spans="1:19" s="87" customFormat="1">
      <c r="A13" s="85">
        <v>6</v>
      </c>
      <c r="B13" s="1" t="s">
        <v>56</v>
      </c>
      <c r="C13" s="659">
        <v>0</v>
      </c>
      <c r="D13" s="659"/>
      <c r="E13" s="659">
        <v>27903.84</v>
      </c>
      <c r="F13" s="659"/>
      <c r="G13" s="659">
        <v>0</v>
      </c>
      <c r="H13" s="659"/>
      <c r="I13" s="659">
        <v>11740450.9652</v>
      </c>
      <c r="J13" s="659"/>
      <c r="K13" s="659">
        <v>0</v>
      </c>
      <c r="L13" s="659"/>
      <c r="M13" s="659">
        <v>0</v>
      </c>
      <c r="N13" s="659"/>
      <c r="O13" s="659">
        <v>0</v>
      </c>
      <c r="P13" s="659"/>
      <c r="Q13" s="659">
        <v>0</v>
      </c>
      <c r="R13" s="660"/>
      <c r="S13" s="207">
        <f t="shared" si="0"/>
        <v>5875806.2505999999</v>
      </c>
    </row>
    <row r="14" spans="1:19" s="87" customFormat="1">
      <c r="A14" s="85">
        <v>7</v>
      </c>
      <c r="B14" s="1" t="s">
        <v>57</v>
      </c>
      <c r="C14" s="659">
        <v>0</v>
      </c>
      <c r="D14" s="659"/>
      <c r="E14" s="659">
        <v>0</v>
      </c>
      <c r="F14" s="659"/>
      <c r="G14" s="659">
        <v>0</v>
      </c>
      <c r="H14" s="659"/>
      <c r="I14" s="659">
        <v>0</v>
      </c>
      <c r="J14" s="659"/>
      <c r="K14" s="659">
        <v>0</v>
      </c>
      <c r="L14" s="659"/>
      <c r="M14" s="659">
        <v>63798728.782200001</v>
      </c>
      <c r="N14" s="659">
        <v>14790627.76447</v>
      </c>
      <c r="O14" s="659">
        <v>0</v>
      </c>
      <c r="P14" s="659"/>
      <c r="Q14" s="659">
        <v>0</v>
      </c>
      <c r="R14" s="660"/>
      <c r="S14" s="207">
        <f t="shared" si="0"/>
        <v>78589356.546670005</v>
      </c>
    </row>
    <row r="15" spans="1:19" s="87" customFormat="1">
      <c r="A15" s="85">
        <v>8</v>
      </c>
      <c r="B15" s="1" t="s">
        <v>58</v>
      </c>
      <c r="C15" s="659">
        <v>0</v>
      </c>
      <c r="D15" s="659"/>
      <c r="E15" s="659">
        <v>0</v>
      </c>
      <c r="F15" s="659"/>
      <c r="G15" s="659">
        <v>0</v>
      </c>
      <c r="H15" s="659"/>
      <c r="I15" s="659">
        <v>0</v>
      </c>
      <c r="J15" s="659"/>
      <c r="K15" s="659">
        <v>0</v>
      </c>
      <c r="L15" s="659"/>
      <c r="M15" s="659">
        <v>45642080.0189</v>
      </c>
      <c r="N15" s="659">
        <v>6485497.0392200006</v>
      </c>
      <c r="O15" s="659">
        <v>0</v>
      </c>
      <c r="P15" s="659"/>
      <c r="Q15" s="659">
        <v>0</v>
      </c>
      <c r="R15" s="660"/>
      <c r="S15" s="207">
        <f t="shared" si="0"/>
        <v>52127577.058119997</v>
      </c>
    </row>
    <row r="16" spans="1:19" s="87" customFormat="1">
      <c r="A16" s="85">
        <v>9</v>
      </c>
      <c r="B16" s="1" t="s">
        <v>59</v>
      </c>
      <c r="C16" s="659">
        <v>0</v>
      </c>
      <c r="D16" s="659"/>
      <c r="E16" s="659">
        <v>0</v>
      </c>
      <c r="F16" s="659"/>
      <c r="G16" s="659">
        <v>0</v>
      </c>
      <c r="H16" s="659"/>
      <c r="I16" s="659">
        <v>0</v>
      </c>
      <c r="J16" s="659"/>
      <c r="K16" s="659">
        <v>0</v>
      </c>
      <c r="L16" s="659"/>
      <c r="M16" s="659">
        <v>0</v>
      </c>
      <c r="N16" s="659"/>
      <c r="O16" s="659">
        <v>0</v>
      </c>
      <c r="P16" s="659"/>
      <c r="Q16" s="659">
        <v>0</v>
      </c>
      <c r="R16" s="660"/>
      <c r="S16" s="207">
        <f t="shared" si="0"/>
        <v>0</v>
      </c>
    </row>
    <row r="17" spans="1:19" s="87" customFormat="1">
      <c r="A17" s="85">
        <v>10</v>
      </c>
      <c r="B17" s="1" t="s">
        <v>60</v>
      </c>
      <c r="C17" s="659">
        <v>0</v>
      </c>
      <c r="D17" s="659"/>
      <c r="E17" s="659">
        <v>0</v>
      </c>
      <c r="F17" s="659"/>
      <c r="G17" s="659">
        <v>0</v>
      </c>
      <c r="H17" s="659"/>
      <c r="I17" s="659">
        <v>0</v>
      </c>
      <c r="J17" s="659"/>
      <c r="K17" s="659">
        <v>0</v>
      </c>
      <c r="L17" s="659"/>
      <c r="M17" s="659">
        <v>0</v>
      </c>
      <c r="N17" s="659"/>
      <c r="O17" s="659">
        <v>0</v>
      </c>
      <c r="P17" s="659"/>
      <c r="Q17" s="659">
        <v>0</v>
      </c>
      <c r="R17" s="660"/>
      <c r="S17" s="207">
        <f t="shared" si="0"/>
        <v>0</v>
      </c>
    </row>
    <row r="18" spans="1:19" s="87" customFormat="1">
      <c r="A18" s="85">
        <v>11</v>
      </c>
      <c r="B18" s="1" t="s">
        <v>61</v>
      </c>
      <c r="C18" s="659">
        <v>0</v>
      </c>
      <c r="D18" s="659"/>
      <c r="E18" s="659">
        <v>0</v>
      </c>
      <c r="F18" s="659"/>
      <c r="G18" s="659">
        <v>0</v>
      </c>
      <c r="H18" s="659"/>
      <c r="I18" s="659">
        <v>0</v>
      </c>
      <c r="J18" s="659"/>
      <c r="K18" s="659">
        <v>0</v>
      </c>
      <c r="L18" s="659"/>
      <c r="M18" s="659">
        <v>0</v>
      </c>
      <c r="N18" s="659"/>
      <c r="O18" s="659">
        <v>0</v>
      </c>
      <c r="P18" s="659"/>
      <c r="Q18" s="659">
        <v>0</v>
      </c>
      <c r="R18" s="660"/>
      <c r="S18" s="207">
        <f t="shared" si="0"/>
        <v>0</v>
      </c>
    </row>
    <row r="19" spans="1:19" s="87" customFormat="1">
      <c r="A19" s="85">
        <v>12</v>
      </c>
      <c r="B19" s="1" t="s">
        <v>62</v>
      </c>
      <c r="C19" s="659">
        <v>0</v>
      </c>
      <c r="D19" s="659"/>
      <c r="E19" s="659">
        <v>0</v>
      </c>
      <c r="F19" s="659"/>
      <c r="G19" s="659">
        <v>0</v>
      </c>
      <c r="H19" s="659"/>
      <c r="I19" s="659">
        <v>0</v>
      </c>
      <c r="J19" s="659"/>
      <c r="K19" s="659">
        <v>0</v>
      </c>
      <c r="L19" s="659"/>
      <c r="M19" s="659">
        <v>0</v>
      </c>
      <c r="N19" s="659"/>
      <c r="O19" s="659">
        <v>0</v>
      </c>
      <c r="P19" s="659"/>
      <c r="Q19" s="659">
        <v>0</v>
      </c>
      <c r="R19" s="660"/>
      <c r="S19" s="207">
        <f t="shared" si="0"/>
        <v>0</v>
      </c>
    </row>
    <row r="20" spans="1:19" s="87" customFormat="1">
      <c r="A20" s="85">
        <v>13</v>
      </c>
      <c r="B20" s="1" t="s">
        <v>145</v>
      </c>
      <c r="C20" s="659">
        <v>0</v>
      </c>
      <c r="D20" s="659"/>
      <c r="E20" s="659">
        <v>0</v>
      </c>
      <c r="F20" s="659"/>
      <c r="G20" s="659">
        <v>0</v>
      </c>
      <c r="H20" s="659"/>
      <c r="I20" s="659">
        <v>0</v>
      </c>
      <c r="J20" s="659"/>
      <c r="K20" s="659">
        <v>0</v>
      </c>
      <c r="L20" s="659"/>
      <c r="M20" s="659">
        <v>0</v>
      </c>
      <c r="N20" s="659"/>
      <c r="O20" s="659">
        <v>0</v>
      </c>
      <c r="P20" s="659"/>
      <c r="Q20" s="659">
        <v>0</v>
      </c>
      <c r="R20" s="660"/>
      <c r="S20" s="207">
        <f t="shared" si="0"/>
        <v>0</v>
      </c>
    </row>
    <row r="21" spans="1:19" s="87" customFormat="1">
      <c r="A21" s="85">
        <v>14</v>
      </c>
      <c r="B21" s="1" t="s">
        <v>64</v>
      </c>
      <c r="C21" s="659">
        <v>9871673.2912000008</v>
      </c>
      <c r="D21" s="659"/>
      <c r="E21" s="659">
        <v>522202.32500000001</v>
      </c>
      <c r="F21" s="659"/>
      <c r="G21" s="659">
        <v>0</v>
      </c>
      <c r="H21" s="659"/>
      <c r="I21" s="659">
        <v>0</v>
      </c>
      <c r="J21" s="659"/>
      <c r="K21" s="659">
        <v>0</v>
      </c>
      <c r="L21" s="659"/>
      <c r="M21" s="659">
        <v>8052773.3971999995</v>
      </c>
      <c r="N21" s="659"/>
      <c r="O21" s="659">
        <v>0</v>
      </c>
      <c r="P21" s="659"/>
      <c r="Q21" s="659">
        <v>0</v>
      </c>
      <c r="R21" s="660"/>
      <c r="S21" s="207">
        <f t="shared" si="0"/>
        <v>8157213.8621999994</v>
      </c>
    </row>
    <row r="22" spans="1:19" ht="13.5" thickBot="1">
      <c r="A22" s="88"/>
      <c r="B22" s="89" t="s">
        <v>65</v>
      </c>
      <c r="C22" s="90">
        <f>SUM(C8:C21)</f>
        <v>18792716.8112</v>
      </c>
      <c r="D22" s="90">
        <f t="shared" ref="D22:J22" si="1">SUM(D8:D21)</f>
        <v>0</v>
      </c>
      <c r="E22" s="90">
        <f t="shared" si="1"/>
        <v>29550106.164999999</v>
      </c>
      <c r="F22" s="90">
        <f t="shared" si="1"/>
        <v>0</v>
      </c>
      <c r="G22" s="90">
        <f t="shared" si="1"/>
        <v>0</v>
      </c>
      <c r="H22" s="90">
        <f t="shared" si="1"/>
        <v>0</v>
      </c>
      <c r="I22" s="90">
        <f t="shared" si="1"/>
        <v>11740450.9652</v>
      </c>
      <c r="J22" s="90">
        <f t="shared" si="1"/>
        <v>0</v>
      </c>
      <c r="K22" s="90">
        <f t="shared" ref="K22:S22" si="2">SUM(K8:K21)</f>
        <v>0</v>
      </c>
      <c r="L22" s="90">
        <f t="shared" si="2"/>
        <v>0</v>
      </c>
      <c r="M22" s="90">
        <f t="shared" si="2"/>
        <v>143554597.5063</v>
      </c>
      <c r="N22" s="90">
        <f t="shared" si="2"/>
        <v>21276124.803690001</v>
      </c>
      <c r="O22" s="90">
        <f t="shared" si="2"/>
        <v>0</v>
      </c>
      <c r="P22" s="90">
        <f t="shared" si="2"/>
        <v>0</v>
      </c>
      <c r="Q22" s="90">
        <f t="shared" si="2"/>
        <v>0</v>
      </c>
      <c r="R22" s="90">
        <f t="shared" si="2"/>
        <v>0</v>
      </c>
      <c r="S22" s="208">
        <f t="shared" si="2"/>
        <v>176610969.02558997</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31</v>
      </c>
      <c r="B1" s="3" t="str">
        <f>'Info '!C2</f>
        <v>JSC Ziraat Bank Georgia</v>
      </c>
    </row>
    <row r="2" spans="1:22">
      <c r="A2" s="2" t="s">
        <v>32</v>
      </c>
      <c r="B2" s="649">
        <f>'1. key ratios '!B2</f>
        <v>45107</v>
      </c>
    </row>
    <row r="4" spans="1:22" ht="13.5" thickBot="1">
      <c r="A4" s="4" t="s">
        <v>244</v>
      </c>
      <c r="B4" s="91" t="s">
        <v>51</v>
      </c>
      <c r="V4" s="18" t="s">
        <v>36</v>
      </c>
    </row>
    <row r="5" spans="1:22" ht="12.75" customHeight="1">
      <c r="A5" s="92"/>
      <c r="B5" s="93"/>
      <c r="C5" s="751" t="s">
        <v>170</v>
      </c>
      <c r="D5" s="752"/>
      <c r="E5" s="752"/>
      <c r="F5" s="752"/>
      <c r="G5" s="752"/>
      <c r="H5" s="752"/>
      <c r="I5" s="752"/>
      <c r="J5" s="752"/>
      <c r="K5" s="752"/>
      <c r="L5" s="753"/>
      <c r="M5" s="754" t="s">
        <v>171</v>
      </c>
      <c r="N5" s="755"/>
      <c r="O5" s="755"/>
      <c r="P5" s="755"/>
      <c r="Q5" s="755"/>
      <c r="R5" s="755"/>
      <c r="S5" s="756"/>
      <c r="T5" s="759" t="s">
        <v>242</v>
      </c>
      <c r="U5" s="759" t="s">
        <v>243</v>
      </c>
      <c r="V5" s="757" t="s">
        <v>77</v>
      </c>
    </row>
    <row r="6" spans="1:22" s="52" customFormat="1" ht="102">
      <c r="A6" s="49"/>
      <c r="B6" s="94"/>
      <c r="C6" s="95" t="s">
        <v>66</v>
      </c>
      <c r="D6" s="169" t="s">
        <v>67</v>
      </c>
      <c r="E6" s="122" t="s">
        <v>173</v>
      </c>
      <c r="F6" s="122" t="s">
        <v>174</v>
      </c>
      <c r="G6" s="169" t="s">
        <v>177</v>
      </c>
      <c r="H6" s="169" t="s">
        <v>172</v>
      </c>
      <c r="I6" s="169" t="s">
        <v>68</v>
      </c>
      <c r="J6" s="169" t="s">
        <v>69</v>
      </c>
      <c r="K6" s="96" t="s">
        <v>70</v>
      </c>
      <c r="L6" s="97" t="s">
        <v>71</v>
      </c>
      <c r="M6" s="95" t="s">
        <v>175</v>
      </c>
      <c r="N6" s="96" t="s">
        <v>72</v>
      </c>
      <c r="O6" s="96" t="s">
        <v>73</v>
      </c>
      <c r="P6" s="96" t="s">
        <v>74</v>
      </c>
      <c r="Q6" s="96" t="s">
        <v>75</v>
      </c>
      <c r="R6" s="96" t="s">
        <v>76</v>
      </c>
      <c r="S6" s="189" t="s">
        <v>176</v>
      </c>
      <c r="T6" s="760"/>
      <c r="U6" s="760"/>
      <c r="V6" s="758"/>
    </row>
    <row r="7" spans="1:22" s="87" customFormat="1">
      <c r="A7" s="98">
        <v>1</v>
      </c>
      <c r="B7" s="1" t="s">
        <v>52</v>
      </c>
      <c r="C7" s="99"/>
      <c r="D7" s="86"/>
      <c r="E7" s="86"/>
      <c r="F7" s="86"/>
      <c r="G7" s="86"/>
      <c r="H7" s="86"/>
      <c r="I7" s="86"/>
      <c r="J7" s="86"/>
      <c r="K7" s="86"/>
      <c r="L7" s="100"/>
      <c r="M7" s="99"/>
      <c r="N7" s="86"/>
      <c r="O7" s="86"/>
      <c r="P7" s="86"/>
      <c r="Q7" s="86"/>
      <c r="R7" s="86"/>
      <c r="S7" s="100"/>
      <c r="T7" s="197"/>
      <c r="U7" s="197"/>
      <c r="V7" s="101">
        <f>SUM(C7:S7)</f>
        <v>0</v>
      </c>
    </row>
    <row r="8" spans="1:22" s="87" customFormat="1">
      <c r="A8" s="98">
        <v>2</v>
      </c>
      <c r="B8" s="1" t="s">
        <v>53</v>
      </c>
      <c r="C8" s="99"/>
      <c r="D8" s="86"/>
      <c r="E8" s="86"/>
      <c r="F8" s="86"/>
      <c r="G8" s="86"/>
      <c r="H8" s="86"/>
      <c r="I8" s="86"/>
      <c r="J8" s="86"/>
      <c r="K8" s="86"/>
      <c r="L8" s="100"/>
      <c r="M8" s="99"/>
      <c r="N8" s="86"/>
      <c r="O8" s="86"/>
      <c r="P8" s="86"/>
      <c r="Q8" s="86"/>
      <c r="R8" s="86"/>
      <c r="S8" s="100"/>
      <c r="T8" s="197"/>
      <c r="U8" s="197"/>
      <c r="V8" s="101">
        <f t="shared" ref="V8:V20" si="0">SUM(C8:S8)</f>
        <v>0</v>
      </c>
    </row>
    <row r="9" spans="1:22" s="87" customFormat="1">
      <c r="A9" s="98">
        <v>3</v>
      </c>
      <c r="B9" s="1" t="s">
        <v>166</v>
      </c>
      <c r="C9" s="99"/>
      <c r="D9" s="86"/>
      <c r="E9" s="86"/>
      <c r="F9" s="86"/>
      <c r="G9" s="86"/>
      <c r="H9" s="86"/>
      <c r="I9" s="86"/>
      <c r="J9" s="86"/>
      <c r="K9" s="86"/>
      <c r="L9" s="100"/>
      <c r="M9" s="99"/>
      <c r="N9" s="86"/>
      <c r="O9" s="86"/>
      <c r="P9" s="86"/>
      <c r="Q9" s="86"/>
      <c r="R9" s="86"/>
      <c r="S9" s="100"/>
      <c r="T9" s="197"/>
      <c r="U9" s="197"/>
      <c r="V9" s="101">
        <f t="shared" si="0"/>
        <v>0</v>
      </c>
    </row>
    <row r="10" spans="1:22" s="87" customFormat="1">
      <c r="A10" s="98">
        <v>4</v>
      </c>
      <c r="B10" s="1" t="s">
        <v>54</v>
      </c>
      <c r="C10" s="99"/>
      <c r="D10" s="86"/>
      <c r="E10" s="86"/>
      <c r="F10" s="86"/>
      <c r="G10" s="86"/>
      <c r="H10" s="86"/>
      <c r="I10" s="86"/>
      <c r="J10" s="86"/>
      <c r="K10" s="86"/>
      <c r="L10" s="100"/>
      <c r="M10" s="99"/>
      <c r="N10" s="86"/>
      <c r="O10" s="86"/>
      <c r="P10" s="86"/>
      <c r="Q10" s="86"/>
      <c r="R10" s="86"/>
      <c r="S10" s="100"/>
      <c r="T10" s="197"/>
      <c r="U10" s="197"/>
      <c r="V10" s="101">
        <f t="shared" si="0"/>
        <v>0</v>
      </c>
    </row>
    <row r="11" spans="1:22" s="87" customFormat="1">
      <c r="A11" s="98">
        <v>5</v>
      </c>
      <c r="B11" s="1" t="s">
        <v>55</v>
      </c>
      <c r="C11" s="99"/>
      <c r="D11" s="86"/>
      <c r="E11" s="86"/>
      <c r="F11" s="86"/>
      <c r="G11" s="86"/>
      <c r="H11" s="86"/>
      <c r="I11" s="86"/>
      <c r="J11" s="86"/>
      <c r="K11" s="86"/>
      <c r="L11" s="100"/>
      <c r="M11" s="99"/>
      <c r="N11" s="86"/>
      <c r="O11" s="86"/>
      <c r="P11" s="86"/>
      <c r="Q11" s="86"/>
      <c r="R11" s="86"/>
      <c r="S11" s="100"/>
      <c r="T11" s="197"/>
      <c r="U11" s="197"/>
      <c r="V11" s="101">
        <f t="shared" si="0"/>
        <v>0</v>
      </c>
    </row>
    <row r="12" spans="1:22" s="87" customFormat="1">
      <c r="A12" s="98">
        <v>6</v>
      </c>
      <c r="B12" s="1" t="s">
        <v>56</v>
      </c>
      <c r="C12" s="99"/>
      <c r="D12" s="86"/>
      <c r="E12" s="86"/>
      <c r="F12" s="86"/>
      <c r="G12" s="86"/>
      <c r="H12" s="86"/>
      <c r="I12" s="86"/>
      <c r="J12" s="86"/>
      <c r="K12" s="86"/>
      <c r="L12" s="100"/>
      <c r="M12" s="99"/>
      <c r="N12" s="86"/>
      <c r="O12" s="86"/>
      <c r="P12" s="86"/>
      <c r="Q12" s="86"/>
      <c r="R12" s="86"/>
      <c r="S12" s="100"/>
      <c r="T12" s="197"/>
      <c r="U12" s="197"/>
      <c r="V12" s="101">
        <f t="shared" si="0"/>
        <v>0</v>
      </c>
    </row>
    <row r="13" spans="1:22" s="87" customFormat="1">
      <c r="A13" s="98">
        <v>7</v>
      </c>
      <c r="B13" s="1" t="s">
        <v>57</v>
      </c>
      <c r="C13" s="99"/>
      <c r="D13" s="86"/>
      <c r="E13" s="86"/>
      <c r="F13" s="86"/>
      <c r="G13" s="86"/>
      <c r="H13" s="86"/>
      <c r="I13" s="86"/>
      <c r="J13" s="86"/>
      <c r="K13" s="86"/>
      <c r="L13" s="100"/>
      <c r="M13" s="99"/>
      <c r="N13" s="86"/>
      <c r="O13" s="86"/>
      <c r="P13" s="86"/>
      <c r="Q13" s="86"/>
      <c r="R13" s="86"/>
      <c r="S13" s="100"/>
      <c r="T13" s="197"/>
      <c r="U13" s="197"/>
      <c r="V13" s="101">
        <f t="shared" si="0"/>
        <v>0</v>
      </c>
    </row>
    <row r="14" spans="1:22" s="87" customFormat="1">
      <c r="A14" s="98">
        <v>8</v>
      </c>
      <c r="B14" s="1" t="s">
        <v>58</v>
      </c>
      <c r="C14" s="99"/>
      <c r="D14" s="86"/>
      <c r="E14" s="86"/>
      <c r="F14" s="86"/>
      <c r="G14" s="86"/>
      <c r="H14" s="86"/>
      <c r="I14" s="86"/>
      <c r="J14" s="86"/>
      <c r="K14" s="86"/>
      <c r="L14" s="100"/>
      <c r="M14" s="99"/>
      <c r="N14" s="86"/>
      <c r="O14" s="86"/>
      <c r="P14" s="86"/>
      <c r="Q14" s="86"/>
      <c r="R14" s="86"/>
      <c r="S14" s="100"/>
      <c r="T14" s="197"/>
      <c r="U14" s="197"/>
      <c r="V14" s="101">
        <f t="shared" si="0"/>
        <v>0</v>
      </c>
    </row>
    <row r="15" spans="1:22" s="87" customFormat="1">
      <c r="A15" s="98">
        <v>9</v>
      </c>
      <c r="B15" s="1" t="s">
        <v>59</v>
      </c>
      <c r="C15" s="99"/>
      <c r="D15" s="86"/>
      <c r="E15" s="86"/>
      <c r="F15" s="86"/>
      <c r="G15" s="86"/>
      <c r="H15" s="86"/>
      <c r="I15" s="86"/>
      <c r="J15" s="86"/>
      <c r="K15" s="86"/>
      <c r="L15" s="100"/>
      <c r="M15" s="99"/>
      <c r="N15" s="86"/>
      <c r="O15" s="86"/>
      <c r="P15" s="86"/>
      <c r="Q15" s="86"/>
      <c r="R15" s="86"/>
      <c r="S15" s="100"/>
      <c r="T15" s="197"/>
      <c r="U15" s="197"/>
      <c r="V15" s="101">
        <f t="shared" si="0"/>
        <v>0</v>
      </c>
    </row>
    <row r="16" spans="1:22" s="87" customFormat="1">
      <c r="A16" s="98">
        <v>10</v>
      </c>
      <c r="B16" s="1" t="s">
        <v>60</v>
      </c>
      <c r="C16" s="99"/>
      <c r="D16" s="86"/>
      <c r="E16" s="86"/>
      <c r="F16" s="86"/>
      <c r="G16" s="86"/>
      <c r="H16" s="86"/>
      <c r="I16" s="86"/>
      <c r="J16" s="86"/>
      <c r="K16" s="86"/>
      <c r="L16" s="100"/>
      <c r="M16" s="99"/>
      <c r="N16" s="86"/>
      <c r="O16" s="86"/>
      <c r="P16" s="86"/>
      <c r="Q16" s="86"/>
      <c r="R16" s="86"/>
      <c r="S16" s="100"/>
      <c r="T16" s="197"/>
      <c r="U16" s="197"/>
      <c r="V16" s="101">
        <f t="shared" si="0"/>
        <v>0</v>
      </c>
    </row>
    <row r="17" spans="1:22" s="87" customFormat="1">
      <c r="A17" s="98">
        <v>11</v>
      </c>
      <c r="B17" s="1" t="s">
        <v>61</v>
      </c>
      <c r="C17" s="99"/>
      <c r="D17" s="86"/>
      <c r="E17" s="86"/>
      <c r="F17" s="86"/>
      <c r="G17" s="86"/>
      <c r="H17" s="86"/>
      <c r="I17" s="86"/>
      <c r="J17" s="86"/>
      <c r="K17" s="86"/>
      <c r="L17" s="100"/>
      <c r="M17" s="99"/>
      <c r="N17" s="86"/>
      <c r="O17" s="86"/>
      <c r="P17" s="86"/>
      <c r="Q17" s="86"/>
      <c r="R17" s="86"/>
      <c r="S17" s="100"/>
      <c r="T17" s="197"/>
      <c r="U17" s="197"/>
      <c r="V17" s="101">
        <f t="shared" si="0"/>
        <v>0</v>
      </c>
    </row>
    <row r="18" spans="1:22" s="87" customFormat="1">
      <c r="A18" s="98">
        <v>12</v>
      </c>
      <c r="B18" s="1" t="s">
        <v>62</v>
      </c>
      <c r="C18" s="99"/>
      <c r="D18" s="86"/>
      <c r="E18" s="86"/>
      <c r="F18" s="86"/>
      <c r="G18" s="86"/>
      <c r="H18" s="86"/>
      <c r="I18" s="86"/>
      <c r="J18" s="86"/>
      <c r="K18" s="86"/>
      <c r="L18" s="100"/>
      <c r="M18" s="99"/>
      <c r="N18" s="86"/>
      <c r="O18" s="86"/>
      <c r="P18" s="86"/>
      <c r="Q18" s="86"/>
      <c r="R18" s="86"/>
      <c r="S18" s="100"/>
      <c r="T18" s="197"/>
      <c r="U18" s="197"/>
      <c r="V18" s="101">
        <f t="shared" si="0"/>
        <v>0</v>
      </c>
    </row>
    <row r="19" spans="1:22" s="87" customFormat="1">
      <c r="A19" s="98">
        <v>13</v>
      </c>
      <c r="B19" s="1" t="s">
        <v>63</v>
      </c>
      <c r="C19" s="99"/>
      <c r="D19" s="86"/>
      <c r="E19" s="86"/>
      <c r="F19" s="86"/>
      <c r="G19" s="86"/>
      <c r="H19" s="86"/>
      <c r="I19" s="86"/>
      <c r="J19" s="86"/>
      <c r="K19" s="86"/>
      <c r="L19" s="100"/>
      <c r="M19" s="99"/>
      <c r="N19" s="86"/>
      <c r="O19" s="86"/>
      <c r="P19" s="86"/>
      <c r="Q19" s="86"/>
      <c r="R19" s="86"/>
      <c r="S19" s="100"/>
      <c r="T19" s="197"/>
      <c r="U19" s="197"/>
      <c r="V19" s="101">
        <f t="shared" si="0"/>
        <v>0</v>
      </c>
    </row>
    <row r="20" spans="1:22" s="87" customFormat="1">
      <c r="A20" s="98">
        <v>14</v>
      </c>
      <c r="B20" s="1" t="s">
        <v>64</v>
      </c>
      <c r="C20" s="99"/>
      <c r="D20" s="86"/>
      <c r="E20" s="86"/>
      <c r="F20" s="86"/>
      <c r="G20" s="86"/>
      <c r="H20" s="86"/>
      <c r="I20" s="86"/>
      <c r="J20" s="86"/>
      <c r="K20" s="86"/>
      <c r="L20" s="100"/>
      <c r="M20" s="99"/>
      <c r="N20" s="86"/>
      <c r="O20" s="86"/>
      <c r="P20" s="86"/>
      <c r="Q20" s="86"/>
      <c r="R20" s="86"/>
      <c r="S20" s="100"/>
      <c r="T20" s="197"/>
      <c r="U20" s="197"/>
      <c r="V20" s="101">
        <f t="shared" si="0"/>
        <v>0</v>
      </c>
    </row>
    <row r="21" spans="1:22" ht="13.5" thickBot="1">
      <c r="A21" s="88"/>
      <c r="B21" s="102" t="s">
        <v>65</v>
      </c>
      <c r="C21" s="103">
        <f>SUM(C7:C20)</f>
        <v>0</v>
      </c>
      <c r="D21" s="90">
        <f t="shared" ref="D21:V21" si="1">SUM(D7:D20)</f>
        <v>0</v>
      </c>
      <c r="E21" s="90">
        <f t="shared" si="1"/>
        <v>0</v>
      </c>
      <c r="F21" s="90">
        <f t="shared" si="1"/>
        <v>0</v>
      </c>
      <c r="G21" s="90">
        <f t="shared" si="1"/>
        <v>0</v>
      </c>
      <c r="H21" s="90">
        <f t="shared" si="1"/>
        <v>0</v>
      </c>
      <c r="I21" s="90">
        <f t="shared" si="1"/>
        <v>0</v>
      </c>
      <c r="J21" s="90">
        <f t="shared" si="1"/>
        <v>0</v>
      </c>
      <c r="K21" s="90">
        <f t="shared" si="1"/>
        <v>0</v>
      </c>
      <c r="L21" s="104">
        <f t="shared" si="1"/>
        <v>0</v>
      </c>
      <c r="M21" s="103">
        <f t="shared" si="1"/>
        <v>0</v>
      </c>
      <c r="N21" s="90">
        <f t="shared" si="1"/>
        <v>0</v>
      </c>
      <c r="O21" s="90">
        <f t="shared" si="1"/>
        <v>0</v>
      </c>
      <c r="P21" s="90">
        <f t="shared" si="1"/>
        <v>0</v>
      </c>
      <c r="Q21" s="90">
        <f t="shared" si="1"/>
        <v>0</v>
      </c>
      <c r="R21" s="90">
        <f t="shared" si="1"/>
        <v>0</v>
      </c>
      <c r="S21" s="104">
        <f>SUM(S7:S20)</f>
        <v>0</v>
      </c>
      <c r="T21" s="104">
        <f>SUM(T7:T20)</f>
        <v>0</v>
      </c>
      <c r="U21" s="104">
        <f t="shared" ref="U21" si="2">SUM(U7:U20)</f>
        <v>0</v>
      </c>
      <c r="V21" s="105">
        <f t="shared" si="1"/>
        <v>0</v>
      </c>
    </row>
    <row r="24" spans="1:22">
      <c r="A24" s="7"/>
      <c r="B24" s="7"/>
      <c r="C24" s="26"/>
      <c r="D24" s="26"/>
      <c r="E24" s="26"/>
    </row>
    <row r="25" spans="1:22">
      <c r="A25" s="106"/>
      <c r="B25" s="106"/>
      <c r="C25" s="7"/>
      <c r="D25" s="26"/>
      <c r="E25" s="26"/>
    </row>
    <row r="26" spans="1:22">
      <c r="A26" s="106"/>
      <c r="B26" s="27"/>
      <c r="C26" s="7"/>
      <c r="D26" s="26"/>
      <c r="E26" s="26"/>
    </row>
    <row r="27" spans="1:22">
      <c r="A27" s="106"/>
      <c r="B27" s="106"/>
      <c r="C27" s="7"/>
      <c r="D27" s="26"/>
      <c r="E27" s="26"/>
    </row>
    <row r="28" spans="1:22">
      <c r="A28" s="106"/>
      <c r="B28" s="27"/>
      <c r="C28" s="7"/>
      <c r="D28" s="26"/>
      <c r="E28" s="2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E34" sqref="E34"/>
    </sheetView>
  </sheetViews>
  <sheetFormatPr defaultColWidth="9.140625" defaultRowHeight="12.75"/>
  <cols>
    <col min="1" max="1" width="10.5703125" style="4" bestFit="1" customWidth="1"/>
    <col min="2" max="2" width="101.85546875" style="4" customWidth="1"/>
    <col min="3" max="3" width="13.7109375" style="198" customWidth="1"/>
    <col min="4" max="4" width="14.85546875" style="198" bestFit="1" customWidth="1"/>
    <col min="5" max="5" width="17.7109375" style="198" customWidth="1"/>
    <col min="6" max="6" width="15.85546875" style="198" customWidth="1"/>
    <col min="7" max="7" width="17.42578125" style="198" customWidth="1"/>
    <col min="8" max="8" width="15.28515625" style="198" customWidth="1"/>
    <col min="9" max="16384" width="9.140625" style="17"/>
  </cols>
  <sheetData>
    <row r="1" spans="1:9">
      <c r="A1" s="2" t="s">
        <v>31</v>
      </c>
      <c r="B1" s="4" t="str">
        <f>'Info '!C2</f>
        <v>JSC Ziraat Bank Georgia</v>
      </c>
      <c r="C1" s="3"/>
    </row>
    <row r="2" spans="1:9">
      <c r="A2" s="2" t="s">
        <v>32</v>
      </c>
      <c r="B2" s="649">
        <f>'1. key ratios '!B2</f>
        <v>45107</v>
      </c>
      <c r="C2" s="336"/>
    </row>
    <row r="4" spans="1:9" ht="13.5" thickBot="1">
      <c r="A4" s="2" t="s">
        <v>151</v>
      </c>
      <c r="B4" s="91" t="s">
        <v>253</v>
      </c>
    </row>
    <row r="5" spans="1:9">
      <c r="A5" s="92"/>
      <c r="B5" s="107"/>
      <c r="C5" s="199" t="s">
        <v>0</v>
      </c>
      <c r="D5" s="199" t="s">
        <v>1</v>
      </c>
      <c r="E5" s="199" t="s">
        <v>2</v>
      </c>
      <c r="F5" s="199" t="s">
        <v>3</v>
      </c>
      <c r="G5" s="200" t="s">
        <v>4</v>
      </c>
      <c r="H5" s="201" t="s">
        <v>5</v>
      </c>
      <c r="I5" s="108"/>
    </row>
    <row r="6" spans="1:9" s="108" customFormat="1" ht="12.75" customHeight="1">
      <c r="A6" s="109"/>
      <c r="B6" s="763" t="s">
        <v>150</v>
      </c>
      <c r="C6" s="765" t="s">
        <v>246</v>
      </c>
      <c r="D6" s="767" t="s">
        <v>245</v>
      </c>
      <c r="E6" s="768"/>
      <c r="F6" s="765" t="s">
        <v>250</v>
      </c>
      <c r="G6" s="765" t="s">
        <v>251</v>
      </c>
      <c r="H6" s="761" t="s">
        <v>249</v>
      </c>
    </row>
    <row r="7" spans="1:9" ht="38.25">
      <c r="A7" s="111"/>
      <c r="B7" s="764"/>
      <c r="C7" s="766"/>
      <c r="D7" s="202" t="s">
        <v>248</v>
      </c>
      <c r="E7" s="202" t="s">
        <v>247</v>
      </c>
      <c r="F7" s="766"/>
      <c r="G7" s="766"/>
      <c r="H7" s="762"/>
      <c r="I7" s="108"/>
    </row>
    <row r="8" spans="1:9">
      <c r="A8" s="109">
        <v>1</v>
      </c>
      <c r="B8" s="1" t="s">
        <v>52</v>
      </c>
      <c r="C8" s="659">
        <v>63982058.827999994</v>
      </c>
      <c r="D8" s="659">
        <v>0</v>
      </c>
      <c r="E8" s="659">
        <v>0</v>
      </c>
      <c r="F8" s="659">
        <v>31861015.307999998</v>
      </c>
      <c r="G8" s="660">
        <v>31861015.307999998</v>
      </c>
      <c r="H8" s="204">
        <f>G8/(C8+E8)</f>
        <v>0.49796795995031184</v>
      </c>
    </row>
    <row r="9" spans="1:9" ht="15" customHeight="1">
      <c r="A9" s="109">
        <v>2</v>
      </c>
      <c r="B9" s="1" t="s">
        <v>53</v>
      </c>
      <c r="C9" s="659">
        <v>0</v>
      </c>
      <c r="D9" s="659">
        <v>0</v>
      </c>
      <c r="E9" s="659">
        <v>0</v>
      </c>
      <c r="F9" s="659">
        <v>0</v>
      </c>
      <c r="G9" s="660">
        <v>0</v>
      </c>
      <c r="H9" s="204" t="e">
        <f t="shared" ref="H9:H21" si="0">G9/(C9+E9)</f>
        <v>#DIV/0!</v>
      </c>
    </row>
    <row r="10" spans="1:9">
      <c r="A10" s="109">
        <v>3</v>
      </c>
      <c r="B10" s="1" t="s">
        <v>166</v>
      </c>
      <c r="C10" s="659">
        <v>0</v>
      </c>
      <c r="D10" s="659">
        <v>0</v>
      </c>
      <c r="E10" s="659">
        <v>0</v>
      </c>
      <c r="F10" s="659">
        <v>0</v>
      </c>
      <c r="G10" s="660">
        <v>0</v>
      </c>
      <c r="H10" s="204" t="e">
        <f t="shared" si="0"/>
        <v>#DIV/0!</v>
      </c>
    </row>
    <row r="11" spans="1:9">
      <c r="A11" s="109">
        <v>4</v>
      </c>
      <c r="B11" s="1" t="s">
        <v>54</v>
      </c>
      <c r="C11" s="659">
        <v>0</v>
      </c>
      <c r="D11" s="659">
        <v>0</v>
      </c>
      <c r="E11" s="659">
        <v>0</v>
      </c>
      <c r="F11" s="659">
        <v>0</v>
      </c>
      <c r="G11" s="660">
        <v>0</v>
      </c>
      <c r="H11" s="204" t="e">
        <f t="shared" si="0"/>
        <v>#DIV/0!</v>
      </c>
    </row>
    <row r="12" spans="1:9">
      <c r="A12" s="109">
        <v>5</v>
      </c>
      <c r="B12" s="1" t="s">
        <v>55</v>
      </c>
      <c r="C12" s="659">
        <v>0</v>
      </c>
      <c r="D12" s="659">
        <v>0</v>
      </c>
      <c r="E12" s="659">
        <v>0</v>
      </c>
      <c r="F12" s="659">
        <v>0</v>
      </c>
      <c r="G12" s="660">
        <v>0</v>
      </c>
      <c r="H12" s="204" t="e">
        <f t="shared" si="0"/>
        <v>#DIV/0!</v>
      </c>
    </row>
    <row r="13" spans="1:9">
      <c r="A13" s="109">
        <v>6</v>
      </c>
      <c r="B13" s="1" t="s">
        <v>56</v>
      </c>
      <c r="C13" s="659">
        <v>11768354.805199999</v>
      </c>
      <c r="D13" s="659">
        <v>0</v>
      </c>
      <c r="E13" s="659">
        <v>0</v>
      </c>
      <c r="F13" s="659">
        <v>5875806.2505999999</v>
      </c>
      <c r="G13" s="660">
        <v>5875806.2505999999</v>
      </c>
      <c r="H13" s="204">
        <f t="shared" si="0"/>
        <v>0.49928867270416583</v>
      </c>
    </row>
    <row r="14" spans="1:9">
      <c r="A14" s="109">
        <v>7</v>
      </c>
      <c r="B14" s="1" t="s">
        <v>57</v>
      </c>
      <c r="C14" s="659">
        <v>63798728.782200001</v>
      </c>
      <c r="D14" s="659">
        <v>30952067.061800003</v>
      </c>
      <c r="E14" s="659">
        <v>14790627.76447</v>
      </c>
      <c r="F14" s="659">
        <v>78589356.546670005</v>
      </c>
      <c r="G14" s="660">
        <v>78589356.546670005</v>
      </c>
      <c r="H14" s="204">
        <f t="shared" si="0"/>
        <v>1</v>
      </c>
    </row>
    <row r="15" spans="1:9">
      <c r="A15" s="109">
        <v>8</v>
      </c>
      <c r="B15" s="1" t="s">
        <v>58</v>
      </c>
      <c r="C15" s="659">
        <v>45642080.0189</v>
      </c>
      <c r="D15" s="659">
        <v>14376001.320100002</v>
      </c>
      <c r="E15" s="659">
        <v>6485497.0392200006</v>
      </c>
      <c r="F15" s="659">
        <v>52127577.058119997</v>
      </c>
      <c r="G15" s="660">
        <v>52127577.058119997</v>
      </c>
      <c r="H15" s="204">
        <f t="shared" si="0"/>
        <v>1</v>
      </c>
    </row>
    <row r="16" spans="1:9">
      <c r="A16" s="109">
        <v>9</v>
      </c>
      <c r="B16" s="1" t="s">
        <v>59</v>
      </c>
      <c r="C16" s="659">
        <v>0</v>
      </c>
      <c r="D16" s="659">
        <v>0</v>
      </c>
      <c r="E16" s="659">
        <v>0</v>
      </c>
      <c r="F16" s="659">
        <v>0</v>
      </c>
      <c r="G16" s="660">
        <v>0</v>
      </c>
      <c r="H16" s="204" t="e">
        <f t="shared" si="0"/>
        <v>#DIV/0!</v>
      </c>
    </row>
    <row r="17" spans="1:8">
      <c r="A17" s="109">
        <v>10</v>
      </c>
      <c r="B17" s="1" t="s">
        <v>60</v>
      </c>
      <c r="C17" s="659">
        <v>0</v>
      </c>
      <c r="D17" s="659">
        <v>0</v>
      </c>
      <c r="E17" s="659">
        <v>0</v>
      </c>
      <c r="F17" s="659">
        <v>0</v>
      </c>
      <c r="G17" s="660">
        <v>0</v>
      </c>
      <c r="H17" s="204" t="e">
        <f t="shared" si="0"/>
        <v>#DIV/0!</v>
      </c>
    </row>
    <row r="18" spans="1:8">
      <c r="A18" s="109">
        <v>11</v>
      </c>
      <c r="B18" s="1" t="s">
        <v>61</v>
      </c>
      <c r="C18" s="659">
        <v>0</v>
      </c>
      <c r="D18" s="659">
        <v>0</v>
      </c>
      <c r="E18" s="659">
        <v>0</v>
      </c>
      <c r="F18" s="659">
        <v>0</v>
      </c>
      <c r="G18" s="660">
        <v>0</v>
      </c>
      <c r="H18" s="204" t="e">
        <f t="shared" si="0"/>
        <v>#DIV/0!</v>
      </c>
    </row>
    <row r="19" spans="1:8">
      <c r="A19" s="109">
        <v>12</v>
      </c>
      <c r="B19" s="1" t="s">
        <v>62</v>
      </c>
      <c r="C19" s="659">
        <v>0</v>
      </c>
      <c r="D19" s="659">
        <v>0</v>
      </c>
      <c r="E19" s="659">
        <v>0</v>
      </c>
      <c r="F19" s="659">
        <v>0</v>
      </c>
      <c r="G19" s="660">
        <v>0</v>
      </c>
      <c r="H19" s="204" t="e">
        <f t="shared" si="0"/>
        <v>#DIV/0!</v>
      </c>
    </row>
    <row r="20" spans="1:8">
      <c r="A20" s="109">
        <v>13</v>
      </c>
      <c r="B20" s="1" t="s">
        <v>145</v>
      </c>
      <c r="C20" s="659">
        <v>0</v>
      </c>
      <c r="D20" s="659">
        <v>0</v>
      </c>
      <c r="E20" s="659">
        <v>0</v>
      </c>
      <c r="F20" s="659">
        <v>0</v>
      </c>
      <c r="G20" s="660">
        <v>0</v>
      </c>
      <c r="H20" s="204" t="e">
        <f t="shared" si="0"/>
        <v>#DIV/0!</v>
      </c>
    </row>
    <row r="21" spans="1:8">
      <c r="A21" s="109">
        <v>14</v>
      </c>
      <c r="B21" s="1" t="s">
        <v>64</v>
      </c>
      <c r="C21" s="659">
        <v>18446649.0134</v>
      </c>
      <c r="D21" s="659">
        <v>0</v>
      </c>
      <c r="E21" s="659">
        <v>0</v>
      </c>
      <c r="F21" s="659">
        <v>8157213.8621999994</v>
      </c>
      <c r="G21" s="660">
        <v>8157213.8621999994</v>
      </c>
      <c r="H21" s="204">
        <f t="shared" si="0"/>
        <v>0.44220572832900124</v>
      </c>
    </row>
    <row r="22" spans="1:8" ht="13.5" thickBot="1">
      <c r="A22" s="112"/>
      <c r="B22" s="113" t="s">
        <v>65</v>
      </c>
      <c r="C22" s="203">
        <f>SUM(C8:C21)</f>
        <v>203637871.44769999</v>
      </c>
      <c r="D22" s="203">
        <f>SUM(D8:D21)</f>
        <v>45328068.381900005</v>
      </c>
      <c r="E22" s="203">
        <f>SUM(E8:E21)</f>
        <v>21276124.803690001</v>
      </c>
      <c r="F22" s="203">
        <f>SUM(F8:F21)</f>
        <v>176610969.02558997</v>
      </c>
      <c r="G22" s="203">
        <f>SUM(G8:G21)</f>
        <v>176610969.02558997</v>
      </c>
      <c r="H22" s="205">
        <f>G22/(C22+E22)</f>
        <v>0.78523778852868298</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C7" activePane="bottomRight" state="frozen"/>
      <selection pane="topRight" activeCell="C1" sqref="C1"/>
      <selection pane="bottomLeft" activeCell="A6" sqref="A6"/>
      <selection pane="bottomRight" activeCell="H38" sqref="H38"/>
    </sheetView>
  </sheetViews>
  <sheetFormatPr defaultColWidth="9.140625" defaultRowHeight="12.75"/>
  <cols>
    <col min="1" max="1" width="10.5703125" style="198" bestFit="1" customWidth="1"/>
    <col min="2" max="2" width="104.140625" style="198" customWidth="1"/>
    <col min="3" max="11" width="12.7109375" style="198" customWidth="1"/>
    <col min="12" max="16384" width="9.140625" style="198"/>
  </cols>
  <sheetData>
    <row r="1" spans="1:11">
      <c r="A1" s="198" t="s">
        <v>31</v>
      </c>
      <c r="B1" s="3" t="str">
        <f>'Info '!C2</f>
        <v>JSC Ziraat Bank Georgia</v>
      </c>
    </row>
    <row r="2" spans="1:11">
      <c r="A2" s="198" t="s">
        <v>32</v>
      </c>
      <c r="B2" s="649">
        <f>'1. key ratios '!B2</f>
        <v>45107</v>
      </c>
      <c r="C2" s="217"/>
      <c r="D2" s="217"/>
    </row>
    <row r="3" spans="1:11">
      <c r="B3" s="217"/>
      <c r="C3" s="217"/>
      <c r="D3" s="217"/>
    </row>
    <row r="4" spans="1:11" ht="13.5" thickBot="1">
      <c r="A4" s="198" t="s">
        <v>147</v>
      </c>
      <c r="B4" s="247" t="s">
        <v>254</v>
      </c>
      <c r="C4" s="217"/>
      <c r="D4" s="217"/>
    </row>
    <row r="5" spans="1:11" ht="30" customHeight="1">
      <c r="A5" s="769"/>
      <c r="B5" s="770"/>
      <c r="C5" s="771" t="s">
        <v>304</v>
      </c>
      <c r="D5" s="771"/>
      <c r="E5" s="771"/>
      <c r="F5" s="771" t="s">
        <v>305</v>
      </c>
      <c r="G5" s="771"/>
      <c r="H5" s="771"/>
      <c r="I5" s="771" t="s">
        <v>306</v>
      </c>
      <c r="J5" s="771"/>
      <c r="K5" s="772"/>
    </row>
    <row r="6" spans="1:11">
      <c r="A6" s="218"/>
      <c r="B6" s="219"/>
      <c r="C6" s="19" t="s">
        <v>33</v>
      </c>
      <c r="D6" s="19" t="s">
        <v>34</v>
      </c>
      <c r="E6" s="19" t="s">
        <v>35</v>
      </c>
      <c r="F6" s="19" t="s">
        <v>33</v>
      </c>
      <c r="G6" s="19" t="s">
        <v>34</v>
      </c>
      <c r="H6" s="19" t="s">
        <v>35</v>
      </c>
      <c r="I6" s="19" t="s">
        <v>33</v>
      </c>
      <c r="J6" s="19" t="s">
        <v>34</v>
      </c>
      <c r="K6" s="19" t="s">
        <v>35</v>
      </c>
    </row>
    <row r="7" spans="1:11">
      <c r="A7" s="220" t="s">
        <v>257</v>
      </c>
      <c r="B7" s="221"/>
      <c r="C7" s="221"/>
      <c r="D7" s="221"/>
      <c r="E7" s="221"/>
      <c r="F7" s="221"/>
      <c r="G7" s="221"/>
      <c r="H7" s="221"/>
      <c r="I7" s="221"/>
      <c r="J7" s="221"/>
      <c r="K7" s="222"/>
    </row>
    <row r="8" spans="1:11">
      <c r="A8" s="223">
        <v>1</v>
      </c>
      <c r="B8" s="224" t="s">
        <v>255</v>
      </c>
      <c r="C8" s="569"/>
      <c r="D8" s="569"/>
      <c r="E8" s="569"/>
      <c r="F8" s="225">
        <v>38234624.673296593</v>
      </c>
      <c r="G8" s="225">
        <v>46145080.217996702</v>
      </c>
      <c r="H8" s="225">
        <v>84379704.891293287</v>
      </c>
      <c r="I8" s="225">
        <v>35789138.415714197</v>
      </c>
      <c r="J8" s="225">
        <v>32700308.512218799</v>
      </c>
      <c r="K8" s="226">
        <v>68489446.927932993</v>
      </c>
    </row>
    <row r="9" spans="1:11">
      <c r="A9" s="220" t="s">
        <v>258</v>
      </c>
      <c r="B9" s="221"/>
      <c r="C9" s="667"/>
      <c r="D9" s="667"/>
      <c r="E9" s="667"/>
      <c r="F9" s="667"/>
      <c r="G9" s="667"/>
      <c r="H9" s="667"/>
      <c r="I9" s="667"/>
      <c r="J9" s="667"/>
      <c r="K9" s="222"/>
    </row>
    <row r="10" spans="1:11">
      <c r="A10" s="227">
        <v>2</v>
      </c>
      <c r="B10" s="228" t="s">
        <v>266</v>
      </c>
      <c r="C10" s="668">
        <v>2155131.4039530996</v>
      </c>
      <c r="D10" s="669">
        <v>27118727.530215897</v>
      </c>
      <c r="E10" s="669">
        <v>29273858.934168994</v>
      </c>
      <c r="F10" s="669">
        <v>675945.50578168477</v>
      </c>
      <c r="G10" s="669">
        <v>11380846.072521966</v>
      </c>
      <c r="H10" s="669">
        <v>12056791.57830365</v>
      </c>
      <c r="I10" s="669">
        <v>161518.43075254501</v>
      </c>
      <c r="J10" s="669">
        <v>2406475.2574780351</v>
      </c>
      <c r="K10" s="229">
        <v>2567993.6882305802</v>
      </c>
    </row>
    <row r="11" spans="1:11">
      <c r="A11" s="227">
        <v>3</v>
      </c>
      <c r="B11" s="228" t="s">
        <v>260</v>
      </c>
      <c r="C11" s="668">
        <v>30464262.962634496</v>
      </c>
      <c r="D11" s="669">
        <v>65632440.8564362</v>
      </c>
      <c r="E11" s="669">
        <v>96096703.819070697</v>
      </c>
      <c r="F11" s="669">
        <v>11433523.63964192</v>
      </c>
      <c r="G11" s="669">
        <v>24146812.034338731</v>
      </c>
      <c r="H11" s="669">
        <v>35580335.673980653</v>
      </c>
      <c r="I11" s="669">
        <v>8458648.2549553402</v>
      </c>
      <c r="J11" s="669">
        <v>34577218.806515276</v>
      </c>
      <c r="K11" s="229">
        <v>43035867.061470613</v>
      </c>
    </row>
    <row r="12" spans="1:11">
      <c r="A12" s="227">
        <v>4</v>
      </c>
      <c r="B12" s="228" t="s">
        <v>261</v>
      </c>
      <c r="C12" s="668">
        <v>0</v>
      </c>
      <c r="D12" s="669">
        <v>0</v>
      </c>
      <c r="E12" s="669">
        <v>0</v>
      </c>
      <c r="F12" s="669">
        <v>0</v>
      </c>
      <c r="G12" s="669">
        <v>0</v>
      </c>
      <c r="H12" s="669">
        <v>0</v>
      </c>
      <c r="I12" s="669">
        <v>0</v>
      </c>
      <c r="J12" s="669">
        <v>0</v>
      </c>
      <c r="K12" s="229">
        <v>0</v>
      </c>
    </row>
    <row r="13" spans="1:11">
      <c r="A13" s="227">
        <v>5</v>
      </c>
      <c r="B13" s="228" t="s">
        <v>269</v>
      </c>
      <c r="C13" s="668">
        <v>18698275.504944</v>
      </c>
      <c r="D13" s="669">
        <v>25263538.141287103</v>
      </c>
      <c r="E13" s="669">
        <v>43961813.6462311</v>
      </c>
      <c r="F13" s="669">
        <v>2932118.2198563721</v>
      </c>
      <c r="G13" s="669">
        <v>3603012.0515201823</v>
      </c>
      <c r="H13" s="669">
        <v>6535130.2713765539</v>
      </c>
      <c r="I13" s="669">
        <v>1139662.9875658648</v>
      </c>
      <c r="J13" s="669">
        <v>1429448.3592658851</v>
      </c>
      <c r="K13" s="229">
        <v>2569111.3468317501</v>
      </c>
    </row>
    <row r="14" spans="1:11">
      <c r="A14" s="227">
        <v>6</v>
      </c>
      <c r="B14" s="228" t="s">
        <v>300</v>
      </c>
      <c r="C14" s="668"/>
      <c r="D14" s="669"/>
      <c r="E14" s="669"/>
      <c r="F14" s="669">
        <v>0</v>
      </c>
      <c r="G14" s="669">
        <v>0</v>
      </c>
      <c r="H14" s="669">
        <v>0</v>
      </c>
      <c r="I14" s="669"/>
      <c r="J14" s="669"/>
      <c r="K14" s="229"/>
    </row>
    <row r="15" spans="1:11">
      <c r="A15" s="227">
        <v>7</v>
      </c>
      <c r="B15" s="228" t="s">
        <v>301</v>
      </c>
      <c r="C15" s="668">
        <v>468084.81364770001</v>
      </c>
      <c r="D15" s="669">
        <v>691717.63324340002</v>
      </c>
      <c r="E15" s="669">
        <v>1159802.4468911001</v>
      </c>
      <c r="F15" s="669">
        <v>20748.731428499999</v>
      </c>
      <c r="G15" s="669">
        <v>0</v>
      </c>
      <c r="H15" s="669">
        <v>20748.731428499999</v>
      </c>
      <c r="I15" s="669">
        <v>20748.731428499999</v>
      </c>
      <c r="J15" s="669">
        <v>0</v>
      </c>
      <c r="K15" s="229">
        <v>20748.731428499999</v>
      </c>
    </row>
    <row r="16" spans="1:11">
      <c r="A16" s="227">
        <v>8</v>
      </c>
      <c r="B16" s="230" t="s">
        <v>262</v>
      </c>
      <c r="C16" s="668">
        <v>51785754.685179293</v>
      </c>
      <c r="D16" s="669">
        <v>118706424.1611826</v>
      </c>
      <c r="E16" s="669">
        <v>170492178.84636191</v>
      </c>
      <c r="F16" s="669">
        <v>15062336.096708477</v>
      </c>
      <c r="G16" s="669">
        <v>39130670.158380881</v>
      </c>
      <c r="H16" s="669">
        <v>54193006.25508935</v>
      </c>
      <c r="I16" s="669">
        <v>9780578.4047022499</v>
      </c>
      <c r="J16" s="669">
        <v>38413142.423259199</v>
      </c>
      <c r="K16" s="229">
        <v>48193720.827961437</v>
      </c>
    </row>
    <row r="17" spans="1:11">
      <c r="A17" s="220" t="s">
        <v>259</v>
      </c>
      <c r="B17" s="221"/>
      <c r="C17" s="667"/>
      <c r="D17" s="667"/>
      <c r="E17" s="667"/>
      <c r="F17" s="667"/>
      <c r="G17" s="667"/>
      <c r="H17" s="667"/>
      <c r="I17" s="667"/>
      <c r="J17" s="667"/>
      <c r="K17" s="222"/>
    </row>
    <row r="18" spans="1:11">
      <c r="A18" s="227">
        <v>9</v>
      </c>
      <c r="B18" s="228" t="s">
        <v>265</v>
      </c>
      <c r="C18" s="668">
        <v>0</v>
      </c>
      <c r="D18" s="669">
        <v>0</v>
      </c>
      <c r="E18" s="669">
        <v>0</v>
      </c>
      <c r="F18" s="669"/>
      <c r="G18" s="669"/>
      <c r="H18" s="669">
        <v>0</v>
      </c>
      <c r="I18" s="669">
        <v>0</v>
      </c>
      <c r="J18" s="669">
        <v>0</v>
      </c>
      <c r="K18" s="229">
        <v>0</v>
      </c>
    </row>
    <row r="19" spans="1:11">
      <c r="A19" s="227">
        <v>10</v>
      </c>
      <c r="B19" s="228" t="s">
        <v>302</v>
      </c>
      <c r="C19" s="668">
        <v>53141785.033716001</v>
      </c>
      <c r="D19" s="669">
        <v>59560868.388181195</v>
      </c>
      <c r="E19" s="669">
        <v>112702653.4218972</v>
      </c>
      <c r="F19" s="669">
        <v>567617.98771575</v>
      </c>
      <c r="G19" s="669">
        <v>2293635.45089775</v>
      </c>
      <c r="H19" s="669">
        <v>2861253.4386135</v>
      </c>
      <c r="I19" s="669">
        <v>3013104.24529815</v>
      </c>
      <c r="J19" s="669">
        <v>16884483.87094805</v>
      </c>
      <c r="K19" s="229">
        <v>19897588.116246201</v>
      </c>
    </row>
    <row r="20" spans="1:11">
      <c r="A20" s="227">
        <v>11</v>
      </c>
      <c r="B20" s="228" t="s">
        <v>264</v>
      </c>
      <c r="C20" s="668">
        <v>297134.331428</v>
      </c>
      <c r="D20" s="669">
        <v>13816.7328767</v>
      </c>
      <c r="E20" s="669">
        <v>310951.0643047</v>
      </c>
      <c r="F20" s="669">
        <v>2484.6153844999999</v>
      </c>
      <c r="G20" s="669">
        <v>0</v>
      </c>
      <c r="H20" s="669">
        <v>2484.6153844999999</v>
      </c>
      <c r="I20" s="669">
        <v>2484.6153844999999</v>
      </c>
      <c r="J20" s="669">
        <v>0</v>
      </c>
      <c r="K20" s="229">
        <v>2484.6153844999999</v>
      </c>
    </row>
    <row r="21" spans="1:11" ht="13.5" thickBot="1">
      <c r="A21" s="231">
        <v>12</v>
      </c>
      <c r="B21" s="232" t="s">
        <v>263</v>
      </c>
      <c r="C21" s="233">
        <v>53438919.365143999</v>
      </c>
      <c r="D21" s="234">
        <v>59574685.121057898</v>
      </c>
      <c r="E21" s="233">
        <v>113013604.4862019</v>
      </c>
      <c r="F21" s="234">
        <v>570102.60310025001</v>
      </c>
      <c r="G21" s="234">
        <v>2293635.45089775</v>
      </c>
      <c r="H21" s="234">
        <v>2863738.053998</v>
      </c>
      <c r="I21" s="234">
        <v>3015588.86068265</v>
      </c>
      <c r="J21" s="234">
        <v>16884483.87094805</v>
      </c>
      <c r="K21" s="235">
        <v>19900072.731630702</v>
      </c>
    </row>
    <row r="22" spans="1:11" ht="38.25" customHeight="1" thickBot="1">
      <c r="A22" s="236"/>
      <c r="B22" s="237"/>
      <c r="C22" s="237"/>
      <c r="D22" s="237"/>
      <c r="E22" s="237"/>
      <c r="F22" s="773" t="s">
        <v>733</v>
      </c>
      <c r="G22" s="771"/>
      <c r="H22" s="771"/>
      <c r="I22" s="773" t="s">
        <v>734</v>
      </c>
      <c r="J22" s="771"/>
      <c r="K22" s="772"/>
    </row>
    <row r="23" spans="1:11">
      <c r="A23" s="238">
        <v>13</v>
      </c>
      <c r="B23" s="239" t="s">
        <v>255</v>
      </c>
      <c r="C23" s="670"/>
      <c r="D23" s="670"/>
      <c r="E23" s="670"/>
      <c r="F23" s="240">
        <v>38234624.673296593</v>
      </c>
      <c r="G23" s="240">
        <v>46145080.217996702</v>
      </c>
      <c r="H23" s="240">
        <v>84379704.891293287</v>
      </c>
      <c r="I23" s="240">
        <v>35789138.415714197</v>
      </c>
      <c r="J23" s="240">
        <v>32700308.512218799</v>
      </c>
      <c r="K23" s="241">
        <v>68489446.927932993</v>
      </c>
    </row>
    <row r="24" spans="1:11" ht="13.5" thickBot="1">
      <c r="A24" s="242">
        <v>14</v>
      </c>
      <c r="B24" s="243" t="s">
        <v>267</v>
      </c>
      <c r="C24" s="671"/>
      <c r="D24" s="672"/>
      <c r="E24" s="673"/>
      <c r="F24" s="674">
        <v>14492233.493608227</v>
      </c>
      <c r="G24" s="674">
        <v>36837034.707483128</v>
      </c>
      <c r="H24" s="674">
        <v>51329268.201091357</v>
      </c>
      <c r="I24" s="674">
        <v>6764989.5440195994</v>
      </c>
      <c r="J24" s="674">
        <v>21528658.552311148</v>
      </c>
      <c r="K24" s="244">
        <v>28293648.096330743</v>
      </c>
    </row>
    <row r="25" spans="1:11" ht="13.5" thickBot="1">
      <c r="A25" s="245">
        <v>15</v>
      </c>
      <c r="B25" s="246" t="s">
        <v>268</v>
      </c>
      <c r="C25" s="675"/>
      <c r="D25" s="675"/>
      <c r="E25" s="675"/>
      <c r="F25" s="676">
        <v>2.638283787668747</v>
      </c>
      <c r="G25" s="676">
        <v>1.2526817259974166</v>
      </c>
      <c r="H25" s="676">
        <v>1.6438906660566655</v>
      </c>
      <c r="I25" s="676">
        <v>5.290346449589503</v>
      </c>
      <c r="J25" s="676">
        <v>1.5189199286505637</v>
      </c>
      <c r="K25" s="677">
        <v>2.4206651151788035</v>
      </c>
    </row>
    <row r="27" spans="1:11" ht="25.5">
      <c r="B27" s="216"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pane="topRight" activeCell="B1" sqref="B1"/>
      <selection pane="bottomLeft" activeCell="A5" sqref="A5"/>
      <selection pane="bottomRight" activeCell="I36" sqref="I36"/>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31</v>
      </c>
      <c r="B1" s="3" t="str">
        <f>'Info '!C2</f>
        <v>JSC Ziraat Bank Georgia</v>
      </c>
    </row>
    <row r="2" spans="1:14" ht="14.25" customHeight="1">
      <c r="A2" s="4" t="s">
        <v>32</v>
      </c>
      <c r="B2" s="649">
        <f>'1. key ratios '!B2</f>
        <v>45107</v>
      </c>
    </row>
    <row r="3" spans="1:14" ht="14.25" customHeight="1"/>
    <row r="4" spans="1:14" ht="13.5" thickBot="1">
      <c r="A4" s="4" t="s">
        <v>163</v>
      </c>
      <c r="B4" s="168" t="s">
        <v>29</v>
      </c>
    </row>
    <row r="5" spans="1:14" s="119" customFormat="1">
      <c r="A5" s="115"/>
      <c r="B5" s="116"/>
      <c r="C5" s="117" t="s">
        <v>0</v>
      </c>
      <c r="D5" s="117" t="s">
        <v>1</v>
      </c>
      <c r="E5" s="117" t="s">
        <v>2</v>
      </c>
      <c r="F5" s="117" t="s">
        <v>3</v>
      </c>
      <c r="G5" s="117" t="s">
        <v>4</v>
      </c>
      <c r="H5" s="117" t="s">
        <v>5</v>
      </c>
      <c r="I5" s="117" t="s">
        <v>8</v>
      </c>
      <c r="J5" s="117" t="s">
        <v>9</v>
      </c>
      <c r="K5" s="117" t="s">
        <v>10</v>
      </c>
      <c r="L5" s="117" t="s">
        <v>11</v>
      </c>
      <c r="M5" s="117" t="s">
        <v>12</v>
      </c>
      <c r="N5" s="118" t="s">
        <v>13</v>
      </c>
    </row>
    <row r="6" spans="1:14" ht="25.5">
      <c r="A6" s="120"/>
      <c r="B6" s="121"/>
      <c r="C6" s="122" t="s">
        <v>162</v>
      </c>
      <c r="D6" s="123" t="s">
        <v>161</v>
      </c>
      <c r="E6" s="124" t="s">
        <v>160</v>
      </c>
      <c r="F6" s="125">
        <v>0</v>
      </c>
      <c r="G6" s="125">
        <v>0.2</v>
      </c>
      <c r="H6" s="125">
        <v>0.35</v>
      </c>
      <c r="I6" s="125">
        <v>0.5</v>
      </c>
      <c r="J6" s="125">
        <v>0.75</v>
      </c>
      <c r="K6" s="125">
        <v>1</v>
      </c>
      <c r="L6" s="125">
        <v>1.5</v>
      </c>
      <c r="M6" s="125">
        <v>2.5</v>
      </c>
      <c r="N6" s="167" t="s">
        <v>169</v>
      </c>
    </row>
    <row r="7" spans="1:14" ht="15">
      <c r="A7" s="126">
        <v>1</v>
      </c>
      <c r="B7" s="127" t="s">
        <v>159</v>
      </c>
      <c r="C7" s="128">
        <f>SUM(C8:C13)</f>
        <v>0</v>
      </c>
      <c r="D7" s="121"/>
      <c r="E7" s="129">
        <f t="shared" ref="E7:M7" si="0">SUM(E8:E13)</f>
        <v>0</v>
      </c>
      <c r="F7" s="130">
        <f>SUM(F8:F13)</f>
        <v>0</v>
      </c>
      <c r="G7" s="130">
        <f t="shared" si="0"/>
        <v>0</v>
      </c>
      <c r="H7" s="130">
        <f t="shared" si="0"/>
        <v>0</v>
      </c>
      <c r="I7" s="130">
        <f t="shared" si="0"/>
        <v>0</v>
      </c>
      <c r="J7" s="130">
        <f t="shared" si="0"/>
        <v>0</v>
      </c>
      <c r="K7" s="130">
        <f t="shared" si="0"/>
        <v>0</v>
      </c>
      <c r="L7" s="130">
        <f t="shared" si="0"/>
        <v>0</v>
      </c>
      <c r="M7" s="130">
        <f t="shared" si="0"/>
        <v>0</v>
      </c>
      <c r="N7" s="131">
        <f>SUM(N8:N13)</f>
        <v>0</v>
      </c>
    </row>
    <row r="8" spans="1:14" ht="14.25">
      <c r="A8" s="126">
        <v>1.1000000000000001</v>
      </c>
      <c r="B8" s="132" t="s">
        <v>157</v>
      </c>
      <c r="C8" s="130">
        <v>0</v>
      </c>
      <c r="D8" s="133">
        <v>0.02</v>
      </c>
      <c r="E8" s="129">
        <f>C8*D8</f>
        <v>0</v>
      </c>
      <c r="F8" s="130"/>
      <c r="G8" s="130"/>
      <c r="H8" s="130"/>
      <c r="I8" s="130"/>
      <c r="J8" s="130"/>
      <c r="K8" s="130"/>
      <c r="L8" s="130"/>
      <c r="M8" s="130"/>
      <c r="N8" s="131">
        <f>SUMPRODUCT($F$6:$M$6,F8:M8)</f>
        <v>0</v>
      </c>
    </row>
    <row r="9" spans="1:14" ht="14.25">
      <c r="A9" s="126">
        <v>1.2</v>
      </c>
      <c r="B9" s="132" t="s">
        <v>156</v>
      </c>
      <c r="C9" s="130">
        <v>0</v>
      </c>
      <c r="D9" s="133">
        <v>0.05</v>
      </c>
      <c r="E9" s="129">
        <f>C9*D9</f>
        <v>0</v>
      </c>
      <c r="F9" s="130"/>
      <c r="G9" s="130"/>
      <c r="H9" s="130"/>
      <c r="I9" s="130"/>
      <c r="J9" s="130"/>
      <c r="K9" s="130"/>
      <c r="L9" s="130"/>
      <c r="M9" s="130"/>
      <c r="N9" s="131">
        <f t="shared" ref="N9:N12" si="1">SUMPRODUCT($F$6:$M$6,F9:M9)</f>
        <v>0</v>
      </c>
    </row>
    <row r="10" spans="1:14" ht="14.25">
      <c r="A10" s="126">
        <v>1.3</v>
      </c>
      <c r="B10" s="132" t="s">
        <v>155</v>
      </c>
      <c r="C10" s="130">
        <v>0</v>
      </c>
      <c r="D10" s="133">
        <v>0.08</v>
      </c>
      <c r="E10" s="129">
        <f>C10*D10</f>
        <v>0</v>
      </c>
      <c r="F10" s="130"/>
      <c r="G10" s="130"/>
      <c r="H10" s="130"/>
      <c r="I10" s="130"/>
      <c r="J10" s="130"/>
      <c r="K10" s="130"/>
      <c r="L10" s="130"/>
      <c r="M10" s="130"/>
      <c r="N10" s="131">
        <f>SUMPRODUCT($F$6:$M$6,F10:M10)</f>
        <v>0</v>
      </c>
    </row>
    <row r="11" spans="1:14" ht="14.25">
      <c r="A11" s="126">
        <v>1.4</v>
      </c>
      <c r="B11" s="132" t="s">
        <v>154</v>
      </c>
      <c r="C11" s="130">
        <v>0</v>
      </c>
      <c r="D11" s="133">
        <v>0.11</v>
      </c>
      <c r="E11" s="129">
        <f>C11*D11</f>
        <v>0</v>
      </c>
      <c r="F11" s="130"/>
      <c r="G11" s="130"/>
      <c r="H11" s="130"/>
      <c r="I11" s="130"/>
      <c r="J11" s="130"/>
      <c r="K11" s="130"/>
      <c r="L11" s="130"/>
      <c r="M11" s="130"/>
      <c r="N11" s="131">
        <f t="shared" si="1"/>
        <v>0</v>
      </c>
    </row>
    <row r="12" spans="1:14" ht="14.25">
      <c r="A12" s="126">
        <v>1.5</v>
      </c>
      <c r="B12" s="132" t="s">
        <v>153</v>
      </c>
      <c r="C12" s="130">
        <v>0</v>
      </c>
      <c r="D12" s="133">
        <v>0.14000000000000001</v>
      </c>
      <c r="E12" s="129">
        <f>C12*D12</f>
        <v>0</v>
      </c>
      <c r="F12" s="130"/>
      <c r="G12" s="130"/>
      <c r="H12" s="130"/>
      <c r="I12" s="130"/>
      <c r="J12" s="130"/>
      <c r="K12" s="130"/>
      <c r="L12" s="130"/>
      <c r="M12" s="130"/>
      <c r="N12" s="131">
        <f t="shared" si="1"/>
        <v>0</v>
      </c>
    </row>
    <row r="13" spans="1:14" ht="14.25">
      <c r="A13" s="126">
        <v>1.6</v>
      </c>
      <c r="B13" s="134" t="s">
        <v>152</v>
      </c>
      <c r="C13" s="130">
        <v>0</v>
      </c>
      <c r="D13" s="135"/>
      <c r="E13" s="130"/>
      <c r="F13" s="130"/>
      <c r="G13" s="130"/>
      <c r="H13" s="130"/>
      <c r="I13" s="130"/>
      <c r="J13" s="130"/>
      <c r="K13" s="130"/>
      <c r="L13" s="130"/>
      <c r="M13" s="130"/>
      <c r="N13" s="131">
        <f>SUMPRODUCT($F$6:$M$6,F13:M13)</f>
        <v>0</v>
      </c>
    </row>
    <row r="14" spans="1:14" ht="15">
      <c r="A14" s="126">
        <v>2</v>
      </c>
      <c r="B14" s="136" t="s">
        <v>158</v>
      </c>
      <c r="C14" s="128">
        <f>SUM(C15:C20)</f>
        <v>0</v>
      </c>
      <c r="D14" s="121"/>
      <c r="E14" s="129">
        <f t="shared" ref="E14:M14" si="2">SUM(E15:E20)</f>
        <v>0</v>
      </c>
      <c r="F14" s="130">
        <f t="shared" si="2"/>
        <v>0</v>
      </c>
      <c r="G14" s="130">
        <f t="shared" si="2"/>
        <v>0</v>
      </c>
      <c r="H14" s="130">
        <f t="shared" si="2"/>
        <v>0</v>
      </c>
      <c r="I14" s="130">
        <f t="shared" si="2"/>
        <v>0</v>
      </c>
      <c r="J14" s="130">
        <f t="shared" si="2"/>
        <v>0</v>
      </c>
      <c r="K14" s="130">
        <f t="shared" si="2"/>
        <v>0</v>
      </c>
      <c r="L14" s="130">
        <f t="shared" si="2"/>
        <v>0</v>
      </c>
      <c r="M14" s="130">
        <f t="shared" si="2"/>
        <v>0</v>
      </c>
      <c r="N14" s="131">
        <f>SUM(N15:N20)</f>
        <v>0</v>
      </c>
    </row>
    <row r="15" spans="1:14" ht="14.25">
      <c r="A15" s="126">
        <v>2.1</v>
      </c>
      <c r="B15" s="134" t="s">
        <v>157</v>
      </c>
      <c r="C15" s="130"/>
      <c r="D15" s="133">
        <v>5.0000000000000001E-3</v>
      </c>
      <c r="E15" s="129">
        <f>C15*D15</f>
        <v>0</v>
      </c>
      <c r="F15" s="130"/>
      <c r="G15" s="130"/>
      <c r="H15" s="130"/>
      <c r="I15" s="130"/>
      <c r="J15" s="130"/>
      <c r="K15" s="130"/>
      <c r="L15" s="130"/>
      <c r="M15" s="130"/>
      <c r="N15" s="131">
        <f>SUMPRODUCT($F$6:$M$6,F15:M15)</f>
        <v>0</v>
      </c>
    </row>
    <row r="16" spans="1:14" ht="14.25">
      <c r="A16" s="126">
        <v>2.2000000000000002</v>
      </c>
      <c r="B16" s="134" t="s">
        <v>156</v>
      </c>
      <c r="C16" s="130"/>
      <c r="D16" s="133">
        <v>0.01</v>
      </c>
      <c r="E16" s="129">
        <f>C16*D16</f>
        <v>0</v>
      </c>
      <c r="F16" s="130"/>
      <c r="G16" s="130"/>
      <c r="H16" s="130"/>
      <c r="I16" s="130"/>
      <c r="J16" s="130"/>
      <c r="K16" s="130"/>
      <c r="L16" s="130"/>
      <c r="M16" s="130"/>
      <c r="N16" s="131">
        <f t="shared" ref="N16:N20" si="3">SUMPRODUCT($F$6:$M$6,F16:M16)</f>
        <v>0</v>
      </c>
    </row>
    <row r="17" spans="1:14" ht="14.25">
      <c r="A17" s="126">
        <v>2.2999999999999998</v>
      </c>
      <c r="B17" s="134" t="s">
        <v>155</v>
      </c>
      <c r="C17" s="130"/>
      <c r="D17" s="133">
        <v>0.02</v>
      </c>
      <c r="E17" s="129">
        <f>C17*D17</f>
        <v>0</v>
      </c>
      <c r="F17" s="130"/>
      <c r="G17" s="130"/>
      <c r="H17" s="130"/>
      <c r="I17" s="130"/>
      <c r="J17" s="130"/>
      <c r="K17" s="130"/>
      <c r="L17" s="130"/>
      <c r="M17" s="130"/>
      <c r="N17" s="131">
        <f t="shared" si="3"/>
        <v>0</v>
      </c>
    </row>
    <row r="18" spans="1:14" ht="14.25">
      <c r="A18" s="126">
        <v>2.4</v>
      </c>
      <c r="B18" s="134" t="s">
        <v>154</v>
      </c>
      <c r="C18" s="130"/>
      <c r="D18" s="133">
        <v>0.03</v>
      </c>
      <c r="E18" s="129">
        <f>C18*D18</f>
        <v>0</v>
      </c>
      <c r="F18" s="130"/>
      <c r="G18" s="130"/>
      <c r="H18" s="130"/>
      <c r="I18" s="130"/>
      <c r="J18" s="130"/>
      <c r="K18" s="130"/>
      <c r="L18" s="130"/>
      <c r="M18" s="130"/>
      <c r="N18" s="131">
        <f t="shared" si="3"/>
        <v>0</v>
      </c>
    </row>
    <row r="19" spans="1:14" ht="14.25">
      <c r="A19" s="126">
        <v>2.5</v>
      </c>
      <c r="B19" s="134" t="s">
        <v>153</v>
      </c>
      <c r="C19" s="130"/>
      <c r="D19" s="133">
        <v>0.04</v>
      </c>
      <c r="E19" s="129">
        <f>C19*D19</f>
        <v>0</v>
      </c>
      <c r="F19" s="130"/>
      <c r="G19" s="130"/>
      <c r="H19" s="130"/>
      <c r="I19" s="130"/>
      <c r="J19" s="130"/>
      <c r="K19" s="130"/>
      <c r="L19" s="130"/>
      <c r="M19" s="130"/>
      <c r="N19" s="131">
        <f t="shared" si="3"/>
        <v>0</v>
      </c>
    </row>
    <row r="20" spans="1:14" ht="14.25">
      <c r="A20" s="126">
        <v>2.6</v>
      </c>
      <c r="B20" s="134" t="s">
        <v>152</v>
      </c>
      <c r="C20" s="130"/>
      <c r="D20" s="135"/>
      <c r="E20" s="137"/>
      <c r="F20" s="130"/>
      <c r="G20" s="130"/>
      <c r="H20" s="130"/>
      <c r="I20" s="130"/>
      <c r="J20" s="130"/>
      <c r="K20" s="130"/>
      <c r="L20" s="130"/>
      <c r="M20" s="130"/>
      <c r="N20" s="131">
        <f t="shared" si="3"/>
        <v>0</v>
      </c>
    </row>
    <row r="21" spans="1:14" ht="15.75" thickBot="1">
      <c r="A21" s="138"/>
      <c r="B21" s="139" t="s">
        <v>65</v>
      </c>
      <c r="C21" s="114">
        <f>C14+C7</f>
        <v>0</v>
      </c>
      <c r="D21" s="140"/>
      <c r="E21" s="141">
        <f>E14+E7</f>
        <v>0</v>
      </c>
      <c r="F21" s="142">
        <f>F7+F14</f>
        <v>0</v>
      </c>
      <c r="G21" s="142">
        <f t="shared" ref="G21:L21" si="4">G7+G14</f>
        <v>0</v>
      </c>
      <c r="H21" s="142">
        <f t="shared" si="4"/>
        <v>0</v>
      </c>
      <c r="I21" s="142">
        <f t="shared" si="4"/>
        <v>0</v>
      </c>
      <c r="J21" s="142">
        <f t="shared" si="4"/>
        <v>0</v>
      </c>
      <c r="K21" s="142">
        <f t="shared" si="4"/>
        <v>0</v>
      </c>
      <c r="L21" s="142">
        <f t="shared" si="4"/>
        <v>0</v>
      </c>
      <c r="M21" s="142">
        <f>M7+M14</f>
        <v>0</v>
      </c>
      <c r="N21" s="143">
        <f>N14+N7</f>
        <v>0</v>
      </c>
    </row>
    <row r="22" spans="1:14">
      <c r="E22" s="144"/>
      <c r="F22" s="144"/>
      <c r="G22" s="144"/>
      <c r="H22" s="144"/>
      <c r="I22" s="144"/>
      <c r="J22" s="144"/>
      <c r="K22" s="144"/>
      <c r="L22" s="144"/>
      <c r="M22" s="144"/>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ignoredErrors>
    <ignoredError sqref="F14"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10" zoomScale="90" zoomScaleNormal="90" workbookViewId="0">
      <selection activeCell="I33" sqref="I33"/>
    </sheetView>
  </sheetViews>
  <sheetFormatPr defaultRowHeight="15"/>
  <cols>
    <col min="1" max="1" width="11.42578125" customWidth="1"/>
    <col min="2" max="2" width="76.85546875" style="275" customWidth="1"/>
    <col min="3" max="3" width="22.85546875" customWidth="1"/>
  </cols>
  <sheetData>
    <row r="1" spans="1:3">
      <c r="A1" s="2" t="s">
        <v>31</v>
      </c>
      <c r="B1" s="3" t="str">
        <f>'Info '!C2</f>
        <v>JSC Ziraat Bank Georgia</v>
      </c>
    </row>
    <row r="2" spans="1:3">
      <c r="A2" s="2" t="s">
        <v>32</v>
      </c>
      <c r="B2" s="649">
        <f>'1. key ratios '!B2</f>
        <v>45107</v>
      </c>
    </row>
    <row r="3" spans="1:3">
      <c r="A3" s="4"/>
      <c r="B3"/>
    </row>
    <row r="4" spans="1:3">
      <c r="A4" s="4" t="s">
        <v>307</v>
      </c>
      <c r="B4" t="s">
        <v>308</v>
      </c>
    </row>
    <row r="5" spans="1:3">
      <c r="A5" s="276" t="s">
        <v>309</v>
      </c>
      <c r="B5" s="277"/>
      <c r="C5" s="278"/>
    </row>
    <row r="6" spans="1:3" ht="24">
      <c r="A6" s="279">
        <v>1</v>
      </c>
      <c r="B6" s="280" t="s">
        <v>360</v>
      </c>
      <c r="C6" s="661">
        <v>204545779.82770002</v>
      </c>
    </row>
    <row r="7" spans="1:3">
      <c r="A7" s="279">
        <v>2</v>
      </c>
      <c r="B7" s="280" t="s">
        <v>310</v>
      </c>
      <c r="C7" s="661">
        <v>-907908.38</v>
      </c>
    </row>
    <row r="8" spans="1:3" ht="24">
      <c r="A8" s="281">
        <v>3</v>
      </c>
      <c r="B8" s="282" t="s">
        <v>311</v>
      </c>
      <c r="C8" s="662">
        <v>203637871.44770002</v>
      </c>
    </row>
    <row r="9" spans="1:3">
      <c r="A9" s="276" t="s">
        <v>312</v>
      </c>
      <c r="B9" s="277"/>
      <c r="C9" s="663"/>
    </row>
    <row r="10" spans="1:3" ht="24">
      <c r="A10" s="283">
        <v>4</v>
      </c>
      <c r="B10" s="284" t="s">
        <v>313</v>
      </c>
      <c r="C10" s="661"/>
    </row>
    <row r="11" spans="1:3">
      <c r="A11" s="283">
        <v>5</v>
      </c>
      <c r="B11" s="285" t="s">
        <v>314</v>
      </c>
      <c r="C11" s="661"/>
    </row>
    <row r="12" spans="1:3">
      <c r="A12" s="283" t="s">
        <v>315</v>
      </c>
      <c r="B12" s="285" t="s">
        <v>316</v>
      </c>
      <c r="C12" s="662">
        <v>0</v>
      </c>
    </row>
    <row r="13" spans="1:3" ht="24">
      <c r="A13" s="286">
        <v>6</v>
      </c>
      <c r="B13" s="284" t="s">
        <v>317</v>
      </c>
      <c r="C13" s="661"/>
    </row>
    <row r="14" spans="1:3">
      <c r="A14" s="286">
        <v>7</v>
      </c>
      <c r="B14" s="287" t="s">
        <v>318</v>
      </c>
      <c r="C14" s="661"/>
    </row>
    <row r="15" spans="1:3">
      <c r="A15" s="288">
        <v>8</v>
      </c>
      <c r="B15" s="289" t="s">
        <v>319</v>
      </c>
      <c r="C15" s="661"/>
    </row>
    <row r="16" spans="1:3">
      <c r="A16" s="286">
        <v>9</v>
      </c>
      <c r="B16" s="287" t="s">
        <v>320</v>
      </c>
      <c r="C16" s="661"/>
    </row>
    <row r="17" spans="1:3">
      <c r="A17" s="286">
        <v>10</v>
      </c>
      <c r="B17" s="287" t="s">
        <v>321</v>
      </c>
      <c r="C17" s="661"/>
    </row>
    <row r="18" spans="1:3">
      <c r="A18" s="290">
        <v>11</v>
      </c>
      <c r="B18" s="291" t="s">
        <v>322</v>
      </c>
      <c r="C18" s="662">
        <v>0</v>
      </c>
    </row>
    <row r="19" spans="1:3">
      <c r="A19" s="292" t="s">
        <v>323</v>
      </c>
      <c r="B19" s="293"/>
      <c r="C19" s="664"/>
    </row>
    <row r="20" spans="1:3" ht="24">
      <c r="A20" s="294">
        <v>12</v>
      </c>
      <c r="B20" s="284" t="s">
        <v>324</v>
      </c>
      <c r="C20" s="661"/>
    </row>
    <row r="21" spans="1:3">
      <c r="A21" s="294">
        <v>13</v>
      </c>
      <c r="B21" s="284" t="s">
        <v>325</v>
      </c>
      <c r="C21" s="661"/>
    </row>
    <row r="22" spans="1:3">
      <c r="A22" s="294">
        <v>14</v>
      </c>
      <c r="B22" s="284" t="s">
        <v>326</v>
      </c>
      <c r="C22" s="661"/>
    </row>
    <row r="23" spans="1:3" ht="24">
      <c r="A23" s="294" t="s">
        <v>327</v>
      </c>
      <c r="B23" s="284" t="s">
        <v>328</v>
      </c>
      <c r="C23" s="661"/>
    </row>
    <row r="24" spans="1:3">
      <c r="A24" s="294">
        <v>15</v>
      </c>
      <c r="B24" s="284" t="s">
        <v>329</v>
      </c>
      <c r="C24" s="661"/>
    </row>
    <row r="25" spans="1:3">
      <c r="A25" s="294" t="s">
        <v>330</v>
      </c>
      <c r="B25" s="284" t="s">
        <v>331</v>
      </c>
      <c r="C25" s="661"/>
    </row>
    <row r="26" spans="1:3">
      <c r="A26" s="295">
        <v>16</v>
      </c>
      <c r="B26" s="296" t="s">
        <v>332</v>
      </c>
      <c r="C26" s="662">
        <v>0</v>
      </c>
    </row>
    <row r="27" spans="1:3">
      <c r="A27" s="276" t="s">
        <v>333</v>
      </c>
      <c r="B27" s="277"/>
      <c r="C27" s="663"/>
    </row>
    <row r="28" spans="1:3">
      <c r="A28" s="297">
        <v>17</v>
      </c>
      <c r="B28" s="285" t="s">
        <v>334</v>
      </c>
      <c r="C28" s="661">
        <v>45328068.381899998</v>
      </c>
    </row>
    <row r="29" spans="1:3">
      <c r="A29" s="297">
        <v>18</v>
      </c>
      <c r="B29" s="285" t="s">
        <v>335</v>
      </c>
      <c r="C29" s="661">
        <v>-24051943.57821</v>
      </c>
    </row>
    <row r="30" spans="1:3">
      <c r="A30" s="295">
        <v>19</v>
      </c>
      <c r="B30" s="296" t="s">
        <v>336</v>
      </c>
      <c r="C30" s="662">
        <v>21276124.803689998</v>
      </c>
    </row>
    <row r="31" spans="1:3">
      <c r="A31" s="276" t="s">
        <v>337</v>
      </c>
      <c r="B31" s="277"/>
      <c r="C31" s="663"/>
    </row>
    <row r="32" spans="1:3" ht="24">
      <c r="A32" s="297" t="s">
        <v>338</v>
      </c>
      <c r="B32" s="284" t="s">
        <v>339</v>
      </c>
      <c r="C32" s="665"/>
    </row>
    <row r="33" spans="1:3">
      <c r="A33" s="297" t="s">
        <v>340</v>
      </c>
      <c r="B33" s="285" t="s">
        <v>341</v>
      </c>
      <c r="C33" s="665"/>
    </row>
    <row r="34" spans="1:3">
      <c r="A34" s="276" t="s">
        <v>342</v>
      </c>
      <c r="B34" s="277"/>
      <c r="C34" s="663"/>
    </row>
    <row r="35" spans="1:3">
      <c r="A35" s="298">
        <v>20</v>
      </c>
      <c r="B35" s="299" t="s">
        <v>343</v>
      </c>
      <c r="C35" s="662">
        <v>71048290.556800008</v>
      </c>
    </row>
    <row r="36" spans="1:3">
      <c r="A36" s="295">
        <v>21</v>
      </c>
      <c r="B36" s="296" t="s">
        <v>344</v>
      </c>
      <c r="C36" s="662">
        <v>224913996.25139001</v>
      </c>
    </row>
    <row r="37" spans="1:3">
      <c r="A37" s="276" t="s">
        <v>345</v>
      </c>
      <c r="B37" s="277"/>
      <c r="C37" s="663"/>
    </row>
    <row r="38" spans="1:3">
      <c r="A38" s="295">
        <v>22</v>
      </c>
      <c r="B38" s="296" t="s">
        <v>345</v>
      </c>
      <c r="C38" s="666">
        <v>0.3158909260470753</v>
      </c>
    </row>
    <row r="39" spans="1:3">
      <c r="A39" s="276" t="s">
        <v>346</v>
      </c>
      <c r="B39" s="277"/>
      <c r="C39" s="663"/>
    </row>
    <row r="40" spans="1:3">
      <c r="A40" s="300" t="s">
        <v>347</v>
      </c>
      <c r="B40" s="284" t="s">
        <v>348</v>
      </c>
      <c r="C40" s="665"/>
    </row>
    <row r="41" spans="1:3" ht="24">
      <c r="A41" s="301" t="s">
        <v>349</v>
      </c>
      <c r="B41" s="280" t="s">
        <v>350</v>
      </c>
      <c r="C41" s="665"/>
    </row>
    <row r="43" spans="1:3">
      <c r="B43" s="275" t="s">
        <v>361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7" activePane="bottomRight" state="frozen"/>
      <selection pane="topRight" activeCell="C1" sqref="C1"/>
      <selection pane="bottomLeft" activeCell="A6" sqref="A6"/>
      <selection pane="bottomRight" activeCell="C1" sqref="C1:G1048576"/>
    </sheetView>
  </sheetViews>
  <sheetFormatPr defaultRowHeight="15"/>
  <cols>
    <col min="1" max="1" width="8.7109375" style="198"/>
    <col min="2" max="2" width="82.5703125" style="343" customWidth="1"/>
    <col min="3" max="7" width="17.5703125" style="198" customWidth="1"/>
  </cols>
  <sheetData>
    <row r="1" spans="1:7">
      <c r="A1" s="198" t="s">
        <v>31</v>
      </c>
      <c r="B1" s="3" t="str">
        <f>'Info '!C2</f>
        <v>JSC Ziraat Bank Georgia</v>
      </c>
    </row>
    <row r="2" spans="1:7">
      <c r="A2" s="198" t="s">
        <v>32</v>
      </c>
      <c r="B2" s="649">
        <f>'1. key ratios '!B2</f>
        <v>45107</v>
      </c>
    </row>
    <row r="4" spans="1:7" ht="15.75" thickBot="1">
      <c r="A4" s="198" t="s">
        <v>411</v>
      </c>
      <c r="B4" s="344" t="s">
        <v>372</v>
      </c>
    </row>
    <row r="5" spans="1:7">
      <c r="A5" s="345"/>
      <c r="B5" s="346"/>
      <c r="C5" s="774" t="s">
        <v>373</v>
      </c>
      <c r="D5" s="774"/>
      <c r="E5" s="774"/>
      <c r="F5" s="774"/>
      <c r="G5" s="775" t="s">
        <v>374</v>
      </c>
    </row>
    <row r="6" spans="1:7">
      <c r="A6" s="347"/>
      <c r="B6" s="348"/>
      <c r="C6" s="349" t="s">
        <v>375</v>
      </c>
      <c r="D6" s="350" t="s">
        <v>376</v>
      </c>
      <c r="E6" s="350" t="s">
        <v>377</v>
      </c>
      <c r="F6" s="350" t="s">
        <v>378</v>
      </c>
      <c r="G6" s="776"/>
    </row>
    <row r="7" spans="1:7">
      <c r="A7" s="351"/>
      <c r="B7" s="352" t="s">
        <v>379</v>
      </c>
      <c r="C7" s="353"/>
      <c r="D7" s="353"/>
      <c r="E7" s="353"/>
      <c r="F7" s="353"/>
      <c r="G7" s="354"/>
    </row>
    <row r="8" spans="1:7">
      <c r="A8" s="355">
        <v>1</v>
      </c>
      <c r="B8" s="356" t="s">
        <v>380</v>
      </c>
      <c r="C8" s="678">
        <v>71048290.556800008</v>
      </c>
      <c r="D8" s="678">
        <v>0</v>
      </c>
      <c r="E8" s="678">
        <v>0</v>
      </c>
      <c r="F8" s="678">
        <v>832561.88499999978</v>
      </c>
      <c r="G8" s="679">
        <v>71880852.441800013</v>
      </c>
    </row>
    <row r="9" spans="1:7">
      <c r="A9" s="355">
        <v>2</v>
      </c>
      <c r="B9" s="357" t="s">
        <v>381</v>
      </c>
      <c r="C9" s="680">
        <v>71048290.556800008</v>
      </c>
      <c r="D9" s="680">
        <v>0</v>
      </c>
      <c r="E9" s="680">
        <v>0</v>
      </c>
      <c r="F9" s="680">
        <v>0</v>
      </c>
      <c r="G9" s="681">
        <v>71048290.556800008</v>
      </c>
    </row>
    <row r="10" spans="1:7">
      <c r="A10" s="355">
        <v>3</v>
      </c>
      <c r="B10" s="357" t="s">
        <v>382</v>
      </c>
      <c r="C10" s="682"/>
      <c r="D10" s="682"/>
      <c r="E10" s="682"/>
      <c r="F10" s="680">
        <v>832561.88499999978</v>
      </c>
      <c r="G10" s="681">
        <v>832561.88499999978</v>
      </c>
    </row>
    <row r="11" spans="1:7" ht="14.45" customHeight="1">
      <c r="A11" s="355">
        <v>4</v>
      </c>
      <c r="B11" s="356" t="s">
        <v>383</v>
      </c>
      <c r="C11" s="678">
        <v>15445716.529300001</v>
      </c>
      <c r="D11" s="678">
        <v>6250982.0305000003</v>
      </c>
      <c r="E11" s="678">
        <v>3489974.6217999998</v>
      </c>
      <c r="F11" s="678">
        <v>4602072.5999999996</v>
      </c>
      <c r="G11" s="679">
        <v>18129085.123725001</v>
      </c>
    </row>
    <row r="12" spans="1:7">
      <c r="A12" s="355">
        <v>5</v>
      </c>
      <c r="B12" s="357" t="s">
        <v>384</v>
      </c>
      <c r="C12" s="680">
        <v>2312100.7786999997</v>
      </c>
      <c r="D12" s="683">
        <v>3431425.256000001</v>
      </c>
      <c r="E12" s="680">
        <v>1206621.6218000001</v>
      </c>
      <c r="F12" s="680">
        <v>238101.75</v>
      </c>
      <c r="G12" s="681">
        <v>6828836.9361749999</v>
      </c>
    </row>
    <row r="13" spans="1:7">
      <c r="A13" s="355">
        <v>6</v>
      </c>
      <c r="B13" s="357" t="s">
        <v>385</v>
      </c>
      <c r="C13" s="680">
        <v>13133615.750600001</v>
      </c>
      <c r="D13" s="683">
        <v>2819556.7744999994</v>
      </c>
      <c r="E13" s="680">
        <v>2283353</v>
      </c>
      <c r="F13" s="680">
        <v>4363970.8499999996</v>
      </c>
      <c r="G13" s="681">
        <v>11300248.187550001</v>
      </c>
    </row>
    <row r="14" spans="1:7">
      <c r="A14" s="355">
        <v>7</v>
      </c>
      <c r="B14" s="356" t="s">
        <v>386</v>
      </c>
      <c r="C14" s="678">
        <v>61466788.2764</v>
      </c>
      <c r="D14" s="678">
        <v>10945383.911400005</v>
      </c>
      <c r="E14" s="678">
        <v>652129.4338</v>
      </c>
      <c r="F14" s="678">
        <v>-291328.44499999983</v>
      </c>
      <c r="G14" s="679">
        <v>34379154.388450004</v>
      </c>
    </row>
    <row r="15" spans="1:7" ht="39">
      <c r="A15" s="355">
        <v>8</v>
      </c>
      <c r="B15" s="357" t="s">
        <v>387</v>
      </c>
      <c r="C15" s="678">
        <v>61466788.2764</v>
      </c>
      <c r="D15" s="678">
        <v>6930719.5117000043</v>
      </c>
      <c r="E15" s="678">
        <v>652129.4338</v>
      </c>
      <c r="F15" s="678">
        <v>-291328.44499999983</v>
      </c>
      <c r="G15" s="679">
        <v>34379154.388450004</v>
      </c>
    </row>
    <row r="16" spans="1:7" ht="26.25">
      <c r="A16" s="355">
        <v>9</v>
      </c>
      <c r="B16" s="357" t="s">
        <v>388</v>
      </c>
      <c r="C16" s="678"/>
      <c r="D16" s="678">
        <v>4014664.3997</v>
      </c>
      <c r="E16" s="678"/>
      <c r="F16" s="678"/>
      <c r="G16" s="679"/>
    </row>
    <row r="17" spans="1:7">
      <c r="A17" s="355">
        <v>10</v>
      </c>
      <c r="B17" s="356" t="s">
        <v>389</v>
      </c>
      <c r="C17" s="678">
        <v>1281464.96248875</v>
      </c>
      <c r="D17" s="678">
        <v>3846440.3504999997</v>
      </c>
      <c r="E17" s="678">
        <v>416048.44589999999</v>
      </c>
      <c r="F17" s="678">
        <v>23651346.288811278</v>
      </c>
      <c r="G17" s="679">
        <v>0</v>
      </c>
    </row>
    <row r="18" spans="1:7">
      <c r="A18" s="355">
        <v>11</v>
      </c>
      <c r="B18" s="356" t="s">
        <v>390</v>
      </c>
      <c r="C18" s="678">
        <v>0</v>
      </c>
      <c r="D18" s="678">
        <v>0</v>
      </c>
      <c r="E18" s="678">
        <v>0</v>
      </c>
      <c r="F18" s="678">
        <v>0</v>
      </c>
      <c r="G18" s="679">
        <v>0</v>
      </c>
    </row>
    <row r="19" spans="1:7">
      <c r="A19" s="355">
        <v>12</v>
      </c>
      <c r="B19" s="357" t="s">
        <v>391</v>
      </c>
      <c r="C19" s="678"/>
      <c r="D19" s="678"/>
      <c r="E19" s="678"/>
      <c r="F19" s="678"/>
      <c r="G19" s="679"/>
    </row>
    <row r="20" spans="1:7">
      <c r="A20" s="355">
        <v>13</v>
      </c>
      <c r="B20" s="357" t="s">
        <v>392</v>
      </c>
      <c r="C20" s="678"/>
      <c r="D20" s="678"/>
      <c r="E20" s="678"/>
      <c r="F20" s="678"/>
      <c r="G20" s="679"/>
    </row>
    <row r="21" spans="1:7">
      <c r="A21" s="358">
        <v>14</v>
      </c>
      <c r="B21" s="359" t="s">
        <v>393</v>
      </c>
      <c r="C21" s="682"/>
      <c r="D21" s="682"/>
      <c r="E21" s="682"/>
      <c r="F21" s="682"/>
      <c r="G21" s="679">
        <v>124389091.95397502</v>
      </c>
    </row>
    <row r="22" spans="1:7">
      <c r="A22" s="360"/>
      <c r="B22" s="361" t="s">
        <v>394</v>
      </c>
      <c r="C22" s="362"/>
      <c r="D22" s="363"/>
      <c r="E22" s="362"/>
      <c r="F22" s="362"/>
      <c r="G22" s="364"/>
    </row>
    <row r="23" spans="1:7">
      <c r="A23" s="355">
        <v>15</v>
      </c>
      <c r="B23" s="356" t="s">
        <v>395</v>
      </c>
      <c r="C23" s="678">
        <v>85023236.949100003</v>
      </c>
      <c r="D23" s="678">
        <v>0</v>
      </c>
      <c r="E23" s="678">
        <v>0</v>
      </c>
      <c r="F23" s="678">
        <v>0</v>
      </c>
      <c r="G23" s="679">
        <v>974623.50674500002</v>
      </c>
    </row>
    <row r="24" spans="1:7">
      <c r="A24" s="355">
        <v>16</v>
      </c>
      <c r="B24" s="356" t="s">
        <v>396</v>
      </c>
      <c r="C24" s="678">
        <v>310616.33030000015</v>
      </c>
      <c r="D24" s="678">
        <v>21972916.869826</v>
      </c>
      <c r="E24" s="678">
        <v>25541776.049899004</v>
      </c>
      <c r="F24" s="678">
        <v>51374333.297900006</v>
      </c>
      <c r="G24" s="679">
        <v>67499590.793622509</v>
      </c>
    </row>
    <row r="25" spans="1:7">
      <c r="A25" s="355">
        <v>17</v>
      </c>
      <c r="B25" s="357" t="s">
        <v>397</v>
      </c>
      <c r="C25" s="680">
        <v>0</v>
      </c>
      <c r="D25" s="683">
        <v>0</v>
      </c>
      <c r="E25" s="680">
        <v>0</v>
      </c>
      <c r="F25" s="680">
        <v>0</v>
      </c>
      <c r="G25" s="681">
        <v>0</v>
      </c>
    </row>
    <row r="26" spans="1:7" ht="26.25">
      <c r="A26" s="355">
        <v>18</v>
      </c>
      <c r="B26" s="357" t="s">
        <v>398</v>
      </c>
      <c r="C26" s="680">
        <v>232134.6703</v>
      </c>
      <c r="D26" s="683">
        <v>0</v>
      </c>
      <c r="E26" s="680">
        <v>0</v>
      </c>
      <c r="F26" s="680">
        <v>0</v>
      </c>
      <c r="G26" s="681">
        <v>34820.200545</v>
      </c>
    </row>
    <row r="27" spans="1:7">
      <c r="A27" s="355">
        <v>19</v>
      </c>
      <c r="B27" s="357" t="s">
        <v>399</v>
      </c>
      <c r="C27" s="678">
        <v>78481.660000000149</v>
      </c>
      <c r="D27" s="678">
        <v>21894435.209826</v>
      </c>
      <c r="E27" s="678">
        <v>25541776.049899004</v>
      </c>
      <c r="F27" s="678">
        <v>51374333.297900006</v>
      </c>
      <c r="G27" s="679">
        <v>67425529.763077512</v>
      </c>
    </row>
    <row r="28" spans="1:7">
      <c r="A28" s="355">
        <v>20</v>
      </c>
      <c r="B28" s="365" t="s">
        <v>400</v>
      </c>
      <c r="C28" s="680"/>
      <c r="D28" s="683"/>
      <c r="E28" s="680"/>
      <c r="F28" s="680"/>
      <c r="G28" s="681"/>
    </row>
    <row r="29" spans="1:7">
      <c r="A29" s="355">
        <v>21</v>
      </c>
      <c r="B29" s="357" t="s">
        <v>401</v>
      </c>
      <c r="C29" s="680"/>
      <c r="D29" s="683"/>
      <c r="E29" s="680"/>
      <c r="F29" s="680"/>
      <c r="G29" s="681"/>
    </row>
    <row r="30" spans="1:7">
      <c r="A30" s="355">
        <v>22</v>
      </c>
      <c r="B30" s="365" t="s">
        <v>400</v>
      </c>
      <c r="C30" s="680"/>
      <c r="D30" s="683"/>
      <c r="E30" s="680"/>
      <c r="F30" s="680"/>
      <c r="G30" s="681"/>
    </row>
    <row r="31" spans="1:7">
      <c r="A31" s="355">
        <v>23</v>
      </c>
      <c r="B31" s="357" t="s">
        <v>402</v>
      </c>
      <c r="C31" s="680">
        <v>0</v>
      </c>
      <c r="D31" s="683">
        <v>78481.660000000149</v>
      </c>
      <c r="E31" s="680">
        <v>0</v>
      </c>
      <c r="F31" s="680">
        <v>0</v>
      </c>
      <c r="G31" s="681">
        <v>39240.830000000075</v>
      </c>
    </row>
    <row r="32" spans="1:7">
      <c r="A32" s="355">
        <v>24</v>
      </c>
      <c r="B32" s="356" t="s">
        <v>403</v>
      </c>
      <c r="C32" s="680">
        <v>0</v>
      </c>
      <c r="D32" s="683">
        <v>0</v>
      </c>
      <c r="E32" s="680">
        <v>0</v>
      </c>
      <c r="F32" s="680">
        <v>0</v>
      </c>
      <c r="G32" s="681">
        <v>0</v>
      </c>
    </row>
    <row r="33" spans="1:7">
      <c r="A33" s="355">
        <v>25</v>
      </c>
      <c r="B33" s="356" t="s">
        <v>404</v>
      </c>
      <c r="C33" s="680">
        <v>9689829.0484999996</v>
      </c>
      <c r="D33" s="680">
        <v>5055667.9142999994</v>
      </c>
      <c r="E33" s="680">
        <v>3947658.7843000004</v>
      </c>
      <c r="F33" s="680">
        <v>721836.24427506514</v>
      </c>
      <c r="G33" s="681">
        <v>15241335.762675064</v>
      </c>
    </row>
    <row r="34" spans="1:7">
      <c r="A34" s="355">
        <v>26</v>
      </c>
      <c r="B34" s="357" t="s">
        <v>405</v>
      </c>
      <c r="C34" s="682"/>
      <c r="D34" s="683">
        <v>0</v>
      </c>
      <c r="E34" s="680">
        <v>0</v>
      </c>
      <c r="F34" s="680">
        <v>0</v>
      </c>
      <c r="G34" s="681">
        <v>0</v>
      </c>
    </row>
    <row r="35" spans="1:7">
      <c r="A35" s="355">
        <v>27</v>
      </c>
      <c r="B35" s="357" t="s">
        <v>406</v>
      </c>
      <c r="C35" s="680">
        <v>9689829.0484999996</v>
      </c>
      <c r="D35" s="683">
        <v>5055667.9142999994</v>
      </c>
      <c r="E35" s="680">
        <v>3947658.7843000004</v>
      </c>
      <c r="F35" s="680">
        <v>721836.24427506514</v>
      </c>
      <c r="G35" s="681">
        <v>15241335.762675064</v>
      </c>
    </row>
    <row r="36" spans="1:7">
      <c r="A36" s="355">
        <v>28</v>
      </c>
      <c r="B36" s="356" t="s">
        <v>407</v>
      </c>
      <c r="C36" s="680">
        <v>0</v>
      </c>
      <c r="D36" s="683">
        <v>10997378.242199998</v>
      </c>
      <c r="E36" s="680">
        <v>12597036.028200001</v>
      </c>
      <c r="F36" s="680">
        <v>21733654.111500002</v>
      </c>
      <c r="G36" s="681">
        <v>5019998.7662450001</v>
      </c>
    </row>
    <row r="37" spans="1:7">
      <c r="A37" s="358">
        <v>29</v>
      </c>
      <c r="B37" s="359" t="s">
        <v>408</v>
      </c>
      <c r="C37" s="682"/>
      <c r="D37" s="682"/>
      <c r="E37" s="682"/>
      <c r="F37" s="682"/>
      <c r="G37" s="679">
        <v>88735548.829287559</v>
      </c>
    </row>
    <row r="38" spans="1:7">
      <c r="A38" s="351"/>
      <c r="B38" s="366"/>
      <c r="C38" s="367"/>
      <c r="D38" s="367"/>
      <c r="E38" s="367"/>
      <c r="F38" s="367"/>
      <c r="G38" s="368"/>
    </row>
    <row r="39" spans="1:7" ht="15.75" thickBot="1">
      <c r="A39" s="369">
        <v>30</v>
      </c>
      <c r="B39" s="370" t="s">
        <v>409</v>
      </c>
      <c r="C39" s="671"/>
      <c r="D39" s="672"/>
      <c r="E39" s="672"/>
      <c r="F39" s="673"/>
      <c r="G39" s="684">
        <v>1.4017954877732142</v>
      </c>
    </row>
    <row r="42" spans="1:7" ht="39">
      <c r="B42" s="343" t="s">
        <v>410</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B2" sqref="B2"/>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8" width="6.7109375" style="5" customWidth="1"/>
    <col min="9" max="9" width="12.42578125" style="5" customWidth="1"/>
    <col min="10" max="10" width="10.7109375" style="5" customWidth="1"/>
    <col min="11" max="12" width="10.85546875" style="5" customWidth="1"/>
    <col min="13" max="13" width="6.7109375" style="5" customWidth="1"/>
    <col min="14" max="16384" width="9.140625" style="5"/>
  </cols>
  <sheetData>
    <row r="1" spans="1:12">
      <c r="A1" s="2" t="s">
        <v>31</v>
      </c>
      <c r="B1" s="3" t="str">
        <f>'Info '!C2</f>
        <v>JSC Ziraat Bank Georgia</v>
      </c>
    </row>
    <row r="2" spans="1:12">
      <c r="A2" s="2" t="s">
        <v>32</v>
      </c>
      <c r="B2" s="649">
        <v>45107</v>
      </c>
      <c r="C2" s="6"/>
      <c r="D2" s="7"/>
      <c r="E2" s="7"/>
      <c r="F2" s="7"/>
      <c r="G2" s="7"/>
      <c r="H2" s="8"/>
    </row>
    <row r="3" spans="1:12" ht="15" thickBot="1">
      <c r="A3" s="2"/>
      <c r="B3" s="6"/>
      <c r="C3" s="6"/>
      <c r="D3" s="7"/>
      <c r="E3" s="7"/>
      <c r="F3" s="7"/>
      <c r="G3" s="7"/>
      <c r="H3" s="8"/>
    </row>
    <row r="4" spans="1:12" ht="15" customHeight="1" thickBot="1">
      <c r="A4" s="9" t="s">
        <v>94</v>
      </c>
      <c r="B4" s="10" t="s">
        <v>93</v>
      </c>
      <c r="C4" s="10"/>
      <c r="D4" s="714" t="s">
        <v>699</v>
      </c>
      <c r="E4" s="715"/>
      <c r="F4" s="715"/>
      <c r="G4" s="716"/>
      <c r="H4" s="8"/>
      <c r="I4" s="717" t="s">
        <v>700</v>
      </c>
      <c r="J4" s="718"/>
      <c r="K4" s="718"/>
      <c r="L4" s="719"/>
    </row>
    <row r="5" spans="1:12">
      <c r="A5" s="11" t="s">
        <v>6</v>
      </c>
      <c r="B5" s="12"/>
      <c r="C5" s="334" t="str">
        <f>INT((MONTH($B$2))/3)&amp;"Q"&amp;"-"&amp;YEAR($B$2)</f>
        <v>2Q-2023</v>
      </c>
      <c r="D5" s="334" t="str">
        <f>IF(INT(MONTH($B$2))=3, "4"&amp;"Q"&amp;"-"&amp;YEAR($B$2)-1, IF(INT(MONTH($B$2))=6, "1"&amp;"Q"&amp;"-"&amp;YEAR($B$2), IF(INT(MONTH($B$2))=9, "2"&amp;"Q"&amp;"-"&amp;YEAR($B$2),IF(INT(MONTH($B$2))=12, "3"&amp;"Q"&amp;"-"&amp;YEAR($B$2), 0))))</f>
        <v>1Q-2023</v>
      </c>
      <c r="E5" s="334" t="str">
        <f>IF(INT(MONTH($B$2))=3, "3"&amp;"Q"&amp;"-"&amp;YEAR($B$2)-1, IF(INT(MONTH($B$2))=6, "4"&amp;"Q"&amp;"-"&amp;YEAR($B$2)-1, IF(INT(MONTH($B$2))=9, "1"&amp;"Q"&amp;"-"&amp;YEAR($B$2),IF(INT(MONTH($B$2))=12, "2"&amp;"Q"&amp;"-"&amp;YEAR($B$2), 0))))</f>
        <v>4Q-2022</v>
      </c>
      <c r="F5" s="334" t="str">
        <f>IF(INT(MONTH($B$2))=3, "2"&amp;"Q"&amp;"-"&amp;YEAR($B$2)-1, IF(INT(MONTH($B$2))=6, "3"&amp;"Q"&amp;"-"&amp;YEAR($B$2)-1, IF(INT(MONTH($B$2))=9, "4"&amp;"Q"&amp;"-"&amp;YEAR($B$2)-1,IF(INT(MONTH($B$2))=12, "1"&amp;"Q"&amp;"-"&amp;YEAR($B$2), 0))))</f>
        <v>3Q-2022</v>
      </c>
      <c r="G5" s="335" t="str">
        <f>IF(INT(MONTH($B$2))=3, "1"&amp;"Q"&amp;"-"&amp;YEAR($B$2)-1, IF(INT(MONTH($B$2))=6, "2"&amp;"Q"&amp;"-"&amp;YEAR($B$2)-1, IF(INT(MONTH($B$2))=9, "3"&amp;"Q"&amp;"-"&amp;YEAR($B$2)-1,IF(INT(MONTH($B$2))=12, "4"&amp;"Q"&amp;"-"&amp;YEAR($B$2)-1, 0))))</f>
        <v>2Q-2022</v>
      </c>
      <c r="I5" s="562" t="str">
        <f>D5</f>
        <v>1Q-2023</v>
      </c>
      <c r="J5" s="334" t="str">
        <f t="shared" ref="J5:L5" si="0">E5</f>
        <v>4Q-2022</v>
      </c>
      <c r="K5" s="334" t="str">
        <f t="shared" si="0"/>
        <v>3Q-2022</v>
      </c>
      <c r="L5" s="335" t="str">
        <f t="shared" si="0"/>
        <v>2Q-2022</v>
      </c>
    </row>
    <row r="6" spans="1:12">
      <c r="B6" s="151" t="s">
        <v>92</v>
      </c>
      <c r="C6" s="337"/>
      <c r="D6" s="337"/>
      <c r="E6" s="337"/>
      <c r="F6" s="337"/>
      <c r="G6" s="338"/>
      <c r="I6" s="563"/>
      <c r="J6" s="337"/>
      <c r="K6" s="337"/>
      <c r="L6" s="338"/>
    </row>
    <row r="7" spans="1:12">
      <c r="A7" s="13"/>
      <c r="B7" s="152" t="s">
        <v>90</v>
      </c>
      <c r="C7" s="337"/>
      <c r="D7" s="337"/>
      <c r="E7" s="337"/>
      <c r="F7" s="337"/>
      <c r="G7" s="338"/>
      <c r="I7" s="563"/>
      <c r="J7" s="337"/>
      <c r="K7" s="337"/>
      <c r="L7" s="338"/>
    </row>
    <row r="8" spans="1:12">
      <c r="A8" s="339">
        <v>1</v>
      </c>
      <c r="B8" s="14" t="s">
        <v>362</v>
      </c>
      <c r="C8" s="566">
        <v>71048290.556800008</v>
      </c>
      <c r="D8" s="567">
        <v>68701450.83510001</v>
      </c>
      <c r="E8" s="567">
        <v>67914369.171800002</v>
      </c>
      <c r="F8" s="567">
        <v>68237055.330341607</v>
      </c>
      <c r="G8" s="568">
        <v>65744769.978399999</v>
      </c>
      <c r="I8" s="593">
        <v>66960275.990000002</v>
      </c>
      <c r="J8" s="594">
        <v>64939308.741399996</v>
      </c>
      <c r="K8" s="594">
        <v>61929824.051799998</v>
      </c>
      <c r="L8" s="595">
        <v>60638949.802100003</v>
      </c>
    </row>
    <row r="9" spans="1:12">
      <c r="A9" s="339">
        <v>2</v>
      </c>
      <c r="B9" s="14" t="s">
        <v>363</v>
      </c>
      <c r="C9" s="566">
        <v>71048290.556800008</v>
      </c>
      <c r="D9" s="567">
        <v>68701450.83510001</v>
      </c>
      <c r="E9" s="567">
        <v>67914369.171800002</v>
      </c>
      <c r="F9" s="567">
        <v>68237055.330341607</v>
      </c>
      <c r="G9" s="568">
        <v>65744769.978399999</v>
      </c>
      <c r="I9" s="593">
        <v>66960275.990000002</v>
      </c>
      <c r="J9" s="594">
        <v>64939308.741399996</v>
      </c>
      <c r="K9" s="594">
        <v>61929824.051799998</v>
      </c>
      <c r="L9" s="595">
        <v>60638949.802100003</v>
      </c>
    </row>
    <row r="10" spans="1:12">
      <c r="A10" s="339">
        <v>3</v>
      </c>
      <c r="B10" s="14" t="s">
        <v>143</v>
      </c>
      <c r="C10" s="566">
        <v>71048290.556800008</v>
      </c>
      <c r="D10" s="567">
        <v>68701450.83510001</v>
      </c>
      <c r="E10" s="567">
        <v>67914369.171800002</v>
      </c>
      <c r="F10" s="567">
        <v>68237055.330341607</v>
      </c>
      <c r="G10" s="568">
        <v>65744769.978399999</v>
      </c>
      <c r="I10" s="593">
        <v>69110597.453292623</v>
      </c>
      <c r="J10" s="594">
        <v>67062035.900080748</v>
      </c>
      <c r="K10" s="594">
        <v>63698330.341399997</v>
      </c>
      <c r="L10" s="595">
        <v>62683528.875700004</v>
      </c>
    </row>
    <row r="11" spans="1:12">
      <c r="A11" s="339">
        <v>4</v>
      </c>
      <c r="B11" s="14" t="s">
        <v>365</v>
      </c>
      <c r="C11" s="566">
        <v>17937153.35541575</v>
      </c>
      <c r="D11" s="567">
        <v>17696645.905731201</v>
      </c>
      <c r="E11" s="567">
        <v>14863068.758983808</v>
      </c>
      <c r="F11" s="567">
        <v>15624901.144053699</v>
      </c>
      <c r="G11" s="568">
        <v>15162764.794881759</v>
      </c>
      <c r="I11" s="593">
        <v>15030191.199942239</v>
      </c>
      <c r="J11" s="594">
        <v>13062596.089033945</v>
      </c>
      <c r="K11" s="594">
        <v>11637787.981103646</v>
      </c>
      <c r="L11" s="595">
        <v>12846786.010012439</v>
      </c>
    </row>
    <row r="12" spans="1:12">
      <c r="A12" s="339">
        <v>5</v>
      </c>
      <c r="B12" s="14" t="s">
        <v>366</v>
      </c>
      <c r="C12" s="566">
        <v>23390988.858489852</v>
      </c>
      <c r="D12" s="567">
        <v>23009259.350178763</v>
      </c>
      <c r="E12" s="567">
        <v>19150780.345311746</v>
      </c>
      <c r="F12" s="567">
        <v>19606287.858738266</v>
      </c>
      <c r="G12" s="568">
        <v>19024352.726509012</v>
      </c>
      <c r="I12" s="593">
        <v>20078311.386007197</v>
      </c>
      <c r="J12" s="594">
        <v>17419077.371625457</v>
      </c>
      <c r="K12" s="594">
        <v>15519252.221491393</v>
      </c>
      <c r="L12" s="595">
        <v>17131149.175555103</v>
      </c>
    </row>
    <row r="13" spans="1:12">
      <c r="A13" s="339">
        <v>6</v>
      </c>
      <c r="B13" s="14" t="s">
        <v>364</v>
      </c>
      <c r="C13" s="566">
        <v>30619732.47798647</v>
      </c>
      <c r="D13" s="567">
        <v>30050820.466905016</v>
      </c>
      <c r="E13" s="567">
        <v>26737884.973558109</v>
      </c>
      <c r="F13" s="567">
        <v>26700328.554135904</v>
      </c>
      <c r="G13" s="568">
        <v>25903705.644039448</v>
      </c>
      <c r="I13" s="593">
        <v>26771081.848009598</v>
      </c>
      <c r="J13" s="594">
        <v>25059680.248211566</v>
      </c>
      <c r="K13" s="594">
        <v>22354404.379186705</v>
      </c>
      <c r="L13" s="595">
        <v>24759207.928419642</v>
      </c>
    </row>
    <row r="14" spans="1:12">
      <c r="A14" s="13"/>
      <c r="B14" s="151" t="s">
        <v>368</v>
      </c>
      <c r="C14" s="569"/>
      <c r="D14" s="569"/>
      <c r="E14" s="569"/>
      <c r="F14" s="569"/>
      <c r="G14" s="569"/>
      <c r="I14" s="596"/>
      <c r="J14" s="597"/>
      <c r="K14" s="597"/>
      <c r="L14" s="598"/>
    </row>
    <row r="15" spans="1:12" ht="15" customHeight="1">
      <c r="A15" s="339">
        <v>7</v>
      </c>
      <c r="B15" s="14" t="s">
        <v>367</v>
      </c>
      <c r="C15" s="570">
        <v>200048238.71663296</v>
      </c>
      <c r="D15" s="571">
        <v>194865021.32186204</v>
      </c>
      <c r="E15" s="571">
        <v>192339646.76474002</v>
      </c>
      <c r="F15" s="571">
        <v>176149527.1880604</v>
      </c>
      <c r="G15" s="572">
        <v>170910745.00711203</v>
      </c>
      <c r="I15" s="593">
        <v>191926825.28431001</v>
      </c>
      <c r="J15" s="594">
        <v>190046070.13245997</v>
      </c>
      <c r="K15" s="594">
        <v>167294874.42378101</v>
      </c>
      <c r="L15" s="595">
        <v>181756009.93915996</v>
      </c>
    </row>
    <row r="16" spans="1:12">
      <c r="A16" s="13"/>
      <c r="B16" s="151" t="s">
        <v>369</v>
      </c>
      <c r="C16" s="573"/>
      <c r="D16" s="574"/>
      <c r="E16" s="574"/>
      <c r="F16" s="574"/>
      <c r="G16" s="575"/>
      <c r="I16" s="596"/>
      <c r="J16" s="597"/>
      <c r="K16" s="597"/>
      <c r="L16" s="598"/>
    </row>
    <row r="17" spans="1:12" s="15" customFormat="1">
      <c r="A17" s="339"/>
      <c r="B17" s="152" t="s">
        <v>353</v>
      </c>
      <c r="C17" s="576"/>
      <c r="D17" s="577"/>
      <c r="E17" s="577"/>
      <c r="F17" s="577"/>
      <c r="G17" s="578"/>
      <c r="I17" s="596"/>
      <c r="J17" s="597"/>
      <c r="K17" s="597"/>
      <c r="L17" s="598"/>
    </row>
    <row r="18" spans="1:12">
      <c r="A18" s="11">
        <v>8</v>
      </c>
      <c r="B18" s="14" t="s">
        <v>362</v>
      </c>
      <c r="C18" s="579">
        <v>0.35515579148606979</v>
      </c>
      <c r="D18" s="580">
        <v>0.3525591733655708</v>
      </c>
      <c r="E18" s="580">
        <v>0.35309604813234047</v>
      </c>
      <c r="F18" s="580">
        <v>0.38738142769744993</v>
      </c>
      <c r="G18" s="581">
        <v>0.38467312266214854</v>
      </c>
      <c r="I18" s="599">
        <v>0.34888440368254242</v>
      </c>
      <c r="J18" s="600">
        <v>0.34170298126205939</v>
      </c>
      <c r="K18" s="600">
        <v>0.37317322941268083</v>
      </c>
      <c r="L18" s="601">
        <v>0.37018363093972145</v>
      </c>
    </row>
    <row r="19" spans="1:12" ht="15" customHeight="1">
      <c r="A19" s="11">
        <v>9</v>
      </c>
      <c r="B19" s="14" t="s">
        <v>363</v>
      </c>
      <c r="C19" s="582">
        <v>0.35515579148606979</v>
      </c>
      <c r="D19" s="583">
        <v>0.3525591733655708</v>
      </c>
      <c r="E19" s="583">
        <v>0.35309604813234047</v>
      </c>
      <c r="F19" s="583">
        <v>0.38738142769744993</v>
      </c>
      <c r="G19" s="584">
        <v>0.38467312266214854</v>
      </c>
      <c r="I19" s="599">
        <v>0.34888440368254242</v>
      </c>
      <c r="J19" s="600">
        <v>0.34170298126205939</v>
      </c>
      <c r="K19" s="600">
        <v>0.37317322941268083</v>
      </c>
      <c r="L19" s="601">
        <v>0.37018363093972145</v>
      </c>
    </row>
    <row r="20" spans="1:12">
      <c r="A20" s="11">
        <v>10</v>
      </c>
      <c r="B20" s="14" t="s">
        <v>143</v>
      </c>
      <c r="C20" s="582">
        <v>0.35515579148606979</v>
      </c>
      <c r="D20" s="583">
        <v>0.3525591733655708</v>
      </c>
      <c r="E20" s="583">
        <v>0.35309604813234047</v>
      </c>
      <c r="F20" s="583">
        <v>0.38738142769744993</v>
      </c>
      <c r="G20" s="584">
        <v>0.38467312266214854</v>
      </c>
      <c r="I20" s="599">
        <v>0.3600882646337526</v>
      </c>
      <c r="J20" s="600">
        <v>0.35287252113837064</v>
      </c>
      <c r="K20" s="600">
        <v>0.38444503494889704</v>
      </c>
      <c r="L20" s="601">
        <v>0.38075482324726417</v>
      </c>
    </row>
    <row r="21" spans="1:12">
      <c r="A21" s="11">
        <v>11</v>
      </c>
      <c r="B21" s="14" t="s">
        <v>365</v>
      </c>
      <c r="C21" s="582">
        <v>8.9664140361783495E-2</v>
      </c>
      <c r="D21" s="583">
        <v>9.0814892204287997E-2</v>
      </c>
      <c r="E21" s="583">
        <v>7.7275117267754739E-2</v>
      </c>
      <c r="F21" s="583">
        <v>8.8702486992044402E-2</v>
      </c>
      <c r="G21" s="584">
        <v>8.871744602278106E-2</v>
      </c>
      <c r="I21" s="599">
        <v>7.8312092005259432E-2</v>
      </c>
      <c r="J21" s="600">
        <v>6.8733839536536917E-2</v>
      </c>
      <c r="K21" s="600">
        <v>7.2584580052117403E-2</v>
      </c>
      <c r="L21" s="601">
        <v>6.9564522052382297E-2</v>
      </c>
    </row>
    <row r="22" spans="1:12">
      <c r="A22" s="11">
        <v>12</v>
      </c>
      <c r="B22" s="14" t="s">
        <v>366</v>
      </c>
      <c r="C22" s="582">
        <v>0.11692674231250312</v>
      </c>
      <c r="D22" s="583">
        <v>0.11807793514760126</v>
      </c>
      <c r="E22" s="583">
        <v>9.9567513341313335E-2</v>
      </c>
      <c r="F22" s="583">
        <v>0.11130479980117255</v>
      </c>
      <c r="G22" s="584">
        <v>0.11131162482333899</v>
      </c>
      <c r="I22" s="599">
        <v>0.1046144089356153</v>
      </c>
      <c r="J22" s="600">
        <v>9.1657130081587879E-2</v>
      </c>
      <c r="K22" s="600">
        <v>9.6792619519082801E-2</v>
      </c>
      <c r="L22" s="601">
        <v>9.2765855947140291E-2</v>
      </c>
    </row>
    <row r="23" spans="1:12">
      <c r="A23" s="11">
        <v>13</v>
      </c>
      <c r="B23" s="14" t="s">
        <v>364</v>
      </c>
      <c r="C23" s="582">
        <v>0.15306174487923946</v>
      </c>
      <c r="D23" s="583">
        <v>0.15421351796775029</v>
      </c>
      <c r="E23" s="583">
        <v>0.1390139028708029</v>
      </c>
      <c r="F23" s="583">
        <v>0.15157763395884766</v>
      </c>
      <c r="G23" s="584">
        <v>0.15156276829149348</v>
      </c>
      <c r="I23" s="599">
        <v>0.1394858785808204</v>
      </c>
      <c r="J23" s="600">
        <v>0.13186108100391264</v>
      </c>
      <c r="K23" s="600">
        <v>0.14033257381233352</v>
      </c>
      <c r="L23" s="601">
        <v>0.13362276911461085</v>
      </c>
    </row>
    <row r="24" spans="1:12">
      <c r="A24" s="13"/>
      <c r="B24" s="151" t="s">
        <v>89</v>
      </c>
      <c r="C24" s="569"/>
      <c r="D24" s="569"/>
      <c r="E24" s="585"/>
      <c r="F24" s="569"/>
      <c r="G24" s="586"/>
      <c r="I24" s="596"/>
      <c r="J24" s="597"/>
      <c r="K24" s="597"/>
      <c r="L24" s="598"/>
    </row>
    <row r="25" spans="1:12" ht="15" customHeight="1">
      <c r="A25" s="340">
        <v>14</v>
      </c>
      <c r="B25" s="14" t="s">
        <v>88</v>
      </c>
      <c r="C25" s="587">
        <v>7.9446283521211081E-2</v>
      </c>
      <c r="D25" s="587">
        <v>7.5128832760441494E-2</v>
      </c>
      <c r="E25" s="587">
        <v>7.2310545488942501E-2</v>
      </c>
      <c r="F25" s="587">
        <v>7.1080812811373031E-2</v>
      </c>
      <c r="G25" s="587">
        <v>7.0179818924545459E-2</v>
      </c>
      <c r="I25" s="599">
        <v>7.5670847895601218E-2</v>
      </c>
      <c r="J25" s="600">
        <v>7.3068981061585478E-2</v>
      </c>
      <c r="K25" s="600">
        <v>7.2437841777855047E-2</v>
      </c>
      <c r="L25" s="601">
        <v>6.7179255332323981E-2</v>
      </c>
    </row>
    <row r="26" spans="1:12">
      <c r="A26" s="340">
        <v>15</v>
      </c>
      <c r="B26" s="14" t="s">
        <v>87</v>
      </c>
      <c r="C26" s="587">
        <v>1.2984945659887993E-2</v>
      </c>
      <c r="D26" s="587">
        <v>1.1166288166905004E-2</v>
      </c>
      <c r="E26" s="587">
        <v>7.1965464536527697E-3</v>
      </c>
      <c r="F26" s="587">
        <v>6.4134409695668498E-3</v>
      </c>
      <c r="G26" s="587">
        <v>5.84391582246091E-3</v>
      </c>
      <c r="I26" s="599">
        <v>1.0968348347472638E-2</v>
      </c>
      <c r="J26" s="600">
        <v>7.1124818294527421E-3</v>
      </c>
      <c r="K26" s="600">
        <v>6.3215683380952944E-3</v>
      </c>
      <c r="L26" s="601">
        <v>5.667282086198832E-3</v>
      </c>
    </row>
    <row r="27" spans="1:12">
      <c r="A27" s="340">
        <v>16</v>
      </c>
      <c r="B27" s="14" t="s">
        <v>86</v>
      </c>
      <c r="C27" s="587">
        <v>4.3453625103633826E-2</v>
      </c>
      <c r="D27" s="587">
        <v>4.3440700572582536E-2</v>
      </c>
      <c r="E27" s="587">
        <v>4.3306946006420717E-2</v>
      </c>
      <c r="F27" s="587">
        <v>4.2576851017680557E-2</v>
      </c>
      <c r="G27" s="587">
        <v>4.2098716094672653E-2</v>
      </c>
      <c r="I27" s="599">
        <v>4.2540589620212774E-2</v>
      </c>
      <c r="J27" s="600">
        <v>4.2611346862422371E-2</v>
      </c>
      <c r="K27" s="600">
        <v>4.2671038462859502E-2</v>
      </c>
      <c r="L27" s="601">
        <v>3.7809819929982454E-2</v>
      </c>
    </row>
    <row r="28" spans="1:12">
      <c r="A28" s="340">
        <v>17</v>
      </c>
      <c r="B28" s="14" t="s">
        <v>85</v>
      </c>
      <c r="C28" s="587">
        <v>6.6461337861323078E-2</v>
      </c>
      <c r="D28" s="587">
        <v>6.3962544593536494E-2</v>
      </c>
      <c r="E28" s="587">
        <v>6.5113999035289735E-2</v>
      </c>
      <c r="F28" s="587">
        <v>6.4667371841806182E-2</v>
      </c>
      <c r="G28" s="587">
        <v>6.4335903102084535E-2</v>
      </c>
      <c r="I28" s="599">
        <v>6.4702499548128567E-2</v>
      </c>
      <c r="J28" s="600">
        <v>6.5956499232132731E-2</v>
      </c>
      <c r="K28" s="600">
        <v>6.611627343975976E-2</v>
      </c>
      <c r="L28" s="601">
        <v>6.1511973246125159E-2</v>
      </c>
    </row>
    <row r="29" spans="1:12">
      <c r="A29" s="340">
        <v>18</v>
      </c>
      <c r="B29" s="14" t="s">
        <v>167</v>
      </c>
      <c r="C29" s="587">
        <v>2.7148736847027954E-2</v>
      </c>
      <c r="D29" s="587">
        <v>7.0760627124492213E-3</v>
      </c>
      <c r="E29" s="587">
        <v>3.0343180426338413E-2</v>
      </c>
      <c r="F29" s="587">
        <v>4.3572845545468385E-2</v>
      </c>
      <c r="G29" s="587">
        <v>3.723226330881238E-2</v>
      </c>
      <c r="I29" s="599">
        <v>4.1394148926379278E-2</v>
      </c>
      <c r="J29" s="600">
        <v>3.5298406250330441E-2</v>
      </c>
      <c r="K29" s="600">
        <v>4.3930189693015834E-2</v>
      </c>
      <c r="L29" s="601">
        <v>3.6962934434400269E-2</v>
      </c>
    </row>
    <row r="30" spans="1:12">
      <c r="A30" s="340">
        <v>19</v>
      </c>
      <c r="B30" s="14" t="s">
        <v>168</v>
      </c>
      <c r="C30" s="587">
        <v>7.6536527754367575E-2</v>
      </c>
      <c r="D30" s="587">
        <v>1.9895039356463664E-2</v>
      </c>
      <c r="E30" s="587">
        <v>8.0438720102820133E-2</v>
      </c>
      <c r="F30" s="587">
        <v>0.11475409701229097</v>
      </c>
      <c r="G30" s="587">
        <v>9.7445467969328084E-2</v>
      </c>
      <c r="I30" s="599">
        <v>0.11843355097037249</v>
      </c>
      <c r="J30" s="600">
        <v>9.6486184250426488E-2</v>
      </c>
      <c r="K30" s="600">
        <v>0.11941992493100087</v>
      </c>
      <c r="L30" s="601">
        <v>9.9943411119940304E-2</v>
      </c>
    </row>
    <row r="31" spans="1:12">
      <c r="A31" s="13"/>
      <c r="B31" s="151" t="s">
        <v>230</v>
      </c>
      <c r="C31" s="587"/>
      <c r="D31" s="587"/>
      <c r="E31" s="587"/>
      <c r="F31" s="587"/>
      <c r="G31" s="587"/>
      <c r="I31" s="596"/>
      <c r="J31" s="597"/>
      <c r="K31" s="597"/>
      <c r="L31" s="598"/>
    </row>
    <row r="32" spans="1:12">
      <c r="A32" s="340">
        <v>20</v>
      </c>
      <c r="B32" s="14" t="s">
        <v>84</v>
      </c>
      <c r="C32" s="587">
        <v>7.8493545978047155E-2</v>
      </c>
      <c r="D32" s="587">
        <v>0.11645621465138611</v>
      </c>
      <c r="E32" s="587">
        <v>8.5571842186823066E-2</v>
      </c>
      <c r="F32" s="587">
        <v>1.5260399666296508E-2</v>
      </c>
      <c r="G32" s="587">
        <v>1.6086107996407008E-2</v>
      </c>
      <c r="I32" s="599">
        <v>6.3431599619421394E-2</v>
      </c>
      <c r="J32" s="600">
        <v>8.1416031777507544E-2</v>
      </c>
      <c r="K32" s="600">
        <v>9.395471847779259E-2</v>
      </c>
      <c r="L32" s="601">
        <v>0.11311604523094475</v>
      </c>
    </row>
    <row r="33" spans="1:12" ht="15" customHeight="1">
      <c r="A33" s="340">
        <v>21</v>
      </c>
      <c r="B33" s="14" t="s">
        <v>711</v>
      </c>
      <c r="C33" s="587">
        <v>3.4162225050559811E-2</v>
      </c>
      <c r="D33" s="587">
        <v>3.9199282699205321E-2</v>
      </c>
      <c r="E33" s="587">
        <v>3.0824027530067414E-2</v>
      </c>
      <c r="F33" s="587">
        <v>1.6090383671821896E-2</v>
      </c>
      <c r="G33" s="587">
        <v>2.2592727594080913E-2</v>
      </c>
      <c r="I33" s="599">
        <v>4.4584941133013173E-2</v>
      </c>
      <c r="J33" s="600">
        <v>5.0133063263227085E-2</v>
      </c>
      <c r="K33" s="600">
        <v>5.313611015220579E-2</v>
      </c>
      <c r="L33" s="601">
        <v>5.9044313571056287E-2</v>
      </c>
    </row>
    <row r="34" spans="1:12">
      <c r="A34" s="340">
        <v>22</v>
      </c>
      <c r="B34" s="14" t="s">
        <v>83</v>
      </c>
      <c r="C34" s="587">
        <v>0.43631044629868593</v>
      </c>
      <c r="D34" s="587">
        <v>0.44420106194890874</v>
      </c>
      <c r="E34" s="587">
        <v>0.42636039995761005</v>
      </c>
      <c r="F34" s="587">
        <v>0.41483276351307036</v>
      </c>
      <c r="G34" s="587">
        <v>0.43293993893595495</v>
      </c>
      <c r="I34" s="599">
        <v>0.44681128633845935</v>
      </c>
      <c r="J34" s="600">
        <v>0.4287870529131429</v>
      </c>
      <c r="K34" s="600">
        <v>0.41621169379105366</v>
      </c>
      <c r="L34" s="601">
        <v>0.43531151796960366</v>
      </c>
    </row>
    <row r="35" spans="1:12" ht="15" customHeight="1">
      <c r="A35" s="340">
        <v>23</v>
      </c>
      <c r="B35" s="14" t="s">
        <v>82</v>
      </c>
      <c r="C35" s="587">
        <v>0.45498688174399993</v>
      </c>
      <c r="D35" s="587">
        <v>0.47265038389922714</v>
      </c>
      <c r="E35" s="587">
        <v>0.53943180355456988</v>
      </c>
      <c r="F35" s="587">
        <v>0.50969633934105341</v>
      </c>
      <c r="G35" s="587">
        <v>0.52335142247551314</v>
      </c>
      <c r="I35" s="599">
        <v>0.48328371314922014</v>
      </c>
      <c r="J35" s="600">
        <v>0.54356465967157108</v>
      </c>
      <c r="K35" s="600">
        <v>0.51579423699977434</v>
      </c>
      <c r="L35" s="601">
        <v>0.53152344973900978</v>
      </c>
    </row>
    <row r="36" spans="1:12">
      <c r="A36" s="340">
        <v>24</v>
      </c>
      <c r="B36" s="14" t="s">
        <v>81</v>
      </c>
      <c r="C36" s="587">
        <v>0.13340761661516087</v>
      </c>
      <c r="D36" s="587">
        <v>6.9736573609740823E-2</v>
      </c>
      <c r="E36" s="587">
        <v>1.6872819026982518E-2</v>
      </c>
      <c r="F36" s="587">
        <v>4.3010374210378073E-2</v>
      </c>
      <c r="G36" s="587">
        <v>-1.1522509287159947E-2</v>
      </c>
      <c r="I36" s="599">
        <v>7.1428673974957529E-2</v>
      </c>
      <c r="J36" s="600">
        <v>1.3547047668128889E-2</v>
      </c>
      <c r="K36" s="600">
        <v>4.2425912934275445E-2</v>
      </c>
      <c r="L36" s="601">
        <v>-1.4815027707104828E-2</v>
      </c>
    </row>
    <row r="37" spans="1:12" ht="15" customHeight="1">
      <c r="A37" s="13"/>
      <c r="B37" s="151" t="s">
        <v>231</v>
      </c>
      <c r="C37" s="587"/>
      <c r="D37" s="587"/>
      <c r="E37" s="587"/>
      <c r="F37" s="587"/>
      <c r="G37" s="587"/>
      <c r="I37" s="596"/>
      <c r="J37" s="597"/>
      <c r="K37" s="597"/>
      <c r="L37" s="598"/>
    </row>
    <row r="38" spans="1:12" ht="15" customHeight="1">
      <c r="A38" s="340">
        <v>25</v>
      </c>
      <c r="B38" s="14" t="s">
        <v>80</v>
      </c>
      <c r="C38" s="587">
        <v>0.37839951933595622</v>
      </c>
      <c r="D38" s="587">
        <v>0.37083524983533761</v>
      </c>
      <c r="E38" s="587">
        <v>0.47124136005419787</v>
      </c>
      <c r="F38" s="587">
        <v>0.38825733080731301</v>
      </c>
      <c r="G38" s="587">
        <v>0.39788620538515951</v>
      </c>
      <c r="I38" s="599">
        <v>0.37316098150962618</v>
      </c>
      <c r="J38" s="600">
        <v>0.47807700236021572</v>
      </c>
      <c r="K38" s="600">
        <v>0.39714137433996349</v>
      </c>
      <c r="L38" s="601">
        <v>0.408071266062836</v>
      </c>
    </row>
    <row r="39" spans="1:12" ht="15" customHeight="1">
      <c r="A39" s="340">
        <v>26</v>
      </c>
      <c r="B39" s="14" t="s">
        <v>79</v>
      </c>
      <c r="C39" s="587">
        <v>0.72435374096194627</v>
      </c>
      <c r="D39" s="587">
        <v>0.75311389577040544</v>
      </c>
      <c r="E39" s="587">
        <v>0.83266747184604506</v>
      </c>
      <c r="F39" s="587">
        <v>0.80774031252934297</v>
      </c>
      <c r="G39" s="587">
        <v>0.86362680790902868</v>
      </c>
      <c r="I39" s="599">
        <v>0.75337213875469866</v>
      </c>
      <c r="J39" s="600">
        <v>0.83317999460281644</v>
      </c>
      <c r="K39" s="600">
        <v>0.81198674847013674</v>
      </c>
      <c r="L39" s="601">
        <v>0.86906148756104029</v>
      </c>
    </row>
    <row r="40" spans="1:12" ht="15" customHeight="1">
      <c r="A40" s="340">
        <v>27</v>
      </c>
      <c r="B40" s="14" t="s">
        <v>78</v>
      </c>
      <c r="C40" s="587">
        <v>0.37649355014935948</v>
      </c>
      <c r="D40" s="587">
        <v>0.35535394678899951</v>
      </c>
      <c r="E40" s="587">
        <v>0.40969722252841179</v>
      </c>
      <c r="F40" s="587">
        <v>0.43535072334457886</v>
      </c>
      <c r="G40" s="587">
        <v>0.42219664320730904</v>
      </c>
      <c r="I40" s="599">
        <v>0.35758258203367826</v>
      </c>
      <c r="J40" s="600">
        <v>0.41492972933546751</v>
      </c>
      <c r="K40" s="600">
        <v>0.44531234629802635</v>
      </c>
      <c r="L40" s="601">
        <v>0.43300399606707718</v>
      </c>
    </row>
    <row r="41" spans="1:12" ht="15" customHeight="1" thickBot="1">
      <c r="A41" s="341"/>
      <c r="B41" s="151" t="s">
        <v>271</v>
      </c>
      <c r="C41" s="569"/>
      <c r="D41" s="569"/>
      <c r="E41" s="569"/>
      <c r="F41" s="569"/>
      <c r="G41" s="586"/>
      <c r="I41" s="596"/>
      <c r="J41" s="597"/>
      <c r="K41" s="597"/>
      <c r="L41" s="598"/>
    </row>
    <row r="42" spans="1:12" ht="15">
      <c r="A42" s="340">
        <v>28</v>
      </c>
      <c r="B42" s="14" t="s">
        <v>255</v>
      </c>
      <c r="C42" s="588">
        <v>84379704.891293287</v>
      </c>
      <c r="D42" s="588">
        <v>84740539.316252604</v>
      </c>
      <c r="E42" s="588">
        <v>86881913.263500005</v>
      </c>
      <c r="F42" s="588">
        <v>75887983.243599996</v>
      </c>
      <c r="G42" s="589">
        <v>66782178.6351</v>
      </c>
      <c r="I42" s="602">
        <v>84740539.316252604</v>
      </c>
      <c r="J42" s="603">
        <v>72581381.187383398</v>
      </c>
      <c r="K42" s="603">
        <v>72861641.754640087</v>
      </c>
      <c r="L42" s="604">
        <v>65775662.228213005</v>
      </c>
    </row>
    <row r="43" spans="1:12" ht="15" customHeight="1">
      <c r="A43" s="340">
        <v>29</v>
      </c>
      <c r="B43" s="14" t="s">
        <v>267</v>
      </c>
      <c r="C43" s="588">
        <v>51329268.201091357</v>
      </c>
      <c r="D43" s="590">
        <v>55039573.042716958</v>
      </c>
      <c r="E43" s="590">
        <v>54698303.922359988</v>
      </c>
      <c r="F43" s="590">
        <v>49551746.368353501</v>
      </c>
      <c r="G43" s="591">
        <v>44214960.997358494</v>
      </c>
      <c r="I43" s="593">
        <v>55039573.042716958</v>
      </c>
      <c r="J43" s="594">
        <v>49271385.584469236</v>
      </c>
      <c r="K43" s="594">
        <v>49643521.163465798</v>
      </c>
      <c r="L43" s="595">
        <v>48829621.439022042</v>
      </c>
    </row>
    <row r="44" spans="1:12" ht="15" customHeight="1" thickBot="1">
      <c r="A44" s="371">
        <v>30</v>
      </c>
      <c r="B44" s="372" t="s">
        <v>256</v>
      </c>
      <c r="C44" s="587">
        <v>1.6438906660566655</v>
      </c>
      <c r="D44" s="587">
        <v>1.5396293000035506</v>
      </c>
      <c r="E44" s="587">
        <v>1.588384045450882</v>
      </c>
      <c r="F44" s="587">
        <v>1.5314895801950237</v>
      </c>
      <c r="G44" s="587">
        <v>1.5103977732580094</v>
      </c>
      <c r="I44" s="605">
        <v>1.5396293000035506</v>
      </c>
      <c r="J44" s="606">
        <v>1.4730939738431401</v>
      </c>
      <c r="K44" s="606">
        <v>1.4676968927067411</v>
      </c>
      <c r="L44" s="607">
        <v>1.3470442794718984</v>
      </c>
    </row>
    <row r="45" spans="1:12" ht="15" customHeight="1" thickBot="1">
      <c r="A45" s="371"/>
      <c r="B45" s="151" t="s">
        <v>372</v>
      </c>
      <c r="C45" s="569"/>
      <c r="D45" s="569"/>
      <c r="E45" s="569"/>
      <c r="F45" s="569"/>
      <c r="G45" s="586"/>
      <c r="I45" s="596"/>
      <c r="J45" s="597"/>
      <c r="K45" s="597"/>
      <c r="L45" s="598"/>
    </row>
    <row r="46" spans="1:12" ht="15" customHeight="1">
      <c r="A46" s="371">
        <v>31</v>
      </c>
      <c r="B46" s="372" t="s">
        <v>379</v>
      </c>
      <c r="C46" s="588">
        <v>124389091.95397502</v>
      </c>
      <c r="D46" s="588">
        <v>117031452.54327002</v>
      </c>
      <c r="E46" s="588">
        <v>123161000.25957499</v>
      </c>
      <c r="F46" s="588">
        <v>126652108.7911016</v>
      </c>
      <c r="G46" s="588">
        <v>114739842.33971</v>
      </c>
      <c r="I46" s="602">
        <v>115315881.69817001</v>
      </c>
      <c r="J46" s="603">
        <v>120333560.829175</v>
      </c>
      <c r="K46" s="603">
        <v>122850671.91226</v>
      </c>
      <c r="L46" s="604">
        <v>110924896.41310999</v>
      </c>
    </row>
    <row r="47" spans="1:12" ht="15" customHeight="1">
      <c r="A47" s="371">
        <v>32</v>
      </c>
      <c r="B47" s="372" t="s">
        <v>394</v>
      </c>
      <c r="C47" s="588">
        <v>88735548.829287559</v>
      </c>
      <c r="D47" s="588">
        <v>84850062.149581909</v>
      </c>
      <c r="E47" s="588">
        <v>79777336.040219471</v>
      </c>
      <c r="F47" s="588">
        <v>83272914.480661511</v>
      </c>
      <c r="G47" s="588">
        <v>85065152.327659875</v>
      </c>
      <c r="I47" s="593">
        <v>83873032.825949937</v>
      </c>
      <c r="J47" s="594">
        <v>75974892.468975037</v>
      </c>
      <c r="K47" s="594">
        <v>80500243.125565022</v>
      </c>
      <c r="L47" s="595">
        <v>80705665.611544967</v>
      </c>
    </row>
    <row r="48" spans="1:12" ht="15.75" thickBot="1">
      <c r="A48" s="342">
        <v>33</v>
      </c>
      <c r="B48" s="153" t="s">
        <v>412</v>
      </c>
      <c r="C48" s="592">
        <v>1.4017954877732142</v>
      </c>
      <c r="D48" s="592">
        <v>1.379273621944503</v>
      </c>
      <c r="E48" s="592">
        <v>1.5438093871357625</v>
      </c>
      <c r="F48" s="592">
        <v>1.5209280182034945</v>
      </c>
      <c r="G48" s="592">
        <v>1.3488466099225578</v>
      </c>
      <c r="I48" s="605">
        <v>1.3748862752759763</v>
      </c>
      <c r="J48" s="606">
        <v>1.5838595741127792</v>
      </c>
      <c r="K48" s="606">
        <v>1.5260906941689156</v>
      </c>
      <c r="L48" s="607">
        <v>1.3744375388342271</v>
      </c>
    </row>
    <row r="49" spans="1:2">
      <c r="A49" s="16"/>
    </row>
    <row r="50" spans="1:2" ht="38.25">
      <c r="B50" s="216" t="s">
        <v>708</v>
      </c>
    </row>
    <row r="51" spans="1:2" ht="51">
      <c r="B51" s="216" t="s">
        <v>270</v>
      </c>
    </row>
    <row r="53" spans="1:2">
      <c r="B53" s="215"/>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B2" sqref="B2"/>
    </sheetView>
  </sheetViews>
  <sheetFormatPr defaultColWidth="9.140625" defaultRowHeight="12.75"/>
  <cols>
    <col min="1" max="1" width="11.85546875" style="452" bestFit="1" customWidth="1"/>
    <col min="2" max="2" width="86.28515625" style="452" customWidth="1"/>
    <col min="3" max="3" width="13.85546875" style="452" bestFit="1" customWidth="1"/>
    <col min="4" max="4" width="8.7109375" style="452" bestFit="1" customWidth="1"/>
    <col min="5" max="5" width="17.42578125" style="452" bestFit="1" customWidth="1"/>
    <col min="6" max="6" width="8.7109375" style="452" bestFit="1" customWidth="1"/>
    <col min="7" max="7" width="30.42578125" style="452" customWidth="1"/>
    <col min="8" max="8" width="9.7109375" style="452" customWidth="1"/>
    <col min="9" max="16384" width="9.140625" style="452"/>
  </cols>
  <sheetData>
    <row r="1" spans="1:8" ht="13.5">
      <c r="A1" s="373" t="s">
        <v>31</v>
      </c>
      <c r="B1" s="461" t="str">
        <f>'Info '!C2</f>
        <v>JSC Ziraat Bank Georgia</v>
      </c>
    </row>
    <row r="2" spans="1:8">
      <c r="A2" s="374" t="s">
        <v>32</v>
      </c>
      <c r="B2" s="708">
        <f>'1. key ratios '!B2</f>
        <v>45107</v>
      </c>
    </row>
    <row r="3" spans="1:8">
      <c r="A3" s="375" t="s">
        <v>415</v>
      </c>
    </row>
    <row r="5" spans="1:8" ht="12" customHeight="1">
      <c r="A5" s="777" t="s">
        <v>416</v>
      </c>
      <c r="B5" s="778"/>
      <c r="C5" s="783" t="s">
        <v>417</v>
      </c>
      <c r="D5" s="784"/>
      <c r="E5" s="784"/>
      <c r="F5" s="784"/>
      <c r="G5" s="784"/>
      <c r="H5" s="785"/>
    </row>
    <row r="6" spans="1:8">
      <c r="A6" s="779"/>
      <c r="B6" s="780"/>
      <c r="C6" s="786"/>
      <c r="D6" s="787"/>
      <c r="E6" s="787"/>
      <c r="F6" s="787"/>
      <c r="G6" s="787"/>
      <c r="H6" s="788"/>
    </row>
    <row r="7" spans="1:8">
      <c r="A7" s="781"/>
      <c r="B7" s="782"/>
      <c r="C7" s="460" t="s">
        <v>418</v>
      </c>
      <c r="D7" s="460" t="s">
        <v>419</v>
      </c>
      <c r="E7" s="460" t="s">
        <v>420</v>
      </c>
      <c r="F7" s="460" t="s">
        <v>421</v>
      </c>
      <c r="G7" s="460" t="s">
        <v>422</v>
      </c>
      <c r="H7" s="460" t="s">
        <v>65</v>
      </c>
    </row>
    <row r="8" spans="1:8">
      <c r="A8" s="456">
        <v>1</v>
      </c>
      <c r="B8" s="455" t="s">
        <v>52</v>
      </c>
      <c r="C8" s="685">
        <v>55947327.167999998</v>
      </c>
      <c r="D8" s="685">
        <v>8034731.71</v>
      </c>
      <c r="E8" s="685"/>
      <c r="F8" s="685"/>
      <c r="G8" s="685"/>
      <c r="H8" s="685">
        <v>63982058.877999999</v>
      </c>
    </row>
    <row r="9" spans="1:8">
      <c r="A9" s="456">
        <v>2</v>
      </c>
      <c r="B9" s="455" t="s">
        <v>53</v>
      </c>
      <c r="C9" s="685"/>
      <c r="D9" s="685"/>
      <c r="E9" s="685"/>
      <c r="F9" s="685"/>
      <c r="G9" s="685"/>
      <c r="H9" s="685">
        <v>0</v>
      </c>
    </row>
    <row r="10" spans="1:8">
      <c r="A10" s="456">
        <v>3</v>
      </c>
      <c r="B10" s="455" t="s">
        <v>165</v>
      </c>
      <c r="C10" s="685"/>
      <c r="D10" s="685"/>
      <c r="E10" s="685"/>
      <c r="F10" s="685"/>
      <c r="G10" s="685"/>
      <c r="H10" s="685">
        <v>0</v>
      </c>
    </row>
    <row r="11" spans="1:8">
      <c r="A11" s="456">
        <v>4</v>
      </c>
      <c r="B11" s="455" t="s">
        <v>54</v>
      </c>
      <c r="C11" s="685"/>
      <c r="D11" s="685"/>
      <c r="E11" s="685"/>
      <c r="F11" s="685"/>
      <c r="G11" s="685"/>
      <c r="H11" s="685">
        <v>0</v>
      </c>
    </row>
    <row r="12" spans="1:8">
      <c r="A12" s="456">
        <v>5</v>
      </c>
      <c r="B12" s="455" t="s">
        <v>55</v>
      </c>
      <c r="C12" s="685"/>
      <c r="D12" s="685"/>
      <c r="E12" s="685"/>
      <c r="F12" s="685"/>
      <c r="G12" s="685"/>
      <c r="H12" s="685">
        <v>0</v>
      </c>
    </row>
    <row r="13" spans="1:8">
      <c r="A13" s="456">
        <v>6</v>
      </c>
      <c r="B13" s="455" t="s">
        <v>56</v>
      </c>
      <c r="C13" s="685">
        <v>3913291.5301999999</v>
      </c>
      <c r="D13" s="685">
        <v>7855063.2750000004</v>
      </c>
      <c r="E13" s="685"/>
      <c r="F13" s="685"/>
      <c r="G13" s="685"/>
      <c r="H13" s="685">
        <v>11768354.805199999</v>
      </c>
    </row>
    <row r="14" spans="1:8">
      <c r="A14" s="456">
        <v>7</v>
      </c>
      <c r="B14" s="455" t="s">
        <v>57</v>
      </c>
      <c r="C14" s="685"/>
      <c r="D14" s="685">
        <v>22878448.401299998</v>
      </c>
      <c r="E14" s="685">
        <v>24317932.281399999</v>
      </c>
      <c r="F14" s="685">
        <v>16602348.0995</v>
      </c>
      <c r="G14" s="685"/>
      <c r="H14" s="685">
        <v>63798728.782199994</v>
      </c>
    </row>
    <row r="15" spans="1:8">
      <c r="A15" s="456">
        <v>8</v>
      </c>
      <c r="B15" s="457" t="s">
        <v>58</v>
      </c>
      <c r="C15" s="685"/>
      <c r="D15" s="685">
        <v>16194716.737400001</v>
      </c>
      <c r="E15" s="685">
        <v>17217711.220699999</v>
      </c>
      <c r="F15" s="685">
        <v>12228211.3708</v>
      </c>
      <c r="G15" s="685">
        <v>1440.69</v>
      </c>
      <c r="H15" s="685">
        <v>45642080.018899992</v>
      </c>
    </row>
    <row r="16" spans="1:8">
      <c r="A16" s="456">
        <v>9</v>
      </c>
      <c r="B16" s="455" t="s">
        <v>59</v>
      </c>
      <c r="C16" s="685"/>
      <c r="D16" s="685"/>
      <c r="E16" s="685"/>
      <c r="F16" s="685"/>
      <c r="G16" s="685"/>
      <c r="H16" s="685">
        <v>0</v>
      </c>
    </row>
    <row r="17" spans="1:8">
      <c r="A17" s="456">
        <v>10</v>
      </c>
      <c r="B17" s="459" t="s">
        <v>430</v>
      </c>
      <c r="C17" s="685"/>
      <c r="D17" s="685"/>
      <c r="E17" s="685"/>
      <c r="F17" s="685"/>
      <c r="G17" s="685"/>
      <c r="H17" s="685">
        <v>0</v>
      </c>
    </row>
    <row r="18" spans="1:8">
      <c r="A18" s="456">
        <v>11</v>
      </c>
      <c r="B18" s="455" t="s">
        <v>61</v>
      </c>
      <c r="C18" s="685"/>
      <c r="D18" s="685"/>
      <c r="E18" s="685"/>
      <c r="F18" s="685"/>
      <c r="G18" s="685"/>
      <c r="H18" s="685">
        <v>0</v>
      </c>
    </row>
    <row r="19" spans="1:8">
      <c r="A19" s="456">
        <v>12</v>
      </c>
      <c r="B19" s="455" t="s">
        <v>62</v>
      </c>
      <c r="C19" s="685"/>
      <c r="D19" s="685"/>
      <c r="E19" s="685"/>
      <c r="F19" s="685"/>
      <c r="G19" s="685"/>
      <c r="H19" s="685">
        <v>0</v>
      </c>
    </row>
    <row r="20" spans="1:8">
      <c r="A20" s="458">
        <v>13</v>
      </c>
      <c r="B20" s="457" t="s">
        <v>145</v>
      </c>
      <c r="C20" s="685"/>
      <c r="D20" s="685"/>
      <c r="E20" s="685"/>
      <c r="F20" s="685"/>
      <c r="G20" s="685"/>
      <c r="H20" s="685">
        <v>0</v>
      </c>
    </row>
    <row r="21" spans="1:8">
      <c r="A21" s="456">
        <v>14</v>
      </c>
      <c r="B21" s="455" t="s">
        <v>64</v>
      </c>
      <c r="C21" s="685">
        <v>9583439.6461999994</v>
      </c>
      <c r="D21" s="685">
        <v>2543893.3484999998</v>
      </c>
      <c r="E21" s="685">
        <v>462214.42</v>
      </c>
      <c r="F21" s="685">
        <v>1460571.6087</v>
      </c>
      <c r="G21" s="685">
        <v>4396529.99</v>
      </c>
      <c r="H21" s="685">
        <v>18446649.0134</v>
      </c>
    </row>
    <row r="22" spans="1:8">
      <c r="A22" s="454">
        <v>15</v>
      </c>
      <c r="B22" s="453" t="s">
        <v>65</v>
      </c>
      <c r="C22" s="685">
        <v>69444058.344399989</v>
      </c>
      <c r="D22" s="685">
        <v>57506853.472199999</v>
      </c>
      <c r="E22" s="685">
        <v>41997857.9221</v>
      </c>
      <c r="F22" s="685">
        <v>30291131.079</v>
      </c>
      <c r="G22" s="685">
        <v>4397970.6800000006</v>
      </c>
      <c r="H22" s="685">
        <v>203637871.49769995</v>
      </c>
    </row>
    <row r="26" spans="1:8" ht="43.5" customHeight="1">
      <c r="B26" s="379" t="s">
        <v>517</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B2" sqref="B2"/>
    </sheetView>
  </sheetViews>
  <sheetFormatPr defaultColWidth="9.140625" defaultRowHeight="12.75"/>
  <cols>
    <col min="1" max="1" width="11.85546875" style="462" bestFit="1" customWidth="1"/>
    <col min="2" max="2" width="82" style="452" customWidth="1"/>
    <col min="3" max="3" width="23.42578125" style="452" customWidth="1"/>
    <col min="4" max="4" width="26.28515625" style="452" customWidth="1"/>
    <col min="5" max="5" width="12.42578125" style="376" bestFit="1" customWidth="1"/>
    <col min="6" max="6" width="11.85546875" style="376" bestFit="1" customWidth="1"/>
    <col min="7" max="7" width="21.5703125" style="452" bestFit="1" customWidth="1"/>
    <col min="8" max="8" width="14.28515625" style="452" customWidth="1"/>
    <col min="9" max="16384" width="9.140625" style="452"/>
  </cols>
  <sheetData>
    <row r="1" spans="1:8" ht="13.5">
      <c r="A1" s="373" t="s">
        <v>31</v>
      </c>
      <c r="B1" s="461" t="str">
        <f>'Info '!C2</f>
        <v>JSC Ziraat Bank Georgia</v>
      </c>
      <c r="C1" s="476"/>
      <c r="D1" s="476"/>
      <c r="E1" s="476"/>
      <c r="F1" s="476"/>
      <c r="G1" s="476"/>
      <c r="H1" s="476"/>
    </row>
    <row r="2" spans="1:8">
      <c r="A2" s="374" t="s">
        <v>32</v>
      </c>
      <c r="B2" s="708">
        <f>'1. key ratios '!B2</f>
        <v>45107</v>
      </c>
      <c r="C2" s="476"/>
      <c r="D2" s="476"/>
      <c r="E2" s="476"/>
      <c r="F2" s="476"/>
      <c r="G2" s="476"/>
      <c r="H2" s="476"/>
    </row>
    <row r="3" spans="1:8">
      <c r="A3" s="375" t="s">
        <v>423</v>
      </c>
      <c r="B3" s="476"/>
      <c r="C3" s="476"/>
      <c r="D3" s="476"/>
      <c r="E3" s="476"/>
      <c r="F3" s="476"/>
      <c r="G3" s="476"/>
      <c r="H3" s="476"/>
    </row>
    <row r="4" spans="1:8">
      <c r="A4" s="477"/>
      <c r="B4" s="476"/>
      <c r="C4" s="475" t="s">
        <v>0</v>
      </c>
      <c r="D4" s="475" t="s">
        <v>1</v>
      </c>
      <c r="E4" s="475" t="s">
        <v>2</v>
      </c>
      <c r="F4" s="475" t="s">
        <v>3</v>
      </c>
      <c r="G4" s="475" t="s">
        <v>4</v>
      </c>
      <c r="H4" s="475" t="s">
        <v>5</v>
      </c>
    </row>
    <row r="5" spans="1:8" ht="33.950000000000003" customHeight="1">
      <c r="A5" s="777" t="s">
        <v>424</v>
      </c>
      <c r="B5" s="778"/>
      <c r="C5" s="791" t="s">
        <v>425</v>
      </c>
      <c r="D5" s="791"/>
      <c r="E5" s="791" t="s">
        <v>662</v>
      </c>
      <c r="F5" s="789" t="s">
        <v>426</v>
      </c>
      <c r="G5" s="789" t="s">
        <v>427</v>
      </c>
      <c r="H5" s="473" t="s">
        <v>661</v>
      </c>
    </row>
    <row r="6" spans="1:8" ht="25.5">
      <c r="A6" s="781"/>
      <c r="B6" s="782"/>
      <c r="C6" s="474" t="s">
        <v>428</v>
      </c>
      <c r="D6" s="474" t="s">
        <v>429</v>
      </c>
      <c r="E6" s="791"/>
      <c r="F6" s="790"/>
      <c r="G6" s="790"/>
      <c r="H6" s="473" t="s">
        <v>660</v>
      </c>
    </row>
    <row r="7" spans="1:8">
      <c r="A7" s="471">
        <v>1</v>
      </c>
      <c r="B7" s="455" t="s">
        <v>52</v>
      </c>
      <c r="C7" s="465"/>
      <c r="D7" s="465">
        <v>63982058.877999999</v>
      </c>
      <c r="E7" s="465"/>
      <c r="F7" s="465"/>
      <c r="G7" s="465"/>
      <c r="H7" s="463">
        <f>C7+D7-E7-F7</f>
        <v>63982058.877999999</v>
      </c>
    </row>
    <row r="8" spans="1:8">
      <c r="A8" s="471">
        <v>2</v>
      </c>
      <c r="B8" s="455" t="s">
        <v>53</v>
      </c>
      <c r="C8" s="465"/>
      <c r="D8" s="465"/>
      <c r="E8" s="465"/>
      <c r="F8" s="465"/>
      <c r="G8" s="465"/>
      <c r="H8" s="463">
        <f t="shared" ref="H8:H20" si="0">C8+D8-E8-F8</f>
        <v>0</v>
      </c>
    </row>
    <row r="9" spans="1:8">
      <c r="A9" s="471">
        <v>3</v>
      </c>
      <c r="B9" s="455" t="s">
        <v>165</v>
      </c>
      <c r="C9" s="465"/>
      <c r="D9" s="465"/>
      <c r="E9" s="465"/>
      <c r="F9" s="465"/>
      <c r="G9" s="465"/>
      <c r="H9" s="463">
        <f t="shared" si="0"/>
        <v>0</v>
      </c>
    </row>
    <row r="10" spans="1:8">
      <c r="A10" s="471">
        <v>4</v>
      </c>
      <c r="B10" s="455" t="s">
        <v>54</v>
      </c>
      <c r="C10" s="465"/>
      <c r="D10" s="465"/>
      <c r="E10" s="465"/>
      <c r="F10" s="465"/>
      <c r="G10" s="465"/>
      <c r="H10" s="463">
        <f t="shared" si="0"/>
        <v>0</v>
      </c>
    </row>
    <row r="11" spans="1:8">
      <c r="A11" s="471">
        <v>5</v>
      </c>
      <c r="B11" s="455" t="s">
        <v>55</v>
      </c>
      <c r="C11" s="465"/>
      <c r="D11" s="465"/>
      <c r="E11" s="465"/>
      <c r="F11" s="465"/>
      <c r="G11" s="465"/>
      <c r="H11" s="463">
        <f t="shared" si="0"/>
        <v>0</v>
      </c>
    </row>
    <row r="12" spans="1:8">
      <c r="A12" s="471">
        <v>6</v>
      </c>
      <c r="B12" s="455" t="s">
        <v>56</v>
      </c>
      <c r="C12" s="465"/>
      <c r="D12" s="465">
        <v>11768354.805199999</v>
      </c>
      <c r="E12" s="465"/>
      <c r="F12" s="465"/>
      <c r="G12" s="465"/>
      <c r="H12" s="463">
        <f t="shared" si="0"/>
        <v>11768354.805199999</v>
      </c>
    </row>
    <row r="13" spans="1:8">
      <c r="A13" s="471">
        <v>7</v>
      </c>
      <c r="B13" s="455" t="s">
        <v>57</v>
      </c>
      <c r="C13" s="465">
        <v>6728472.4962999998</v>
      </c>
      <c r="D13" s="465">
        <v>59748133.785899997</v>
      </c>
      <c r="E13" s="465">
        <v>2677877.5</v>
      </c>
      <c r="F13" s="465"/>
      <c r="G13" s="465"/>
      <c r="H13" s="463">
        <f t="shared" si="0"/>
        <v>63798728.782199994</v>
      </c>
    </row>
    <row r="14" spans="1:8">
      <c r="A14" s="471">
        <v>8</v>
      </c>
      <c r="B14" s="457" t="s">
        <v>58</v>
      </c>
      <c r="C14" s="465">
        <v>2165771.8442000002</v>
      </c>
      <c r="D14" s="465">
        <v>44669413.604699999</v>
      </c>
      <c r="E14" s="465">
        <v>1193105.43</v>
      </c>
      <c r="F14" s="465"/>
      <c r="G14" s="465">
        <v>207645.3688</v>
      </c>
      <c r="H14" s="463">
        <f t="shared" si="0"/>
        <v>45642080.0189</v>
      </c>
    </row>
    <row r="15" spans="1:8">
      <c r="A15" s="471">
        <v>9</v>
      </c>
      <c r="B15" s="455" t="s">
        <v>59</v>
      </c>
      <c r="C15" s="465"/>
      <c r="D15" s="465"/>
      <c r="E15" s="465"/>
      <c r="F15" s="465"/>
      <c r="G15" s="465"/>
      <c r="H15" s="463">
        <f t="shared" si="0"/>
        <v>0</v>
      </c>
    </row>
    <row r="16" spans="1:8">
      <c r="A16" s="471">
        <v>10</v>
      </c>
      <c r="B16" s="459" t="s">
        <v>430</v>
      </c>
      <c r="C16" s="465"/>
      <c r="D16" s="465"/>
      <c r="E16" s="465"/>
      <c r="F16" s="465"/>
      <c r="G16" s="465"/>
      <c r="H16" s="463">
        <f t="shared" si="0"/>
        <v>0</v>
      </c>
    </row>
    <row r="17" spans="1:8">
      <c r="A17" s="471">
        <v>11</v>
      </c>
      <c r="B17" s="455" t="s">
        <v>61</v>
      </c>
      <c r="C17" s="465"/>
      <c r="D17" s="465"/>
      <c r="E17" s="465"/>
      <c r="F17" s="465"/>
      <c r="G17" s="465"/>
      <c r="H17" s="463">
        <f t="shared" si="0"/>
        <v>0</v>
      </c>
    </row>
    <row r="18" spans="1:8">
      <c r="A18" s="471">
        <v>12</v>
      </c>
      <c r="B18" s="455" t="s">
        <v>62</v>
      </c>
      <c r="C18" s="465"/>
      <c r="D18" s="465"/>
      <c r="E18" s="465"/>
      <c r="F18" s="465"/>
      <c r="G18" s="465"/>
      <c r="H18" s="463">
        <f t="shared" si="0"/>
        <v>0</v>
      </c>
    </row>
    <row r="19" spans="1:8">
      <c r="A19" s="472">
        <v>13</v>
      </c>
      <c r="B19" s="457" t="s">
        <v>145</v>
      </c>
      <c r="C19" s="465"/>
      <c r="D19" s="465"/>
      <c r="E19" s="465"/>
      <c r="F19" s="465"/>
      <c r="G19" s="465"/>
      <c r="H19" s="463">
        <f t="shared" si="0"/>
        <v>0</v>
      </c>
    </row>
    <row r="20" spans="1:8">
      <c r="A20" s="471">
        <v>14</v>
      </c>
      <c r="B20" s="455" t="s">
        <v>64</v>
      </c>
      <c r="C20" s="465"/>
      <c r="D20" s="465">
        <v>19354557.393399999</v>
      </c>
      <c r="E20" s="465"/>
      <c r="F20" s="465"/>
      <c r="G20" s="465"/>
      <c r="H20" s="463">
        <f t="shared" si="0"/>
        <v>19354557.393399999</v>
      </c>
    </row>
    <row r="21" spans="1:8" s="468" customFormat="1">
      <c r="A21" s="470">
        <v>15</v>
      </c>
      <c r="B21" s="469" t="s">
        <v>65</v>
      </c>
      <c r="C21" s="481">
        <v>8894244.3405000009</v>
      </c>
      <c r="D21" s="481">
        <v>199522518.46719998</v>
      </c>
      <c r="E21" s="481">
        <v>3870982.9299999997</v>
      </c>
      <c r="F21" s="481">
        <v>0</v>
      </c>
      <c r="G21" s="481">
        <v>207645.3688</v>
      </c>
      <c r="H21" s="463">
        <f t="shared" ref="H21" si="1">SUM(H7:H15)+SUM(H17:H20)</f>
        <v>204545779.87769997</v>
      </c>
    </row>
    <row r="22" spans="1:8">
      <c r="A22" s="467">
        <v>16</v>
      </c>
      <c r="B22" s="466" t="s">
        <v>431</v>
      </c>
      <c r="C22" s="494">
        <v>8894244.3405000009</v>
      </c>
      <c r="D22" s="494">
        <v>104417547.3906</v>
      </c>
      <c r="E22" s="494">
        <v>3870982.9299999997</v>
      </c>
      <c r="F22" s="494">
        <v>0</v>
      </c>
      <c r="G22" s="494">
        <v>207645.3688</v>
      </c>
      <c r="H22" s="463">
        <f>C22+D22-E22-F22</f>
        <v>109440808.80109999</v>
      </c>
    </row>
    <row r="23" spans="1:8">
      <c r="A23" s="467">
        <v>17</v>
      </c>
      <c r="B23" s="466" t="s">
        <v>432</v>
      </c>
      <c r="C23" s="465"/>
      <c r="D23" s="465">
        <v>8034731.71</v>
      </c>
      <c r="E23" s="465"/>
      <c r="F23" s="465"/>
      <c r="G23" s="465"/>
      <c r="H23" s="463">
        <f>C23+D23-E23-F23</f>
        <v>8034731.71</v>
      </c>
    </row>
    <row r="25" spans="1:8">
      <c r="E25" s="452"/>
      <c r="F25" s="452"/>
    </row>
    <row r="26" spans="1:8" ht="42.6" customHeight="1">
      <c r="B26" s="379" t="s">
        <v>517</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zoomScaleNormal="100" workbookViewId="0">
      <selection activeCell="C1" sqref="C1:H1048576"/>
    </sheetView>
  </sheetViews>
  <sheetFormatPr defaultColWidth="9.140625" defaultRowHeight="12.75"/>
  <cols>
    <col min="1" max="1" width="11" style="452" bestFit="1" customWidth="1"/>
    <col min="2" max="2" width="64.140625" style="452" customWidth="1"/>
    <col min="3" max="3" width="23.5703125" style="452" customWidth="1"/>
    <col min="4" max="4" width="29" style="452" customWidth="1"/>
    <col min="5" max="5" width="15.140625" style="452" bestFit="1" customWidth="1"/>
    <col min="6" max="6" width="11.85546875" style="452" bestFit="1" customWidth="1"/>
    <col min="7" max="7" width="22" style="452" customWidth="1"/>
    <col min="8" max="8" width="17" style="452" customWidth="1"/>
    <col min="9" max="16384" width="9.140625" style="452"/>
  </cols>
  <sheetData>
    <row r="1" spans="1:8" ht="13.5">
      <c r="A1" s="373" t="s">
        <v>31</v>
      </c>
      <c r="B1" s="461" t="str">
        <f>'Info '!C2</f>
        <v>JSC Ziraat Bank Georgia</v>
      </c>
      <c r="C1" s="476"/>
      <c r="D1" s="476"/>
      <c r="E1" s="476"/>
      <c r="F1" s="476"/>
      <c r="G1" s="476"/>
      <c r="H1" s="476"/>
    </row>
    <row r="2" spans="1:8">
      <c r="A2" s="374" t="s">
        <v>32</v>
      </c>
      <c r="B2" s="708">
        <f>'1. key ratios '!B2</f>
        <v>45107</v>
      </c>
      <c r="C2" s="476"/>
      <c r="D2" s="476"/>
      <c r="E2" s="476"/>
      <c r="F2" s="476"/>
      <c r="G2" s="476"/>
      <c r="H2" s="476"/>
    </row>
    <row r="3" spans="1:8">
      <c r="A3" s="375" t="s">
        <v>433</v>
      </c>
      <c r="B3" s="476"/>
      <c r="C3" s="476"/>
      <c r="D3" s="476"/>
      <c r="E3" s="476"/>
      <c r="F3" s="476"/>
      <c r="G3" s="476"/>
      <c r="H3" s="476"/>
    </row>
    <row r="4" spans="1:8">
      <c r="A4" s="477"/>
      <c r="B4" s="476"/>
      <c r="C4" s="475" t="s">
        <v>0</v>
      </c>
      <c r="D4" s="475" t="s">
        <v>1</v>
      </c>
      <c r="E4" s="475" t="s">
        <v>2</v>
      </c>
      <c r="F4" s="475" t="s">
        <v>3</v>
      </c>
      <c r="G4" s="475" t="s">
        <v>4</v>
      </c>
      <c r="H4" s="475" t="s">
        <v>5</v>
      </c>
    </row>
    <row r="5" spans="1:8" ht="41.45" customHeight="1">
      <c r="A5" s="777" t="s">
        <v>735</v>
      </c>
      <c r="B5" s="778"/>
      <c r="C5" s="791" t="s">
        <v>425</v>
      </c>
      <c r="D5" s="791"/>
      <c r="E5" s="791" t="s">
        <v>662</v>
      </c>
      <c r="F5" s="789" t="s">
        <v>426</v>
      </c>
      <c r="G5" s="789" t="s">
        <v>427</v>
      </c>
      <c r="H5" s="473" t="s">
        <v>661</v>
      </c>
    </row>
    <row r="6" spans="1:8" ht="25.5">
      <c r="A6" s="781"/>
      <c r="B6" s="782"/>
      <c r="C6" s="474" t="s">
        <v>428</v>
      </c>
      <c r="D6" s="474" t="s">
        <v>429</v>
      </c>
      <c r="E6" s="791"/>
      <c r="F6" s="790"/>
      <c r="G6" s="790"/>
      <c r="H6" s="473" t="s">
        <v>660</v>
      </c>
    </row>
    <row r="7" spans="1:8">
      <c r="A7" s="464">
        <v>1</v>
      </c>
      <c r="B7" s="482" t="s">
        <v>521</v>
      </c>
      <c r="C7" s="465"/>
      <c r="D7" s="465">
        <v>67477736.828700006</v>
      </c>
      <c r="E7" s="465">
        <v>44520.56</v>
      </c>
      <c r="F7" s="465"/>
      <c r="G7" s="465"/>
      <c r="H7" s="463">
        <f t="shared" ref="H7:H34" si="0">C7+D7-E7-F7</f>
        <v>67433216.268700004</v>
      </c>
    </row>
    <row r="8" spans="1:8">
      <c r="A8" s="464">
        <v>2</v>
      </c>
      <c r="B8" s="482" t="s">
        <v>434</v>
      </c>
      <c r="C8" s="465"/>
      <c r="D8" s="465">
        <v>12769999.060699999</v>
      </c>
      <c r="E8" s="465">
        <v>6993.47</v>
      </c>
      <c r="F8" s="465"/>
      <c r="G8" s="465"/>
      <c r="H8" s="463">
        <f t="shared" si="0"/>
        <v>12763005.590699999</v>
      </c>
    </row>
    <row r="9" spans="1:8">
      <c r="A9" s="464">
        <v>3</v>
      </c>
      <c r="B9" s="482" t="s">
        <v>435</v>
      </c>
      <c r="C9" s="465"/>
      <c r="D9" s="465"/>
      <c r="E9" s="465"/>
      <c r="F9" s="465"/>
      <c r="G9" s="465"/>
      <c r="H9" s="463">
        <f t="shared" si="0"/>
        <v>0</v>
      </c>
    </row>
    <row r="10" spans="1:8">
      <c r="A10" s="464">
        <v>4</v>
      </c>
      <c r="B10" s="482" t="s">
        <v>522</v>
      </c>
      <c r="C10" s="465"/>
      <c r="D10" s="465">
        <v>4973277.3849999998</v>
      </c>
      <c r="E10" s="465">
        <v>17106.810000000001</v>
      </c>
      <c r="F10" s="465"/>
      <c r="G10" s="465"/>
      <c r="H10" s="463">
        <f t="shared" si="0"/>
        <v>4956170.5750000002</v>
      </c>
    </row>
    <row r="11" spans="1:8">
      <c r="A11" s="464">
        <v>5</v>
      </c>
      <c r="B11" s="482" t="s">
        <v>436</v>
      </c>
      <c r="C11" s="465">
        <v>785346.96189999999</v>
      </c>
      <c r="D11" s="465">
        <v>2320711.37</v>
      </c>
      <c r="E11" s="465">
        <v>154994.99</v>
      </c>
      <c r="F11" s="465"/>
      <c r="G11" s="465"/>
      <c r="H11" s="463">
        <f t="shared" si="0"/>
        <v>2951063.3419000003</v>
      </c>
    </row>
    <row r="12" spans="1:8">
      <c r="A12" s="464">
        <v>6</v>
      </c>
      <c r="B12" s="482" t="s">
        <v>437</v>
      </c>
      <c r="C12" s="465"/>
      <c r="D12" s="465">
        <v>7537948.8227000004</v>
      </c>
      <c r="E12" s="465">
        <v>41178.449999999997</v>
      </c>
      <c r="F12" s="465"/>
      <c r="G12" s="465"/>
      <c r="H12" s="463">
        <f t="shared" si="0"/>
        <v>7496770.3727000002</v>
      </c>
    </row>
    <row r="13" spans="1:8">
      <c r="A13" s="464">
        <v>7</v>
      </c>
      <c r="B13" s="482" t="s">
        <v>438</v>
      </c>
      <c r="C13" s="465">
        <v>301151.3763</v>
      </c>
      <c r="D13" s="465">
        <v>13447161.343599999</v>
      </c>
      <c r="E13" s="465">
        <v>297063.93</v>
      </c>
      <c r="F13" s="465"/>
      <c r="G13" s="465"/>
      <c r="H13" s="463">
        <f t="shared" si="0"/>
        <v>13451248.789899999</v>
      </c>
    </row>
    <row r="14" spans="1:8">
      <c r="A14" s="464">
        <v>8</v>
      </c>
      <c r="B14" s="482" t="s">
        <v>439</v>
      </c>
      <c r="C14" s="465">
        <v>576865.59</v>
      </c>
      <c r="D14" s="465">
        <v>3644182.2409999999</v>
      </c>
      <c r="E14" s="465">
        <v>340863.44</v>
      </c>
      <c r="F14" s="465"/>
      <c r="G14" s="465"/>
      <c r="H14" s="463">
        <f t="shared" si="0"/>
        <v>3880184.3910000003</v>
      </c>
    </row>
    <row r="15" spans="1:8">
      <c r="A15" s="464">
        <v>9</v>
      </c>
      <c r="B15" s="482" t="s">
        <v>440</v>
      </c>
      <c r="C15" s="465"/>
      <c r="D15" s="465">
        <v>2637085.6844000001</v>
      </c>
      <c r="E15" s="465">
        <v>17267.38</v>
      </c>
      <c r="F15" s="465"/>
      <c r="G15" s="465"/>
      <c r="H15" s="463">
        <f t="shared" si="0"/>
        <v>2619818.3044000003</v>
      </c>
    </row>
    <row r="16" spans="1:8">
      <c r="A16" s="464">
        <v>10</v>
      </c>
      <c r="B16" s="482" t="s">
        <v>441</v>
      </c>
      <c r="C16" s="465">
        <v>1398087.7334</v>
      </c>
      <c r="D16" s="465">
        <v>258646.50459999999</v>
      </c>
      <c r="E16" s="465">
        <v>428033.88</v>
      </c>
      <c r="F16" s="465"/>
      <c r="G16" s="465"/>
      <c r="H16" s="463">
        <f t="shared" si="0"/>
        <v>1228700.358</v>
      </c>
    </row>
    <row r="17" spans="1:9">
      <c r="A17" s="464">
        <v>11</v>
      </c>
      <c r="B17" s="482" t="s">
        <v>442</v>
      </c>
      <c r="C17" s="465"/>
      <c r="D17" s="465">
        <v>10149591.4428</v>
      </c>
      <c r="E17" s="465">
        <v>12108.71</v>
      </c>
      <c r="F17" s="465"/>
      <c r="G17" s="465"/>
      <c r="H17" s="463">
        <f t="shared" si="0"/>
        <v>10137482.732799999</v>
      </c>
    </row>
    <row r="18" spans="1:9">
      <c r="A18" s="464">
        <v>12</v>
      </c>
      <c r="B18" s="482" t="s">
        <v>443</v>
      </c>
      <c r="C18" s="465">
        <v>993042.95140000002</v>
      </c>
      <c r="D18" s="465">
        <v>20896350.601300001</v>
      </c>
      <c r="E18" s="465">
        <v>531450.93999999994</v>
      </c>
      <c r="F18" s="465"/>
      <c r="G18" s="465"/>
      <c r="H18" s="463">
        <f t="shared" si="0"/>
        <v>21357942.6127</v>
      </c>
    </row>
    <row r="19" spans="1:9">
      <c r="A19" s="464">
        <v>13</v>
      </c>
      <c r="B19" s="482" t="s">
        <v>444</v>
      </c>
      <c r="C19" s="465">
        <v>4678222.3455999997</v>
      </c>
      <c r="D19" s="465">
        <v>5040148.642</v>
      </c>
      <c r="E19" s="465">
        <v>1668971.8</v>
      </c>
      <c r="F19" s="465"/>
      <c r="G19" s="465"/>
      <c r="H19" s="463">
        <f t="shared" si="0"/>
        <v>8049399.1875999989</v>
      </c>
    </row>
    <row r="20" spans="1:9">
      <c r="A20" s="464">
        <v>14</v>
      </c>
      <c r="B20" s="482" t="s">
        <v>445</v>
      </c>
      <c r="C20" s="465"/>
      <c r="D20" s="465">
        <v>4074744.2332000001</v>
      </c>
      <c r="E20" s="465">
        <v>97000.33</v>
      </c>
      <c r="F20" s="465"/>
      <c r="G20" s="465"/>
      <c r="H20" s="463">
        <f t="shared" si="0"/>
        <v>3977743.9032000001</v>
      </c>
    </row>
    <row r="21" spans="1:9">
      <c r="A21" s="464">
        <v>15</v>
      </c>
      <c r="B21" s="482" t="s">
        <v>446</v>
      </c>
      <c r="C21" s="465"/>
      <c r="D21" s="465">
        <v>1686084.94</v>
      </c>
      <c r="E21" s="465">
        <v>2801.35</v>
      </c>
      <c r="F21" s="465"/>
      <c r="G21" s="465"/>
      <c r="H21" s="463">
        <f t="shared" si="0"/>
        <v>1683283.5899999999</v>
      </c>
    </row>
    <row r="22" spans="1:9">
      <c r="A22" s="464">
        <v>16</v>
      </c>
      <c r="B22" s="482" t="s">
        <v>447</v>
      </c>
      <c r="C22" s="465"/>
      <c r="D22" s="465"/>
      <c r="E22" s="465"/>
      <c r="F22" s="465"/>
      <c r="G22" s="465"/>
      <c r="H22" s="463">
        <f t="shared" si="0"/>
        <v>0</v>
      </c>
    </row>
    <row r="23" spans="1:9">
      <c r="A23" s="464">
        <v>17</v>
      </c>
      <c r="B23" s="482" t="s">
        <v>525</v>
      </c>
      <c r="C23" s="465"/>
      <c r="D23" s="465">
        <v>1817217.6614999999</v>
      </c>
      <c r="E23" s="465">
        <v>15453.29</v>
      </c>
      <c r="F23" s="465"/>
      <c r="G23" s="465"/>
      <c r="H23" s="463">
        <f t="shared" si="0"/>
        <v>1801764.3714999999</v>
      </c>
    </row>
    <row r="24" spans="1:9">
      <c r="A24" s="464">
        <v>18</v>
      </c>
      <c r="B24" s="482" t="s">
        <v>448</v>
      </c>
      <c r="C24" s="465"/>
      <c r="D24" s="465"/>
      <c r="E24" s="465"/>
      <c r="F24" s="465"/>
      <c r="G24" s="465"/>
      <c r="H24" s="463">
        <f t="shared" si="0"/>
        <v>0</v>
      </c>
    </row>
    <row r="25" spans="1:9">
      <c r="A25" s="464">
        <v>19</v>
      </c>
      <c r="B25" s="482" t="s">
        <v>449</v>
      </c>
      <c r="C25" s="465"/>
      <c r="D25" s="465"/>
      <c r="E25" s="465"/>
      <c r="F25" s="465"/>
      <c r="G25" s="465"/>
      <c r="H25" s="463">
        <f t="shared" si="0"/>
        <v>0</v>
      </c>
    </row>
    <row r="26" spans="1:9">
      <c r="A26" s="464">
        <v>20</v>
      </c>
      <c r="B26" s="482" t="s">
        <v>524</v>
      </c>
      <c r="C26" s="465"/>
      <c r="D26" s="465">
        <v>67085.255699999994</v>
      </c>
      <c r="E26" s="465">
        <v>496.75</v>
      </c>
      <c r="F26" s="465"/>
      <c r="G26" s="465"/>
      <c r="H26" s="463">
        <f t="shared" si="0"/>
        <v>66588.505699999994</v>
      </c>
      <c r="I26" s="479"/>
    </row>
    <row r="27" spans="1:9">
      <c r="A27" s="464">
        <v>21</v>
      </c>
      <c r="B27" s="482" t="s">
        <v>450</v>
      </c>
      <c r="C27" s="465">
        <v>9266.14</v>
      </c>
      <c r="D27" s="465">
        <v>5004.38</v>
      </c>
      <c r="E27" s="465">
        <v>6046.7</v>
      </c>
      <c r="F27" s="465"/>
      <c r="G27" s="465"/>
      <c r="H27" s="463">
        <f t="shared" si="0"/>
        <v>8223.82</v>
      </c>
      <c r="I27" s="479"/>
    </row>
    <row r="28" spans="1:9">
      <c r="A28" s="464">
        <v>22</v>
      </c>
      <c r="B28" s="482" t="s">
        <v>451</v>
      </c>
      <c r="C28" s="465"/>
      <c r="D28" s="465"/>
      <c r="E28" s="465"/>
      <c r="F28" s="465"/>
      <c r="G28" s="465"/>
      <c r="H28" s="463">
        <f t="shared" si="0"/>
        <v>0</v>
      </c>
      <c r="I28" s="479"/>
    </row>
    <row r="29" spans="1:9">
      <c r="A29" s="464">
        <v>23</v>
      </c>
      <c r="B29" s="482" t="s">
        <v>452</v>
      </c>
      <c r="C29" s="465">
        <v>136739.01379999999</v>
      </c>
      <c r="D29" s="465">
        <v>10651705.253799999</v>
      </c>
      <c r="E29" s="465">
        <v>147126.35</v>
      </c>
      <c r="F29" s="465"/>
      <c r="G29" s="465">
        <v>2048.0300000000002</v>
      </c>
      <c r="H29" s="463">
        <f t="shared" si="0"/>
        <v>10641317.9176</v>
      </c>
      <c r="I29" s="479"/>
    </row>
    <row r="30" spans="1:9">
      <c r="A30" s="464">
        <v>24</v>
      </c>
      <c r="B30" s="482" t="s">
        <v>523</v>
      </c>
      <c r="C30" s="465"/>
      <c r="D30" s="465">
        <v>9249.8700000000008</v>
      </c>
      <c r="E30" s="465">
        <v>24.01</v>
      </c>
      <c r="F30" s="465"/>
      <c r="G30" s="465"/>
      <c r="H30" s="463">
        <f t="shared" si="0"/>
        <v>9225.86</v>
      </c>
      <c r="I30" s="479"/>
    </row>
    <row r="31" spans="1:9">
      <c r="A31" s="464">
        <v>25</v>
      </c>
      <c r="B31" s="482" t="s">
        <v>453</v>
      </c>
      <c r="C31" s="465">
        <v>15522.2281</v>
      </c>
      <c r="D31" s="465">
        <v>10717678.251499999</v>
      </c>
      <c r="E31" s="465">
        <v>41479.79</v>
      </c>
      <c r="F31" s="465"/>
      <c r="G31" s="465">
        <v>205597.3388</v>
      </c>
      <c r="H31" s="463">
        <f t="shared" si="0"/>
        <v>10691720.6896</v>
      </c>
      <c r="I31" s="479"/>
    </row>
    <row r="32" spans="1:9">
      <c r="A32" s="464">
        <v>26</v>
      </c>
      <c r="B32" s="482" t="s">
        <v>520</v>
      </c>
      <c r="C32" s="465"/>
      <c r="D32" s="465"/>
      <c r="E32" s="465"/>
      <c r="F32" s="465"/>
      <c r="G32" s="465"/>
      <c r="H32" s="463">
        <f t="shared" si="0"/>
        <v>0</v>
      </c>
      <c r="I32" s="479"/>
    </row>
    <row r="33" spans="1:9">
      <c r="A33" s="464">
        <v>27</v>
      </c>
      <c r="B33" s="465" t="s">
        <v>454</v>
      </c>
      <c r="C33" s="465"/>
      <c r="D33" s="465">
        <v>19340908.694699999</v>
      </c>
      <c r="E33" s="465"/>
      <c r="F33" s="465"/>
      <c r="G33" s="465"/>
      <c r="H33" s="463">
        <f t="shared" si="0"/>
        <v>19340908.694699999</v>
      </c>
      <c r="I33" s="479"/>
    </row>
    <row r="34" spans="1:9">
      <c r="A34" s="464">
        <v>28</v>
      </c>
      <c r="B34" s="481" t="s">
        <v>65</v>
      </c>
      <c r="C34" s="481">
        <v>8894244.3405000009</v>
      </c>
      <c r="D34" s="481">
        <v>199522518.46720004</v>
      </c>
      <c r="E34" s="481">
        <v>3870982.93</v>
      </c>
      <c r="F34" s="481">
        <v>0</v>
      </c>
      <c r="G34" s="481">
        <v>207645.3688</v>
      </c>
      <c r="H34" s="463">
        <f t="shared" si="0"/>
        <v>204545779.87770003</v>
      </c>
      <c r="I34" s="479"/>
    </row>
    <row r="35" spans="1:9">
      <c r="A35" s="479"/>
      <c r="B35" s="479"/>
      <c r="C35" s="479"/>
      <c r="D35" s="479"/>
      <c r="E35" s="479"/>
      <c r="F35" s="479"/>
      <c r="G35" s="479"/>
      <c r="H35" s="479"/>
      <c r="I35" s="479"/>
    </row>
    <row r="36" spans="1:9">
      <c r="A36" s="479"/>
      <c r="B36" s="480"/>
      <c r="C36" s="479"/>
      <c r="D36" s="479"/>
      <c r="E36" s="479"/>
      <c r="F36" s="479"/>
      <c r="G36" s="479"/>
      <c r="H36" s="479"/>
      <c r="I36" s="479"/>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zoomScaleNormal="100" workbookViewId="0">
      <selection activeCell="G40" sqref="G40"/>
    </sheetView>
  </sheetViews>
  <sheetFormatPr defaultColWidth="9.140625" defaultRowHeight="12.75"/>
  <cols>
    <col min="1" max="1" width="11.85546875" style="452" bestFit="1" customWidth="1"/>
    <col min="2" max="2" width="79.7109375" style="452" customWidth="1"/>
    <col min="3" max="3" width="21.85546875" style="452" customWidth="1"/>
    <col min="4" max="4" width="24.140625" style="376" customWidth="1"/>
    <col min="5" max="16384" width="9.140625" style="452"/>
  </cols>
  <sheetData>
    <row r="1" spans="1:4" ht="13.5">
      <c r="A1" s="373" t="s">
        <v>31</v>
      </c>
      <c r="B1" s="461" t="str">
        <f>'Info '!C2</f>
        <v>JSC Ziraat Bank Georgia</v>
      </c>
      <c r="D1" s="452"/>
    </row>
    <row r="2" spans="1:4">
      <c r="A2" s="374" t="s">
        <v>32</v>
      </c>
      <c r="B2" s="708">
        <f>'1. key ratios '!B2</f>
        <v>45107</v>
      </c>
      <c r="D2" s="452"/>
    </row>
    <row r="3" spans="1:4">
      <c r="A3" s="375" t="s">
        <v>455</v>
      </c>
      <c r="D3" s="452"/>
    </row>
    <row r="5" spans="1:4">
      <c r="A5" s="792" t="s">
        <v>669</v>
      </c>
      <c r="B5" s="792"/>
      <c r="C5" s="460" t="s">
        <v>472</v>
      </c>
      <c r="D5" s="460" t="s">
        <v>513</v>
      </c>
    </row>
    <row r="6" spans="1:4">
      <c r="A6" s="489">
        <v>1</v>
      </c>
      <c r="B6" s="483" t="s">
        <v>668</v>
      </c>
      <c r="C6" s="686">
        <v>4237184.3899999997</v>
      </c>
      <c r="D6" s="687"/>
    </row>
    <row r="7" spans="1:4">
      <c r="A7" s="486">
        <v>2</v>
      </c>
      <c r="B7" s="483" t="s">
        <v>667</v>
      </c>
      <c r="C7" s="686">
        <v>2230461.0682999999</v>
      </c>
      <c r="D7" s="687">
        <v>0</v>
      </c>
    </row>
    <row r="8" spans="1:4">
      <c r="A8" s="488">
        <v>2.1</v>
      </c>
      <c r="B8" s="487" t="s">
        <v>528</v>
      </c>
      <c r="C8" s="687">
        <v>1817022.86</v>
      </c>
      <c r="D8" s="687"/>
    </row>
    <row r="9" spans="1:4">
      <c r="A9" s="488">
        <v>2.2000000000000002</v>
      </c>
      <c r="B9" s="487" t="s">
        <v>526</v>
      </c>
      <c r="C9" s="687">
        <v>413438.2083</v>
      </c>
      <c r="D9" s="687"/>
    </row>
    <row r="10" spans="1:4">
      <c r="A10" s="489">
        <v>3</v>
      </c>
      <c r="B10" s="483" t="s">
        <v>666</v>
      </c>
      <c r="C10" s="686">
        <v>2079184.4023</v>
      </c>
      <c r="D10" s="687">
        <v>0</v>
      </c>
    </row>
    <row r="11" spans="1:4">
      <c r="A11" s="488">
        <v>3.1</v>
      </c>
      <c r="B11" s="487" t="s">
        <v>457</v>
      </c>
      <c r="C11" s="687"/>
      <c r="D11" s="687"/>
    </row>
    <row r="12" spans="1:4">
      <c r="A12" s="488">
        <v>3.2</v>
      </c>
      <c r="B12" s="487" t="s">
        <v>665</v>
      </c>
      <c r="C12" s="687">
        <v>2079184.4023</v>
      </c>
      <c r="D12" s="687"/>
    </row>
    <row r="13" spans="1:4">
      <c r="A13" s="488">
        <v>3.3</v>
      </c>
      <c r="B13" s="487" t="s">
        <v>527</v>
      </c>
      <c r="C13" s="687"/>
      <c r="D13" s="687"/>
    </row>
    <row r="14" spans="1:4">
      <c r="A14" s="486">
        <v>4</v>
      </c>
      <c r="B14" s="485" t="s">
        <v>664</v>
      </c>
      <c r="C14" s="687">
        <v>-465811.36599999969</v>
      </c>
      <c r="D14" s="687"/>
    </row>
    <row r="15" spans="1:4">
      <c r="A15" s="484">
        <v>5</v>
      </c>
      <c r="B15" s="483" t="s">
        <v>663</v>
      </c>
      <c r="C15" s="686">
        <v>3922649.6900000004</v>
      </c>
      <c r="D15" s="686">
        <v>0</v>
      </c>
    </row>
    <row r="16" spans="1:4">
      <c r="D16" s="452"/>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zoomScaleNormal="100" workbookViewId="0">
      <selection activeCell="C7" sqref="C7:C18"/>
    </sheetView>
  </sheetViews>
  <sheetFormatPr defaultColWidth="9.140625" defaultRowHeight="12.75"/>
  <cols>
    <col min="1" max="1" width="11.85546875" style="452" bestFit="1" customWidth="1"/>
    <col min="2" max="2" width="64.42578125" style="452" bestFit="1" customWidth="1"/>
    <col min="3" max="3" width="37" style="452" customWidth="1"/>
    <col min="4" max="4" width="50.5703125" style="452" customWidth="1"/>
    <col min="5" max="16384" width="9.140625" style="452"/>
  </cols>
  <sheetData>
    <row r="1" spans="1:4" ht="13.5">
      <c r="A1" s="373" t="s">
        <v>31</v>
      </c>
      <c r="B1" s="461" t="str">
        <f>'Info '!C2</f>
        <v>JSC Ziraat Bank Georgia</v>
      </c>
    </row>
    <row r="2" spans="1:4">
      <c r="A2" s="374" t="s">
        <v>32</v>
      </c>
      <c r="B2" s="708">
        <f>'1. key ratios '!B2</f>
        <v>45107</v>
      </c>
    </row>
    <row r="3" spans="1:4">
      <c r="A3" s="375" t="s">
        <v>459</v>
      </c>
    </row>
    <row r="4" spans="1:4">
      <c r="A4" s="375"/>
    </row>
    <row r="5" spans="1:4" ht="15" customHeight="1">
      <c r="A5" s="793" t="s">
        <v>529</v>
      </c>
      <c r="B5" s="794"/>
      <c r="C5" s="797" t="s">
        <v>460</v>
      </c>
      <c r="D5" s="797" t="s">
        <v>461</v>
      </c>
    </row>
    <row r="6" spans="1:4">
      <c r="A6" s="795"/>
      <c r="B6" s="796"/>
      <c r="C6" s="797"/>
      <c r="D6" s="797"/>
    </row>
    <row r="7" spans="1:4">
      <c r="A7" s="492">
        <v>1</v>
      </c>
      <c r="B7" s="453" t="s">
        <v>456</v>
      </c>
      <c r="C7" s="465">
        <v>12454563.512599999</v>
      </c>
      <c r="D7" s="490"/>
    </row>
    <row r="8" spans="1:4">
      <c r="A8" s="494">
        <v>2</v>
      </c>
      <c r="B8" s="494" t="s">
        <v>462</v>
      </c>
      <c r="C8" s="465">
        <v>8627936.6545000002</v>
      </c>
      <c r="D8" s="490"/>
    </row>
    <row r="9" spans="1:4">
      <c r="A9" s="494">
        <v>3</v>
      </c>
      <c r="B9" s="495" t="s">
        <v>672</v>
      </c>
      <c r="C9" s="465">
        <v>173368.62280000001</v>
      </c>
      <c r="D9" s="490"/>
    </row>
    <row r="10" spans="1:4">
      <c r="A10" s="494">
        <v>4</v>
      </c>
      <c r="B10" s="494" t="s">
        <v>463</v>
      </c>
      <c r="C10" s="465">
        <v>12361624.452500001</v>
      </c>
      <c r="D10" s="490"/>
    </row>
    <row r="11" spans="1:4">
      <c r="A11" s="494">
        <v>5</v>
      </c>
      <c r="B11" s="493" t="s">
        <v>671</v>
      </c>
      <c r="C11" s="465"/>
      <c r="D11" s="490"/>
    </row>
    <row r="12" spans="1:4">
      <c r="A12" s="494">
        <v>6</v>
      </c>
      <c r="B12" s="493" t="s">
        <v>464</v>
      </c>
      <c r="C12" s="465">
        <v>12342746.1171</v>
      </c>
      <c r="D12" s="490"/>
    </row>
    <row r="13" spans="1:4">
      <c r="A13" s="494">
        <v>7</v>
      </c>
      <c r="B13" s="493" t="s">
        <v>467</v>
      </c>
      <c r="C13" s="465"/>
      <c r="D13" s="490"/>
    </row>
    <row r="14" spans="1:4">
      <c r="A14" s="494">
        <v>8</v>
      </c>
      <c r="B14" s="493" t="s">
        <v>465</v>
      </c>
      <c r="C14" s="465"/>
      <c r="D14" s="494"/>
    </row>
    <row r="15" spans="1:4">
      <c r="A15" s="494">
        <v>9</v>
      </c>
      <c r="B15" s="493" t="s">
        <v>466</v>
      </c>
      <c r="C15" s="465"/>
      <c r="D15" s="494"/>
    </row>
    <row r="16" spans="1:4">
      <c r="A16" s="494">
        <v>10</v>
      </c>
      <c r="B16" s="493" t="s">
        <v>468</v>
      </c>
      <c r="C16" s="465"/>
      <c r="D16" s="494"/>
    </row>
    <row r="17" spans="1:4">
      <c r="A17" s="494">
        <v>11</v>
      </c>
      <c r="B17" s="493" t="s">
        <v>670</v>
      </c>
      <c r="C17" s="465">
        <v>18878.3354</v>
      </c>
      <c r="D17" s="490"/>
    </row>
    <row r="18" spans="1:4">
      <c r="A18" s="492">
        <v>12</v>
      </c>
      <c r="B18" s="491" t="s">
        <v>458</v>
      </c>
      <c r="C18" s="481">
        <v>8894244.3373999968</v>
      </c>
      <c r="D18" s="490"/>
    </row>
    <row r="21" spans="1:4">
      <c r="B21" s="373"/>
    </row>
    <row r="22" spans="1:4">
      <c r="B22" s="374"/>
    </row>
    <row r="23" spans="1:4">
      <c r="B23" s="37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zoomScaleNormal="100" workbookViewId="0">
      <selection activeCell="D22" sqref="D22"/>
    </sheetView>
  </sheetViews>
  <sheetFormatPr defaultColWidth="9.140625" defaultRowHeight="12.75"/>
  <cols>
    <col min="1" max="1" width="11.85546875" style="476" bestFit="1" customWidth="1"/>
    <col min="2" max="2" width="31.7109375" style="476" customWidth="1"/>
    <col min="3" max="3" width="14" style="476" customWidth="1"/>
    <col min="4" max="4" width="14.140625" style="476" customWidth="1"/>
    <col min="5" max="5" width="13.85546875" style="476" bestFit="1" customWidth="1"/>
    <col min="6" max="6" width="14.85546875" style="476" customWidth="1"/>
    <col min="7" max="7" width="11.85546875" style="476" customWidth="1"/>
    <col min="8" max="8" width="13" style="476" customWidth="1"/>
    <col min="9" max="9" width="13.85546875" style="476" bestFit="1" customWidth="1"/>
    <col min="10" max="10" width="17.28515625" style="476" customWidth="1"/>
    <col min="11" max="11" width="14.7109375" style="476" bestFit="1" customWidth="1"/>
    <col min="12" max="12" width="12" style="476" bestFit="1" customWidth="1"/>
    <col min="13" max="13" width="13.85546875" style="476" bestFit="1" customWidth="1"/>
    <col min="14" max="14" width="15.42578125" style="476" customWidth="1"/>
    <col min="15" max="18" width="18.28515625" style="476" customWidth="1"/>
    <col min="19" max="19" width="23.28515625" style="476" bestFit="1" customWidth="1"/>
    <col min="20" max="26" width="22.28515625" style="476" customWidth="1"/>
    <col min="27" max="27" width="23.28515625" style="476" bestFit="1" customWidth="1"/>
    <col min="28" max="28" width="20" style="476" customWidth="1"/>
    <col min="29" max="16384" width="9.140625" style="476"/>
  </cols>
  <sheetData>
    <row r="1" spans="1:28" ht="13.5">
      <c r="A1" s="373" t="s">
        <v>31</v>
      </c>
      <c r="B1" s="461" t="str">
        <f>'Info '!C2</f>
        <v>JSC Ziraat Bank Georgia</v>
      </c>
    </row>
    <row r="2" spans="1:28">
      <c r="A2" s="374" t="s">
        <v>32</v>
      </c>
      <c r="B2" s="708">
        <f>'1. key ratios '!B2</f>
        <v>45107</v>
      </c>
      <c r="C2" s="477"/>
    </row>
    <row r="3" spans="1:28">
      <c r="A3" s="375" t="s">
        <v>469</v>
      </c>
    </row>
    <row r="5" spans="1:28" ht="15" customHeight="1">
      <c r="A5" s="799" t="s">
        <v>684</v>
      </c>
      <c r="B5" s="800"/>
      <c r="C5" s="805" t="s">
        <v>470</v>
      </c>
      <c r="D5" s="806"/>
      <c r="E5" s="806"/>
      <c r="F5" s="806"/>
      <c r="G5" s="806"/>
      <c r="H5" s="806"/>
      <c r="I5" s="806"/>
      <c r="J5" s="806"/>
      <c r="K5" s="806"/>
      <c r="L5" s="806"/>
      <c r="M5" s="806"/>
      <c r="N5" s="806"/>
      <c r="O5" s="806"/>
      <c r="P5" s="806"/>
      <c r="Q5" s="806"/>
      <c r="R5" s="806"/>
      <c r="S5" s="806"/>
      <c r="T5" s="507"/>
      <c r="U5" s="507"/>
      <c r="V5" s="507"/>
      <c r="W5" s="507"/>
      <c r="X5" s="507"/>
      <c r="Y5" s="507"/>
      <c r="Z5" s="507"/>
      <c r="AA5" s="506"/>
      <c r="AB5" s="499"/>
    </row>
    <row r="6" spans="1:28" ht="12" customHeight="1">
      <c r="A6" s="801"/>
      <c r="B6" s="802"/>
      <c r="C6" s="807" t="s">
        <v>65</v>
      </c>
      <c r="D6" s="809" t="s">
        <v>683</v>
      </c>
      <c r="E6" s="809"/>
      <c r="F6" s="809"/>
      <c r="G6" s="809"/>
      <c r="H6" s="809" t="s">
        <v>682</v>
      </c>
      <c r="I6" s="809"/>
      <c r="J6" s="809"/>
      <c r="K6" s="809"/>
      <c r="L6" s="505"/>
      <c r="M6" s="810" t="s">
        <v>681</v>
      </c>
      <c r="N6" s="810"/>
      <c r="O6" s="810"/>
      <c r="P6" s="810"/>
      <c r="Q6" s="810"/>
      <c r="R6" s="810"/>
      <c r="S6" s="790"/>
      <c r="T6" s="504"/>
      <c r="U6" s="798" t="s">
        <v>680</v>
      </c>
      <c r="V6" s="798"/>
      <c r="W6" s="798"/>
      <c r="X6" s="798"/>
      <c r="Y6" s="798"/>
      <c r="Z6" s="798"/>
      <c r="AA6" s="791"/>
      <c r="AB6" s="503"/>
    </row>
    <row r="7" spans="1:28" ht="25.5">
      <c r="A7" s="803"/>
      <c r="B7" s="804"/>
      <c r="C7" s="808"/>
      <c r="D7" s="502"/>
      <c r="E7" s="500" t="s">
        <v>471</v>
      </c>
      <c r="F7" s="709" t="s">
        <v>678</v>
      </c>
      <c r="G7" s="709" t="s">
        <v>679</v>
      </c>
      <c r="H7" s="477"/>
      <c r="I7" s="500" t="s">
        <v>471</v>
      </c>
      <c r="J7" s="473" t="s">
        <v>678</v>
      </c>
      <c r="K7" s="475" t="s">
        <v>679</v>
      </c>
      <c r="L7" s="501"/>
      <c r="M7" s="500" t="s">
        <v>471</v>
      </c>
      <c r="N7" s="500" t="s">
        <v>678</v>
      </c>
      <c r="O7" s="500" t="s">
        <v>677</v>
      </c>
      <c r="P7" s="500" t="s">
        <v>676</v>
      </c>
      <c r="Q7" s="500" t="s">
        <v>675</v>
      </c>
      <c r="R7" s="473" t="s">
        <v>674</v>
      </c>
      <c r="S7" s="500" t="s">
        <v>673</v>
      </c>
      <c r="T7" s="501"/>
      <c r="U7" s="500" t="s">
        <v>471</v>
      </c>
      <c r="V7" s="500" t="s">
        <v>678</v>
      </c>
      <c r="W7" s="500" t="s">
        <v>677</v>
      </c>
      <c r="X7" s="500" t="s">
        <v>676</v>
      </c>
      <c r="Y7" s="500" t="s">
        <v>675</v>
      </c>
      <c r="Z7" s="473" t="s">
        <v>674</v>
      </c>
      <c r="AA7" s="500" t="s">
        <v>673</v>
      </c>
      <c r="AB7" s="499"/>
    </row>
    <row r="8" spans="1:28">
      <c r="A8" s="498">
        <v>1</v>
      </c>
      <c r="B8" s="469" t="s">
        <v>472</v>
      </c>
      <c r="C8" s="686">
        <v>113311791.73109999</v>
      </c>
      <c r="D8" s="686">
        <v>98816455.576299995</v>
      </c>
      <c r="E8" s="492">
        <v>88351.577399999995</v>
      </c>
      <c r="F8" s="492">
        <v>0</v>
      </c>
      <c r="G8" s="492">
        <v>0</v>
      </c>
      <c r="H8" s="492">
        <v>5601091.8142999997</v>
      </c>
      <c r="I8" s="492">
        <v>0</v>
      </c>
      <c r="J8" s="492">
        <v>786321.66</v>
      </c>
      <c r="K8" s="492">
        <v>0</v>
      </c>
      <c r="L8" s="492">
        <v>8894244.3405000009</v>
      </c>
      <c r="M8" s="492">
        <v>110492.0699</v>
      </c>
      <c r="N8" s="492">
        <v>0</v>
      </c>
      <c r="O8" s="492">
        <v>85545.729300000006</v>
      </c>
      <c r="P8" s="492">
        <v>101930.8342</v>
      </c>
      <c r="Q8" s="492">
        <v>576865.59</v>
      </c>
      <c r="R8" s="492">
        <v>0</v>
      </c>
      <c r="S8" s="464">
        <v>0</v>
      </c>
      <c r="T8" s="464">
        <v>0</v>
      </c>
      <c r="U8" s="464">
        <v>0</v>
      </c>
      <c r="V8" s="464">
        <v>0</v>
      </c>
      <c r="W8" s="464">
        <v>0</v>
      </c>
      <c r="X8" s="464">
        <v>0</v>
      </c>
      <c r="Y8" s="464">
        <v>0</v>
      </c>
      <c r="Z8" s="464">
        <v>0</v>
      </c>
      <c r="AA8" s="464">
        <v>0</v>
      </c>
      <c r="AB8" s="496"/>
    </row>
    <row r="9" spans="1:28">
      <c r="A9" s="464">
        <v>1.1000000000000001</v>
      </c>
      <c r="B9" s="497" t="s">
        <v>473</v>
      </c>
      <c r="C9" s="688"/>
      <c r="D9" s="688"/>
      <c r="E9" s="465"/>
      <c r="F9" s="465"/>
      <c r="G9" s="465"/>
      <c r="H9" s="465"/>
      <c r="I9" s="465"/>
      <c r="J9" s="465"/>
      <c r="K9" s="465"/>
      <c r="L9" s="465"/>
      <c r="M9" s="465"/>
      <c r="N9" s="465"/>
      <c r="O9" s="465"/>
      <c r="P9" s="465"/>
      <c r="Q9" s="465"/>
      <c r="R9" s="465"/>
      <c r="S9" s="464"/>
      <c r="T9" s="464"/>
      <c r="U9" s="464"/>
      <c r="V9" s="464"/>
      <c r="W9" s="464"/>
      <c r="X9" s="464"/>
      <c r="Y9" s="464"/>
      <c r="Z9" s="464"/>
      <c r="AA9" s="464"/>
      <c r="AB9" s="496"/>
    </row>
    <row r="10" spans="1:28">
      <c r="A10" s="464">
        <v>1.2</v>
      </c>
      <c r="B10" s="497" t="s">
        <v>474</v>
      </c>
      <c r="C10" s="688"/>
      <c r="D10" s="688"/>
      <c r="E10" s="465"/>
      <c r="F10" s="465"/>
      <c r="G10" s="465"/>
      <c r="H10" s="465"/>
      <c r="I10" s="465"/>
      <c r="J10" s="465"/>
      <c r="K10" s="465"/>
      <c r="L10" s="465"/>
      <c r="M10" s="465"/>
      <c r="N10" s="465"/>
      <c r="O10" s="465"/>
      <c r="P10" s="465"/>
      <c r="Q10" s="465"/>
      <c r="R10" s="465"/>
      <c r="S10" s="464"/>
      <c r="T10" s="464"/>
      <c r="U10" s="464"/>
      <c r="V10" s="464"/>
      <c r="W10" s="464"/>
      <c r="X10" s="464"/>
      <c r="Y10" s="464"/>
      <c r="Z10" s="464"/>
      <c r="AA10" s="464"/>
      <c r="AB10" s="496"/>
    </row>
    <row r="11" spans="1:28">
      <c r="A11" s="464">
        <v>1.3</v>
      </c>
      <c r="B11" s="497" t="s">
        <v>475</v>
      </c>
      <c r="C11" s="688"/>
      <c r="D11" s="688"/>
      <c r="E11" s="465"/>
      <c r="F11" s="465"/>
      <c r="G11" s="465"/>
      <c r="H11" s="465"/>
      <c r="I11" s="465"/>
      <c r="J11" s="465"/>
      <c r="K11" s="465"/>
      <c r="L11" s="465"/>
      <c r="M11" s="465"/>
      <c r="N11" s="465"/>
      <c r="O11" s="465"/>
      <c r="P11" s="465"/>
      <c r="Q11" s="465"/>
      <c r="R11" s="465"/>
      <c r="S11" s="464"/>
      <c r="T11" s="464"/>
      <c r="U11" s="464"/>
      <c r="V11" s="464"/>
      <c r="W11" s="464"/>
      <c r="X11" s="464"/>
      <c r="Y11" s="464"/>
      <c r="Z11" s="464"/>
      <c r="AA11" s="464"/>
      <c r="AB11" s="496"/>
    </row>
    <row r="12" spans="1:28">
      <c r="A12" s="464">
        <v>1.4</v>
      </c>
      <c r="B12" s="497" t="s">
        <v>476</v>
      </c>
      <c r="C12" s="688"/>
      <c r="D12" s="688"/>
      <c r="E12" s="465"/>
      <c r="F12" s="465"/>
      <c r="G12" s="465"/>
      <c r="H12" s="465"/>
      <c r="I12" s="465"/>
      <c r="J12" s="465"/>
      <c r="K12" s="465"/>
      <c r="L12" s="465"/>
      <c r="M12" s="465"/>
      <c r="N12" s="465"/>
      <c r="O12" s="465"/>
      <c r="P12" s="465"/>
      <c r="Q12" s="465"/>
      <c r="R12" s="465"/>
      <c r="S12" s="464"/>
      <c r="T12" s="464"/>
      <c r="U12" s="464"/>
      <c r="V12" s="464"/>
      <c r="W12" s="464"/>
      <c r="X12" s="464"/>
      <c r="Y12" s="464"/>
      <c r="Z12" s="464"/>
      <c r="AA12" s="464"/>
      <c r="AB12" s="496"/>
    </row>
    <row r="13" spans="1:28">
      <c r="A13" s="464">
        <v>1.5</v>
      </c>
      <c r="B13" s="497" t="s">
        <v>477</v>
      </c>
      <c r="C13" s="688">
        <v>95019503.5185</v>
      </c>
      <c r="D13" s="688">
        <v>83085665.642199993</v>
      </c>
      <c r="E13" s="465"/>
      <c r="F13" s="465"/>
      <c r="G13" s="465"/>
      <c r="H13" s="465">
        <v>5030444.01</v>
      </c>
      <c r="I13" s="465"/>
      <c r="J13" s="465">
        <v>786321.66</v>
      </c>
      <c r="K13" s="465"/>
      <c r="L13" s="465">
        <v>6903393.8662999999</v>
      </c>
      <c r="M13" s="465"/>
      <c r="N13" s="465"/>
      <c r="O13" s="465">
        <v>85545.729300000006</v>
      </c>
      <c r="P13" s="465">
        <v>9266.14</v>
      </c>
      <c r="Q13" s="465"/>
      <c r="R13" s="465"/>
      <c r="S13" s="464"/>
      <c r="T13" s="464"/>
      <c r="U13" s="464"/>
      <c r="V13" s="464"/>
      <c r="W13" s="464"/>
      <c r="X13" s="464"/>
      <c r="Y13" s="464"/>
      <c r="Z13" s="464"/>
      <c r="AA13" s="464"/>
      <c r="AB13" s="496"/>
    </row>
    <row r="14" spans="1:28">
      <c r="A14" s="464">
        <v>1.6</v>
      </c>
      <c r="B14" s="497" t="s">
        <v>478</v>
      </c>
      <c r="C14" s="688">
        <v>18292288.2126</v>
      </c>
      <c r="D14" s="688">
        <v>15730789.9341</v>
      </c>
      <c r="E14" s="465">
        <v>88351.577399999995</v>
      </c>
      <c r="F14" s="465"/>
      <c r="G14" s="465"/>
      <c r="H14" s="465">
        <v>570647.80429999996</v>
      </c>
      <c r="I14" s="465"/>
      <c r="J14" s="465"/>
      <c r="K14" s="465"/>
      <c r="L14" s="465">
        <v>1990850.4742000001</v>
      </c>
      <c r="M14" s="465">
        <v>110492.0699</v>
      </c>
      <c r="N14" s="465"/>
      <c r="O14" s="465"/>
      <c r="P14" s="465">
        <v>92664.694199999998</v>
      </c>
      <c r="Q14" s="465">
        <v>576865.59</v>
      </c>
      <c r="R14" s="465"/>
      <c r="S14" s="464"/>
      <c r="T14" s="464"/>
      <c r="U14" s="464"/>
      <c r="V14" s="464"/>
      <c r="W14" s="464"/>
      <c r="X14" s="464"/>
      <c r="Y14" s="464"/>
      <c r="Z14" s="464"/>
      <c r="AA14" s="464"/>
      <c r="AB14" s="496"/>
    </row>
    <row r="15" spans="1:28">
      <c r="A15" s="498">
        <v>2</v>
      </c>
      <c r="B15" s="481" t="s">
        <v>479</v>
      </c>
      <c r="C15" s="686">
        <v>8034731.71</v>
      </c>
      <c r="D15" s="686">
        <v>8034731.71</v>
      </c>
      <c r="E15" s="492">
        <v>0</v>
      </c>
      <c r="F15" s="492">
        <v>0</v>
      </c>
      <c r="G15" s="492">
        <v>0</v>
      </c>
      <c r="H15" s="492">
        <v>0</v>
      </c>
      <c r="I15" s="492">
        <v>0</v>
      </c>
      <c r="J15" s="492">
        <v>0</v>
      </c>
      <c r="K15" s="492">
        <v>0</v>
      </c>
      <c r="L15" s="492">
        <v>0</v>
      </c>
      <c r="M15" s="492">
        <v>0</v>
      </c>
      <c r="N15" s="492">
        <v>0</v>
      </c>
      <c r="O15" s="492">
        <v>0</v>
      </c>
      <c r="P15" s="492">
        <v>0</v>
      </c>
      <c r="Q15" s="492">
        <v>0</v>
      </c>
      <c r="R15" s="492">
        <v>0</v>
      </c>
      <c r="S15" s="464">
        <v>0</v>
      </c>
      <c r="T15" s="464">
        <v>0</v>
      </c>
      <c r="U15" s="464">
        <v>0</v>
      </c>
      <c r="V15" s="464">
        <v>0</v>
      </c>
      <c r="W15" s="464">
        <v>0</v>
      </c>
      <c r="X15" s="464">
        <v>0</v>
      </c>
      <c r="Y15" s="464">
        <v>0</v>
      </c>
      <c r="Z15" s="464">
        <v>0</v>
      </c>
      <c r="AA15" s="464">
        <v>0</v>
      </c>
      <c r="AB15" s="496"/>
    </row>
    <row r="16" spans="1:28">
      <c r="A16" s="464">
        <v>2.1</v>
      </c>
      <c r="B16" s="497" t="s">
        <v>473</v>
      </c>
      <c r="C16" s="688"/>
      <c r="D16" s="688"/>
      <c r="E16" s="465"/>
      <c r="F16" s="465"/>
      <c r="G16" s="465"/>
      <c r="H16" s="465"/>
      <c r="I16" s="465"/>
      <c r="J16" s="465"/>
      <c r="K16" s="465"/>
      <c r="L16" s="465"/>
      <c r="M16" s="465"/>
      <c r="N16" s="465"/>
      <c r="O16" s="465"/>
      <c r="P16" s="465"/>
      <c r="Q16" s="465"/>
      <c r="R16" s="465"/>
      <c r="S16" s="464"/>
      <c r="T16" s="464"/>
      <c r="U16" s="464"/>
      <c r="V16" s="464"/>
      <c r="W16" s="464"/>
      <c r="X16" s="464"/>
      <c r="Y16" s="464"/>
      <c r="Z16" s="464"/>
      <c r="AA16" s="464"/>
      <c r="AB16" s="496"/>
    </row>
    <row r="17" spans="1:28">
      <c r="A17" s="464">
        <v>2.2000000000000002</v>
      </c>
      <c r="B17" s="497" t="s">
        <v>474</v>
      </c>
      <c r="C17" s="688">
        <v>8034731.71</v>
      </c>
      <c r="D17" s="688">
        <v>8034731.71</v>
      </c>
      <c r="E17" s="465"/>
      <c r="F17" s="465"/>
      <c r="G17" s="465"/>
      <c r="H17" s="465">
        <v>0</v>
      </c>
      <c r="I17" s="465"/>
      <c r="J17" s="465"/>
      <c r="K17" s="465"/>
      <c r="L17" s="465">
        <v>0</v>
      </c>
      <c r="M17" s="465"/>
      <c r="N17" s="465"/>
      <c r="O17" s="465"/>
      <c r="P17" s="465"/>
      <c r="Q17" s="465"/>
      <c r="R17" s="465"/>
      <c r="S17" s="464"/>
      <c r="T17" s="464"/>
      <c r="U17" s="464"/>
      <c r="V17" s="464"/>
      <c r="W17" s="464"/>
      <c r="X17" s="464"/>
      <c r="Y17" s="464"/>
      <c r="Z17" s="464"/>
      <c r="AA17" s="464"/>
      <c r="AB17" s="496"/>
    </row>
    <row r="18" spans="1:28">
      <c r="A18" s="464">
        <v>2.2999999999999998</v>
      </c>
      <c r="B18" s="497" t="s">
        <v>475</v>
      </c>
      <c r="C18" s="688"/>
      <c r="D18" s="688"/>
      <c r="E18" s="465"/>
      <c r="F18" s="465"/>
      <c r="G18" s="465"/>
      <c r="H18" s="465"/>
      <c r="I18" s="465"/>
      <c r="J18" s="465"/>
      <c r="K18" s="465"/>
      <c r="L18" s="465"/>
      <c r="M18" s="465"/>
      <c r="N18" s="465"/>
      <c r="O18" s="465"/>
      <c r="P18" s="465"/>
      <c r="Q18" s="465"/>
      <c r="R18" s="465"/>
      <c r="S18" s="464"/>
      <c r="T18" s="464"/>
      <c r="U18" s="464"/>
      <c r="V18" s="464"/>
      <c r="W18" s="464"/>
      <c r="X18" s="464"/>
      <c r="Y18" s="464"/>
      <c r="Z18" s="464"/>
      <c r="AA18" s="464"/>
      <c r="AB18" s="496"/>
    </row>
    <row r="19" spans="1:28">
      <c r="A19" s="464">
        <v>2.4</v>
      </c>
      <c r="B19" s="497" t="s">
        <v>476</v>
      </c>
      <c r="C19" s="688"/>
      <c r="D19" s="688"/>
      <c r="E19" s="465"/>
      <c r="F19" s="465"/>
      <c r="G19" s="465"/>
      <c r="H19" s="465"/>
      <c r="I19" s="465"/>
      <c r="J19" s="465"/>
      <c r="K19" s="465"/>
      <c r="L19" s="465"/>
      <c r="M19" s="465"/>
      <c r="N19" s="465"/>
      <c r="O19" s="465"/>
      <c r="P19" s="465"/>
      <c r="Q19" s="465"/>
      <c r="R19" s="465"/>
      <c r="S19" s="464"/>
      <c r="T19" s="464"/>
      <c r="U19" s="464"/>
      <c r="V19" s="464"/>
      <c r="W19" s="464"/>
      <c r="X19" s="464"/>
      <c r="Y19" s="464"/>
      <c r="Z19" s="464"/>
      <c r="AA19" s="464"/>
      <c r="AB19" s="496"/>
    </row>
    <row r="20" spans="1:28">
      <c r="A20" s="464">
        <v>2.5</v>
      </c>
      <c r="B20" s="497" t="s">
        <v>477</v>
      </c>
      <c r="C20" s="688"/>
      <c r="D20" s="688"/>
      <c r="E20" s="465"/>
      <c r="F20" s="465"/>
      <c r="G20" s="465"/>
      <c r="H20" s="465"/>
      <c r="I20" s="465"/>
      <c r="J20" s="465"/>
      <c r="K20" s="465"/>
      <c r="L20" s="465"/>
      <c r="M20" s="465"/>
      <c r="N20" s="465"/>
      <c r="O20" s="465"/>
      <c r="P20" s="465"/>
      <c r="Q20" s="465"/>
      <c r="R20" s="465"/>
      <c r="S20" s="464"/>
      <c r="T20" s="464"/>
      <c r="U20" s="464"/>
      <c r="V20" s="464"/>
      <c r="W20" s="464"/>
      <c r="X20" s="464"/>
      <c r="Y20" s="464"/>
      <c r="Z20" s="464"/>
      <c r="AA20" s="464"/>
      <c r="AB20" s="496"/>
    </row>
    <row r="21" spans="1:28">
      <c r="A21" s="464">
        <v>2.6</v>
      </c>
      <c r="B21" s="497" t="s">
        <v>478</v>
      </c>
      <c r="C21" s="688"/>
      <c r="D21" s="688"/>
      <c r="E21" s="465"/>
      <c r="F21" s="465"/>
      <c r="G21" s="465"/>
      <c r="H21" s="465"/>
      <c r="I21" s="465"/>
      <c r="J21" s="465"/>
      <c r="K21" s="465"/>
      <c r="L21" s="465"/>
      <c r="M21" s="465"/>
      <c r="N21" s="465"/>
      <c r="O21" s="465"/>
      <c r="P21" s="465"/>
      <c r="Q21" s="465"/>
      <c r="R21" s="465"/>
      <c r="S21" s="464"/>
      <c r="T21" s="464"/>
      <c r="U21" s="464"/>
      <c r="V21" s="464"/>
      <c r="W21" s="464"/>
      <c r="X21" s="464"/>
      <c r="Y21" s="464"/>
      <c r="Z21" s="464"/>
      <c r="AA21" s="464"/>
      <c r="AB21" s="496"/>
    </row>
    <row r="22" spans="1:28" s="508" customFormat="1">
      <c r="A22" s="688">
        <v>3</v>
      </c>
      <c r="B22" s="481" t="s">
        <v>519</v>
      </c>
      <c r="C22" s="686">
        <v>45379735.141899996</v>
      </c>
      <c r="D22" s="686">
        <v>40053559.535399996</v>
      </c>
      <c r="E22" s="481"/>
      <c r="F22" s="481"/>
      <c r="G22" s="481"/>
      <c r="H22" s="481">
        <v>4108453.6064999998</v>
      </c>
      <c r="I22" s="481"/>
      <c r="J22" s="481"/>
      <c r="K22" s="481"/>
      <c r="L22" s="492">
        <v>1217722</v>
      </c>
      <c r="M22" s="481"/>
      <c r="N22" s="481"/>
      <c r="O22" s="481"/>
      <c r="P22" s="481"/>
      <c r="Q22" s="481"/>
      <c r="R22" s="481"/>
      <c r="S22" s="481"/>
      <c r="T22" s="481">
        <v>0</v>
      </c>
      <c r="U22" s="481"/>
      <c r="V22" s="481"/>
      <c r="W22" s="481"/>
      <c r="X22" s="481"/>
      <c r="Y22" s="481"/>
      <c r="Z22" s="481"/>
      <c r="AA22" s="481"/>
      <c r="AB22" s="710"/>
    </row>
    <row r="23" spans="1:28" s="508" customFormat="1">
      <c r="A23" s="465">
        <v>3.1</v>
      </c>
      <c r="B23" s="486" t="s">
        <v>473</v>
      </c>
      <c r="C23" s="688"/>
      <c r="D23" s="71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710"/>
    </row>
    <row r="24" spans="1:28" s="508" customFormat="1">
      <c r="A24" s="465">
        <v>3.2</v>
      </c>
      <c r="B24" s="486" t="s">
        <v>474</v>
      </c>
      <c r="C24" s="688"/>
      <c r="D24" s="71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710"/>
    </row>
    <row r="25" spans="1:28" s="508" customFormat="1">
      <c r="A25" s="465">
        <v>3.3</v>
      </c>
      <c r="B25" s="486" t="s">
        <v>475</v>
      </c>
      <c r="C25" s="688">
        <v>24679006.906199999</v>
      </c>
      <c r="D25" s="711">
        <v>20664342.506499998</v>
      </c>
      <c r="E25" s="481"/>
      <c r="F25" s="481"/>
      <c r="G25" s="481"/>
      <c r="H25" s="481">
        <v>4014664.3997</v>
      </c>
      <c r="I25" s="481"/>
      <c r="J25" s="481"/>
      <c r="K25" s="481"/>
      <c r="L25" s="481"/>
      <c r="M25" s="481"/>
      <c r="N25" s="481"/>
      <c r="O25" s="481"/>
      <c r="P25" s="481"/>
      <c r="Q25" s="481"/>
      <c r="R25" s="481"/>
      <c r="S25" s="481"/>
      <c r="T25" s="481"/>
      <c r="U25" s="481"/>
      <c r="V25" s="481"/>
      <c r="W25" s="481"/>
      <c r="X25" s="481"/>
      <c r="Y25" s="481"/>
      <c r="Z25" s="481"/>
      <c r="AA25" s="481"/>
      <c r="AB25" s="710"/>
    </row>
    <row r="26" spans="1:28" s="508" customFormat="1">
      <c r="A26" s="465">
        <v>3.4</v>
      </c>
      <c r="B26" s="486" t="s">
        <v>476</v>
      </c>
      <c r="C26" s="688">
        <v>130885</v>
      </c>
      <c r="D26" s="711">
        <v>130885</v>
      </c>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710"/>
    </row>
    <row r="27" spans="1:28" s="508" customFormat="1">
      <c r="A27" s="465">
        <v>3.5</v>
      </c>
      <c r="B27" s="486" t="s">
        <v>477</v>
      </c>
      <c r="C27" s="688">
        <v>19209142.058899999</v>
      </c>
      <c r="D27" s="711">
        <v>17991420.058899999</v>
      </c>
      <c r="E27" s="481"/>
      <c r="F27" s="481"/>
      <c r="G27" s="481"/>
      <c r="H27" s="481"/>
      <c r="I27" s="481"/>
      <c r="J27" s="481"/>
      <c r="K27" s="481"/>
      <c r="L27" s="481">
        <v>1217722</v>
      </c>
      <c r="M27" s="481"/>
      <c r="N27" s="481"/>
      <c r="O27" s="481"/>
      <c r="P27" s="481"/>
      <c r="Q27" s="481"/>
      <c r="R27" s="481"/>
      <c r="S27" s="481"/>
      <c r="T27" s="481"/>
      <c r="U27" s="481"/>
      <c r="V27" s="481"/>
      <c r="W27" s="481"/>
      <c r="X27" s="481"/>
      <c r="Y27" s="481"/>
      <c r="Z27" s="481"/>
      <c r="AA27" s="481"/>
      <c r="AB27" s="710"/>
    </row>
    <row r="28" spans="1:28" s="508" customFormat="1">
      <c r="A28" s="465">
        <v>3.6</v>
      </c>
      <c r="B28" s="486" t="s">
        <v>478</v>
      </c>
      <c r="C28" s="688">
        <v>1360701.1768</v>
      </c>
      <c r="D28" s="711">
        <v>1266911.97</v>
      </c>
      <c r="E28" s="481"/>
      <c r="F28" s="481"/>
      <c r="G28" s="481"/>
      <c r="H28" s="481">
        <v>93789.2068</v>
      </c>
      <c r="I28" s="481"/>
      <c r="J28" s="481"/>
      <c r="K28" s="481"/>
      <c r="L28" s="481"/>
      <c r="M28" s="481"/>
      <c r="N28" s="481"/>
      <c r="O28" s="481"/>
      <c r="P28" s="481"/>
      <c r="Q28" s="481"/>
      <c r="R28" s="481"/>
      <c r="S28" s="481"/>
      <c r="T28" s="481"/>
      <c r="U28" s="481"/>
      <c r="V28" s="481"/>
      <c r="W28" s="481"/>
      <c r="X28" s="481"/>
      <c r="Y28" s="481"/>
      <c r="Z28" s="481"/>
      <c r="AA28" s="481"/>
      <c r="AB28" s="71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showGridLines="0" zoomScaleNormal="100" workbookViewId="0">
      <selection activeCell="F38" sqref="F38"/>
    </sheetView>
  </sheetViews>
  <sheetFormatPr defaultColWidth="9.140625" defaultRowHeight="12.75"/>
  <cols>
    <col min="1" max="1" width="11.85546875" style="476" bestFit="1" customWidth="1"/>
    <col min="2" max="2" width="62.42578125" style="476" customWidth="1"/>
    <col min="3" max="3" width="16.42578125" style="476" customWidth="1"/>
    <col min="4" max="4" width="14" style="476" customWidth="1"/>
    <col min="5" max="7" width="17.140625" style="476" customWidth="1"/>
    <col min="8" max="8" width="13" style="476" customWidth="1"/>
    <col min="9" max="10" width="17.140625" style="476" customWidth="1"/>
    <col min="11" max="11" width="22.28515625" style="476" customWidth="1"/>
    <col min="12" max="12" width="12.42578125" style="476" customWidth="1"/>
    <col min="13" max="13" width="13.85546875" style="476" bestFit="1" customWidth="1"/>
    <col min="14" max="14" width="21.42578125" style="476" bestFit="1" customWidth="1"/>
    <col min="15" max="15" width="22.28515625" style="476" customWidth="1"/>
    <col min="16" max="16" width="21.7109375" style="476" bestFit="1" customWidth="1"/>
    <col min="17" max="18" width="20.140625" style="476" bestFit="1" customWidth="1"/>
    <col min="19" max="19" width="13.42578125" style="476" bestFit="1" customWidth="1"/>
    <col min="20" max="20" width="14.28515625" style="476" customWidth="1"/>
    <col min="21" max="21" width="13.85546875" style="476" bestFit="1" customWidth="1"/>
    <col min="22" max="22" width="21.42578125" style="476" bestFit="1" customWidth="1"/>
    <col min="23" max="23" width="22.28515625" style="476" customWidth="1"/>
    <col min="24" max="24" width="21.7109375" style="476" bestFit="1" customWidth="1"/>
    <col min="25" max="26" width="20.140625" style="476" bestFit="1" customWidth="1"/>
    <col min="27" max="27" width="13.42578125" style="476" bestFit="1" customWidth="1"/>
    <col min="28" max="16384" width="9.140625" style="476"/>
  </cols>
  <sheetData>
    <row r="1" spans="1:27" ht="13.5">
      <c r="A1" s="373" t="s">
        <v>31</v>
      </c>
      <c r="B1" s="461" t="str">
        <f>'Info '!C2</f>
        <v>JSC Ziraat Bank Georgia</v>
      </c>
    </row>
    <row r="2" spans="1:27">
      <c r="A2" s="374" t="s">
        <v>32</v>
      </c>
      <c r="B2" s="708">
        <f>'1. key ratios '!B2</f>
        <v>45107</v>
      </c>
    </row>
    <row r="3" spans="1:27">
      <c r="A3" s="375" t="s">
        <v>481</v>
      </c>
      <c r="C3" s="478"/>
    </row>
    <row r="4" spans="1:27" ht="13.5" thickBot="1">
      <c r="A4" s="375"/>
      <c r="B4" s="542"/>
      <c r="C4" s="478"/>
    </row>
    <row r="5" spans="1:27" s="508" customFormat="1" ht="13.5" customHeight="1">
      <c r="A5" s="811" t="s">
        <v>687</v>
      </c>
      <c r="B5" s="812"/>
      <c r="C5" s="820" t="s">
        <v>686</v>
      </c>
      <c r="D5" s="821"/>
      <c r="E5" s="821"/>
      <c r="F5" s="821"/>
      <c r="G5" s="821"/>
      <c r="H5" s="821"/>
      <c r="I5" s="821"/>
      <c r="J5" s="821"/>
      <c r="K5" s="821"/>
      <c r="L5" s="821"/>
      <c r="M5" s="821"/>
      <c r="N5" s="821"/>
      <c r="O5" s="821"/>
      <c r="P5" s="821"/>
      <c r="Q5" s="821"/>
      <c r="R5" s="821"/>
      <c r="S5" s="822"/>
      <c r="T5" s="507"/>
      <c r="U5" s="507"/>
      <c r="V5" s="507"/>
      <c r="W5" s="507"/>
      <c r="X5" s="507"/>
      <c r="Y5" s="507"/>
      <c r="Z5" s="507"/>
      <c r="AA5" s="506"/>
    </row>
    <row r="6" spans="1:27" s="508" customFormat="1" ht="12" customHeight="1">
      <c r="A6" s="813"/>
      <c r="B6" s="814"/>
      <c r="C6" s="817" t="s">
        <v>65</v>
      </c>
      <c r="D6" s="809" t="s">
        <v>683</v>
      </c>
      <c r="E6" s="809"/>
      <c r="F6" s="809"/>
      <c r="G6" s="809"/>
      <c r="H6" s="809" t="s">
        <v>682</v>
      </c>
      <c r="I6" s="809"/>
      <c r="J6" s="809"/>
      <c r="K6" s="809"/>
      <c r="L6" s="505"/>
      <c r="M6" s="810" t="s">
        <v>681</v>
      </c>
      <c r="N6" s="810"/>
      <c r="O6" s="810"/>
      <c r="P6" s="810"/>
      <c r="Q6" s="810"/>
      <c r="R6" s="810"/>
      <c r="S6" s="819"/>
      <c r="T6" s="507"/>
      <c r="U6" s="798" t="s">
        <v>680</v>
      </c>
      <c r="V6" s="798"/>
      <c r="W6" s="798"/>
      <c r="X6" s="798"/>
      <c r="Y6" s="798"/>
      <c r="Z6" s="798"/>
      <c r="AA6" s="791"/>
    </row>
    <row r="7" spans="1:27" s="508" customFormat="1" ht="25.5">
      <c r="A7" s="815"/>
      <c r="B7" s="816"/>
      <c r="C7" s="818"/>
      <c r="D7" s="502"/>
      <c r="E7" s="500" t="s">
        <v>471</v>
      </c>
      <c r="F7" s="473" t="s">
        <v>678</v>
      </c>
      <c r="G7" s="475" t="s">
        <v>679</v>
      </c>
      <c r="H7" s="541"/>
      <c r="I7" s="500" t="s">
        <v>471</v>
      </c>
      <c r="J7" s="473" t="s">
        <v>678</v>
      </c>
      <c r="K7" s="475" t="s">
        <v>679</v>
      </c>
      <c r="L7" s="501"/>
      <c r="M7" s="500" t="s">
        <v>471</v>
      </c>
      <c r="N7" s="473" t="s">
        <v>678</v>
      </c>
      <c r="O7" s="473" t="s">
        <v>677</v>
      </c>
      <c r="P7" s="473" t="s">
        <v>676</v>
      </c>
      <c r="Q7" s="473" t="s">
        <v>675</v>
      </c>
      <c r="R7" s="473" t="s">
        <v>674</v>
      </c>
      <c r="S7" s="540" t="s">
        <v>673</v>
      </c>
      <c r="T7" s="539"/>
      <c r="U7" s="500" t="s">
        <v>471</v>
      </c>
      <c r="V7" s="500" t="s">
        <v>678</v>
      </c>
      <c r="W7" s="500" t="s">
        <v>677</v>
      </c>
      <c r="X7" s="500" t="s">
        <v>676</v>
      </c>
      <c r="Y7" s="500" t="s">
        <v>675</v>
      </c>
      <c r="Z7" s="473" t="s">
        <v>674</v>
      </c>
      <c r="AA7" s="500" t="s">
        <v>673</v>
      </c>
    </row>
    <row r="8" spans="1:27">
      <c r="A8" s="538">
        <v>1</v>
      </c>
      <c r="B8" s="537" t="s">
        <v>472</v>
      </c>
      <c r="C8" s="689">
        <v>113311791.73109999</v>
      </c>
      <c r="D8" s="690">
        <v>98816455.576299995</v>
      </c>
      <c r="E8" s="690">
        <v>88351.577399999995</v>
      </c>
      <c r="F8" s="690"/>
      <c r="G8" s="690"/>
      <c r="H8" s="690">
        <v>5601091.8142999997</v>
      </c>
      <c r="I8" s="690"/>
      <c r="J8" s="690">
        <v>786321.66</v>
      </c>
      <c r="K8" s="690"/>
      <c r="L8" s="690">
        <v>8894244.3405000009</v>
      </c>
      <c r="M8" s="690">
        <v>110492.0699</v>
      </c>
      <c r="N8" s="690"/>
      <c r="O8" s="690">
        <v>85545.729300000006</v>
      </c>
      <c r="P8" s="690">
        <v>101930.8342</v>
      </c>
      <c r="Q8" s="690">
        <v>576865.59</v>
      </c>
      <c r="R8" s="690"/>
      <c r="S8" s="690"/>
      <c r="T8" s="529"/>
      <c r="U8" s="464"/>
      <c r="V8" s="464"/>
      <c r="W8" s="464"/>
      <c r="X8" s="464"/>
      <c r="Y8" s="464"/>
      <c r="Z8" s="464"/>
      <c r="AA8" s="528"/>
    </row>
    <row r="9" spans="1:27">
      <c r="A9" s="535">
        <v>1.1000000000000001</v>
      </c>
      <c r="B9" s="536" t="s">
        <v>482</v>
      </c>
      <c r="C9" s="691">
        <v>102063537.41320001</v>
      </c>
      <c r="D9" s="690">
        <v>87581134.708399996</v>
      </c>
      <c r="E9" s="690">
        <v>50257.667399999998</v>
      </c>
      <c r="F9" s="690"/>
      <c r="G9" s="690"/>
      <c r="H9" s="690">
        <v>5588158.3642999995</v>
      </c>
      <c r="I9" s="690"/>
      <c r="J9" s="690">
        <v>786321.66</v>
      </c>
      <c r="K9" s="690"/>
      <c r="L9" s="690">
        <v>8894244.3405000009</v>
      </c>
      <c r="M9" s="690">
        <v>110492.0699</v>
      </c>
      <c r="N9" s="690"/>
      <c r="O9" s="690">
        <v>85545.729300000006</v>
      </c>
      <c r="P9" s="690">
        <v>101930.8342</v>
      </c>
      <c r="Q9" s="690">
        <v>576865.59</v>
      </c>
      <c r="R9" s="690"/>
      <c r="S9" s="690"/>
      <c r="T9" s="529"/>
      <c r="U9" s="464"/>
      <c r="V9" s="464"/>
      <c r="W9" s="464"/>
      <c r="X9" s="464"/>
      <c r="Y9" s="464"/>
      <c r="Z9" s="464"/>
      <c r="AA9" s="528"/>
    </row>
    <row r="10" spans="1:27">
      <c r="A10" s="533" t="s">
        <v>15</v>
      </c>
      <c r="B10" s="534" t="s">
        <v>483</v>
      </c>
      <c r="C10" s="691">
        <v>97015934.673199996</v>
      </c>
      <c r="D10" s="690">
        <v>82533531.968400002</v>
      </c>
      <c r="E10" s="690">
        <v>50257.667399999998</v>
      </c>
      <c r="F10" s="690"/>
      <c r="G10" s="690"/>
      <c r="H10" s="690">
        <v>5588158.3642999995</v>
      </c>
      <c r="I10" s="690"/>
      <c r="J10" s="690">
        <v>786321.66</v>
      </c>
      <c r="K10" s="690"/>
      <c r="L10" s="690">
        <v>8894244.3405000009</v>
      </c>
      <c r="M10" s="690">
        <v>110492.0699</v>
      </c>
      <c r="N10" s="690"/>
      <c r="O10" s="690">
        <v>85545.729300000006</v>
      </c>
      <c r="P10" s="690">
        <v>101930.8342</v>
      </c>
      <c r="Q10" s="690">
        <v>576865.59</v>
      </c>
      <c r="R10" s="690"/>
      <c r="S10" s="690"/>
      <c r="T10" s="529"/>
      <c r="U10" s="464"/>
      <c r="V10" s="464"/>
      <c r="W10" s="464"/>
      <c r="X10" s="464"/>
      <c r="Y10" s="464"/>
      <c r="Z10" s="464"/>
      <c r="AA10" s="528"/>
    </row>
    <row r="11" spans="1:27">
      <c r="A11" s="532" t="s">
        <v>484</v>
      </c>
      <c r="B11" s="531" t="s">
        <v>485</v>
      </c>
      <c r="C11" s="692">
        <v>49325873.432800002</v>
      </c>
      <c r="D11" s="690">
        <v>41913976.451300003</v>
      </c>
      <c r="E11" s="690"/>
      <c r="F11" s="690"/>
      <c r="G11" s="690"/>
      <c r="H11" s="690">
        <v>4620581.0743000004</v>
      </c>
      <c r="I11" s="690"/>
      <c r="J11" s="690">
        <v>356464.36</v>
      </c>
      <c r="K11" s="690"/>
      <c r="L11" s="690">
        <v>2791315.9071999998</v>
      </c>
      <c r="M11" s="690">
        <v>110492.0699</v>
      </c>
      <c r="N11" s="690"/>
      <c r="O11" s="690">
        <v>85545.729300000006</v>
      </c>
      <c r="P11" s="690">
        <v>27931.46</v>
      </c>
      <c r="Q11" s="690"/>
      <c r="R11" s="690"/>
      <c r="S11" s="690"/>
      <c r="T11" s="529"/>
      <c r="U11" s="464"/>
      <c r="V11" s="464"/>
      <c r="W11" s="464"/>
      <c r="X11" s="464"/>
      <c r="Y11" s="464"/>
      <c r="Z11" s="464"/>
      <c r="AA11" s="528"/>
    </row>
    <row r="12" spans="1:27">
      <c r="A12" s="532" t="s">
        <v>486</v>
      </c>
      <c r="B12" s="531" t="s">
        <v>487</v>
      </c>
      <c r="C12" s="692">
        <v>24841960.666099999</v>
      </c>
      <c r="D12" s="690">
        <v>18093556.1032</v>
      </c>
      <c r="E12" s="690"/>
      <c r="F12" s="690"/>
      <c r="G12" s="690"/>
      <c r="H12" s="690">
        <v>831888.07</v>
      </c>
      <c r="I12" s="690"/>
      <c r="J12" s="690">
        <v>429857.3</v>
      </c>
      <c r="K12" s="690"/>
      <c r="L12" s="690">
        <v>5916516.4929</v>
      </c>
      <c r="M12" s="690"/>
      <c r="N12" s="690"/>
      <c r="O12" s="690"/>
      <c r="P12" s="690">
        <v>9266.14</v>
      </c>
      <c r="Q12" s="690">
        <v>576865.59</v>
      </c>
      <c r="R12" s="690"/>
      <c r="S12" s="690"/>
      <c r="T12" s="529"/>
      <c r="U12" s="464"/>
      <c r="V12" s="464"/>
      <c r="W12" s="464"/>
      <c r="X12" s="464"/>
      <c r="Y12" s="464"/>
      <c r="Z12" s="464"/>
      <c r="AA12" s="528"/>
    </row>
    <row r="13" spans="1:27">
      <c r="A13" s="532" t="s">
        <v>488</v>
      </c>
      <c r="B13" s="531" t="s">
        <v>489</v>
      </c>
      <c r="C13" s="692">
        <v>15247144.6382</v>
      </c>
      <c r="D13" s="690">
        <v>15039149.6844</v>
      </c>
      <c r="E13" s="690"/>
      <c r="F13" s="690"/>
      <c r="G13" s="690"/>
      <c r="H13" s="690">
        <v>99187.4</v>
      </c>
      <c r="I13" s="690"/>
      <c r="J13" s="690"/>
      <c r="K13" s="690"/>
      <c r="L13" s="690">
        <v>108807.55379999999</v>
      </c>
      <c r="M13" s="690"/>
      <c r="N13" s="690"/>
      <c r="O13" s="690"/>
      <c r="P13" s="690"/>
      <c r="Q13" s="690"/>
      <c r="R13" s="690"/>
      <c r="S13" s="690"/>
      <c r="T13" s="529"/>
      <c r="U13" s="464"/>
      <c r="V13" s="464"/>
      <c r="W13" s="464"/>
      <c r="X13" s="464"/>
      <c r="Y13" s="464"/>
      <c r="Z13" s="464"/>
      <c r="AA13" s="528"/>
    </row>
    <row r="14" spans="1:27">
      <c r="A14" s="532" t="s">
        <v>490</v>
      </c>
      <c r="B14" s="531" t="s">
        <v>491</v>
      </c>
      <c r="C14" s="692">
        <v>7600955.9360999996</v>
      </c>
      <c r="D14" s="690">
        <v>7486849.7295000004</v>
      </c>
      <c r="E14" s="690">
        <v>50257.667399999998</v>
      </c>
      <c r="F14" s="690"/>
      <c r="G14" s="690"/>
      <c r="H14" s="690">
        <v>36501.82</v>
      </c>
      <c r="I14" s="690"/>
      <c r="J14" s="690"/>
      <c r="K14" s="690"/>
      <c r="L14" s="690">
        <v>77604.386599999998</v>
      </c>
      <c r="M14" s="690"/>
      <c r="N14" s="690"/>
      <c r="O14" s="690"/>
      <c r="P14" s="690">
        <v>64733.234199999999</v>
      </c>
      <c r="Q14" s="690"/>
      <c r="R14" s="690"/>
      <c r="S14" s="690"/>
      <c r="T14" s="529"/>
      <c r="U14" s="464"/>
      <c r="V14" s="464"/>
      <c r="W14" s="464"/>
      <c r="X14" s="464"/>
      <c r="Y14" s="464"/>
      <c r="Z14" s="464"/>
      <c r="AA14" s="528"/>
    </row>
    <row r="15" spans="1:27">
      <c r="A15" s="530">
        <v>1.2</v>
      </c>
      <c r="B15" s="526" t="s">
        <v>685</v>
      </c>
      <c r="C15" s="692">
        <v>3820979.82</v>
      </c>
      <c r="D15" s="690">
        <v>467380.07</v>
      </c>
      <c r="E15" s="690">
        <v>1608.73</v>
      </c>
      <c r="F15" s="690"/>
      <c r="G15" s="690"/>
      <c r="H15" s="690">
        <v>143364.06</v>
      </c>
      <c r="I15" s="690"/>
      <c r="J15" s="690">
        <v>10905.69</v>
      </c>
      <c r="K15" s="690"/>
      <c r="L15" s="690">
        <v>3210235.69</v>
      </c>
      <c r="M15" s="690">
        <v>67505.38</v>
      </c>
      <c r="N15" s="690"/>
      <c r="O15" s="690">
        <v>55704.26</v>
      </c>
      <c r="P15" s="690">
        <v>30678.77</v>
      </c>
      <c r="Q15" s="690">
        <v>309863.71000000002</v>
      </c>
      <c r="R15" s="690"/>
      <c r="S15" s="690"/>
      <c r="T15" s="529"/>
      <c r="U15" s="464"/>
      <c r="V15" s="464"/>
      <c r="W15" s="464"/>
      <c r="X15" s="464"/>
      <c r="Y15" s="464"/>
      <c r="Z15" s="464"/>
      <c r="AA15" s="528"/>
    </row>
    <row r="16" spans="1:27">
      <c r="A16" s="527">
        <v>1.3</v>
      </c>
      <c r="B16" s="526" t="s">
        <v>530</v>
      </c>
      <c r="C16" s="693"/>
      <c r="D16" s="694"/>
      <c r="E16" s="694"/>
      <c r="F16" s="694"/>
      <c r="G16" s="694"/>
      <c r="H16" s="694"/>
      <c r="I16" s="694"/>
      <c r="J16" s="694"/>
      <c r="K16" s="694"/>
      <c r="L16" s="694"/>
      <c r="M16" s="694"/>
      <c r="N16" s="694"/>
      <c r="O16" s="694"/>
      <c r="P16" s="694"/>
      <c r="Q16" s="694"/>
      <c r="R16" s="694"/>
      <c r="S16" s="694"/>
      <c r="T16" s="525"/>
      <c r="U16" s="524"/>
      <c r="V16" s="524"/>
      <c r="W16" s="524"/>
      <c r="X16" s="524"/>
      <c r="Y16" s="524"/>
      <c r="Z16" s="524"/>
      <c r="AA16" s="523"/>
    </row>
    <row r="17" spans="1:27" s="508" customFormat="1">
      <c r="A17" s="521" t="s">
        <v>492</v>
      </c>
      <c r="B17" s="522" t="s">
        <v>493</v>
      </c>
      <c r="C17" s="695">
        <v>101151008.7393</v>
      </c>
      <c r="D17" s="690">
        <v>86668606.034500003</v>
      </c>
      <c r="E17" s="690">
        <v>50257.667399999998</v>
      </c>
      <c r="F17" s="690"/>
      <c r="G17" s="690"/>
      <c r="H17" s="690">
        <v>5588158.3642999995</v>
      </c>
      <c r="I17" s="690"/>
      <c r="J17" s="690">
        <v>786321.66</v>
      </c>
      <c r="K17" s="690"/>
      <c r="L17" s="690">
        <v>8894244.3405000009</v>
      </c>
      <c r="M17" s="690">
        <v>110492.0699</v>
      </c>
      <c r="N17" s="690"/>
      <c r="O17" s="690">
        <v>85545.729300000006</v>
      </c>
      <c r="P17" s="690">
        <v>101930.8342</v>
      </c>
      <c r="Q17" s="690">
        <v>576865.59</v>
      </c>
      <c r="R17" s="690"/>
      <c r="S17" s="690"/>
      <c r="T17" s="515"/>
      <c r="U17" s="465"/>
      <c r="V17" s="465"/>
      <c r="W17" s="465"/>
      <c r="X17" s="465"/>
      <c r="Y17" s="465"/>
      <c r="Z17" s="465"/>
      <c r="AA17" s="514"/>
    </row>
    <row r="18" spans="1:27" s="508" customFormat="1">
      <c r="A18" s="518" t="s">
        <v>494</v>
      </c>
      <c r="B18" s="519" t="s">
        <v>495</v>
      </c>
      <c r="C18" s="696">
        <v>96103405.999300003</v>
      </c>
      <c r="D18" s="690">
        <v>81621003.294499993</v>
      </c>
      <c r="E18" s="690">
        <v>50257.667399999998</v>
      </c>
      <c r="F18" s="690"/>
      <c r="G18" s="690"/>
      <c r="H18" s="690">
        <v>5588158.3642999995</v>
      </c>
      <c r="I18" s="690"/>
      <c r="J18" s="690">
        <v>786321.66</v>
      </c>
      <c r="K18" s="690"/>
      <c r="L18" s="690">
        <v>8894244.3405000009</v>
      </c>
      <c r="M18" s="690">
        <v>110492.0699</v>
      </c>
      <c r="N18" s="690"/>
      <c r="O18" s="690">
        <v>85545.729300000006</v>
      </c>
      <c r="P18" s="690">
        <v>101930.8342</v>
      </c>
      <c r="Q18" s="690">
        <v>576865.59</v>
      </c>
      <c r="R18" s="690"/>
      <c r="S18" s="690"/>
      <c r="T18" s="515"/>
      <c r="U18" s="465"/>
      <c r="V18" s="465"/>
      <c r="W18" s="465"/>
      <c r="X18" s="465"/>
      <c r="Y18" s="465"/>
      <c r="Z18" s="465"/>
      <c r="AA18" s="514"/>
    </row>
    <row r="19" spans="1:27" s="508" customFormat="1">
      <c r="A19" s="521" t="s">
        <v>496</v>
      </c>
      <c r="B19" s="520" t="s">
        <v>497</v>
      </c>
      <c r="C19" s="696">
        <v>151160860.7089</v>
      </c>
      <c r="D19" s="690">
        <v>118577901.69050001</v>
      </c>
      <c r="E19" s="690">
        <v>270859.75679999997</v>
      </c>
      <c r="F19" s="690"/>
      <c r="G19" s="690"/>
      <c r="H19" s="690">
        <v>24325753.720400002</v>
      </c>
      <c r="I19" s="690"/>
      <c r="J19" s="690">
        <v>518056.64</v>
      </c>
      <c r="K19" s="690"/>
      <c r="L19" s="690">
        <v>8257205.2980000004</v>
      </c>
      <c r="M19" s="690">
        <v>211917.00289999999</v>
      </c>
      <c r="N19" s="690"/>
      <c r="O19" s="690">
        <v>1475080.5726999999</v>
      </c>
      <c r="P19" s="690">
        <v>458963.27439999999</v>
      </c>
      <c r="Q19" s="690">
        <v>334725.55</v>
      </c>
      <c r="R19" s="690"/>
      <c r="S19" s="690"/>
      <c r="T19" s="515"/>
      <c r="U19" s="465"/>
      <c r="V19" s="465"/>
      <c r="W19" s="465"/>
      <c r="X19" s="465"/>
      <c r="Y19" s="465"/>
      <c r="Z19" s="465"/>
      <c r="AA19" s="514"/>
    </row>
    <row r="20" spans="1:27" s="508" customFormat="1">
      <c r="A20" s="518" t="s">
        <v>498</v>
      </c>
      <c r="B20" s="519" t="s">
        <v>495</v>
      </c>
      <c r="C20" s="696">
        <v>150109147.9689</v>
      </c>
      <c r="D20" s="690">
        <v>117526188.9505</v>
      </c>
      <c r="E20" s="690">
        <v>270859.75679999997</v>
      </c>
      <c r="F20" s="690"/>
      <c r="G20" s="690"/>
      <c r="H20" s="690">
        <v>24325753.720400002</v>
      </c>
      <c r="I20" s="690"/>
      <c r="J20" s="690">
        <v>518056.64</v>
      </c>
      <c r="K20" s="690"/>
      <c r="L20" s="690">
        <v>8257205.2980000004</v>
      </c>
      <c r="M20" s="690">
        <v>211917.00289999999</v>
      </c>
      <c r="N20" s="690"/>
      <c r="O20" s="690">
        <v>1475080.5726999999</v>
      </c>
      <c r="P20" s="690">
        <v>458963.27439999999</v>
      </c>
      <c r="Q20" s="690">
        <v>334725.55</v>
      </c>
      <c r="R20" s="690"/>
      <c r="S20" s="690"/>
      <c r="T20" s="515"/>
      <c r="U20" s="465"/>
      <c r="V20" s="465"/>
      <c r="W20" s="465"/>
      <c r="X20" s="465"/>
      <c r="Y20" s="465"/>
      <c r="Z20" s="465"/>
      <c r="AA20" s="514"/>
    </row>
    <row r="21" spans="1:27" s="508" customFormat="1">
      <c r="A21" s="517">
        <v>1.4</v>
      </c>
      <c r="B21" s="516" t="s">
        <v>499</v>
      </c>
      <c r="C21" s="696"/>
      <c r="D21" s="690"/>
      <c r="E21" s="690"/>
      <c r="F21" s="690"/>
      <c r="G21" s="690"/>
      <c r="H21" s="690"/>
      <c r="I21" s="690"/>
      <c r="J21" s="690"/>
      <c r="K21" s="690"/>
      <c r="L21" s="690"/>
      <c r="M21" s="690"/>
      <c r="N21" s="690"/>
      <c r="O21" s="690"/>
      <c r="P21" s="690"/>
      <c r="Q21" s="690"/>
      <c r="R21" s="690"/>
      <c r="S21" s="690"/>
      <c r="T21" s="515"/>
      <c r="U21" s="465"/>
      <c r="V21" s="465"/>
      <c r="W21" s="465"/>
      <c r="X21" s="465"/>
      <c r="Y21" s="465"/>
      <c r="Z21" s="465"/>
      <c r="AA21" s="514"/>
    </row>
    <row r="22" spans="1:27" s="508" customFormat="1" ht="13.5" thickBot="1">
      <c r="A22" s="513">
        <v>1.5</v>
      </c>
      <c r="B22" s="512" t="s">
        <v>500</v>
      </c>
      <c r="C22" s="697">
        <v>5047602.74</v>
      </c>
      <c r="D22" s="698">
        <v>5047602.74</v>
      </c>
      <c r="E22" s="698"/>
      <c r="F22" s="698"/>
      <c r="G22" s="698"/>
      <c r="H22" s="698"/>
      <c r="I22" s="698"/>
      <c r="J22" s="698"/>
      <c r="K22" s="698"/>
      <c r="L22" s="698"/>
      <c r="M22" s="698"/>
      <c r="N22" s="698"/>
      <c r="O22" s="698"/>
      <c r="P22" s="698"/>
      <c r="Q22" s="698"/>
      <c r="R22" s="698"/>
      <c r="S22" s="698"/>
      <c r="T22" s="511"/>
      <c r="U22" s="510"/>
      <c r="V22" s="510"/>
      <c r="W22" s="510"/>
      <c r="X22" s="510"/>
      <c r="Y22" s="510"/>
      <c r="Z22" s="510"/>
      <c r="AA22" s="509"/>
    </row>
    <row r="23" spans="1:27">
      <c r="A23" s="496"/>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I7" sqref="I7:K32"/>
    </sheetView>
  </sheetViews>
  <sheetFormatPr defaultColWidth="9.140625" defaultRowHeight="12.75"/>
  <cols>
    <col min="1" max="1" width="11.85546875" style="476" bestFit="1" customWidth="1"/>
    <col min="2" max="2" width="58.140625" style="476" customWidth="1"/>
    <col min="3" max="3" width="12.140625" style="476" customWidth="1"/>
    <col min="4" max="5" width="16.140625" style="476" customWidth="1"/>
    <col min="6" max="6" width="16.140625" style="543" customWidth="1"/>
    <col min="7" max="7" width="12.28515625" style="543" customWidth="1"/>
    <col min="8" max="8" width="11.42578125" style="476" customWidth="1"/>
    <col min="9" max="11" width="16.140625" style="543" customWidth="1"/>
    <col min="12" max="12" width="15.85546875" style="543" customWidth="1"/>
    <col min="13" max="16384" width="9.140625" style="476"/>
  </cols>
  <sheetData>
    <row r="1" spans="1:12" ht="13.5">
      <c r="A1" s="373" t="s">
        <v>31</v>
      </c>
      <c r="B1" s="461" t="str">
        <f>'Info '!C2</f>
        <v>JSC Ziraat Bank Georgia</v>
      </c>
      <c r="F1" s="476"/>
      <c r="G1" s="476"/>
      <c r="I1" s="476"/>
      <c r="J1" s="476"/>
      <c r="K1" s="476"/>
      <c r="L1" s="476"/>
    </row>
    <row r="2" spans="1:12">
      <c r="A2" s="374" t="s">
        <v>32</v>
      </c>
      <c r="B2" s="708">
        <f>'1. key ratios '!B2</f>
        <v>45107</v>
      </c>
      <c r="F2" s="476"/>
      <c r="G2" s="476"/>
      <c r="I2" s="476"/>
      <c r="J2" s="476"/>
      <c r="K2" s="476"/>
      <c r="L2" s="476"/>
    </row>
    <row r="3" spans="1:12">
      <c r="A3" s="375" t="s">
        <v>501</v>
      </c>
      <c r="F3" s="476"/>
      <c r="G3" s="476"/>
      <c r="I3" s="476"/>
      <c r="J3" s="476"/>
      <c r="K3" s="476"/>
      <c r="L3" s="476"/>
    </row>
    <row r="4" spans="1:12">
      <c r="F4" s="476"/>
      <c r="G4" s="476"/>
      <c r="I4" s="476"/>
      <c r="J4" s="476"/>
      <c r="K4" s="476"/>
      <c r="L4" s="476"/>
    </row>
    <row r="5" spans="1:12" ht="37.5" customHeight="1">
      <c r="A5" s="777" t="s">
        <v>518</v>
      </c>
      <c r="B5" s="778"/>
      <c r="C5" s="823" t="s">
        <v>502</v>
      </c>
      <c r="D5" s="824"/>
      <c r="E5" s="824"/>
      <c r="F5" s="824"/>
      <c r="G5" s="824"/>
      <c r="H5" s="825" t="s">
        <v>662</v>
      </c>
      <c r="I5" s="826"/>
      <c r="J5" s="826"/>
      <c r="K5" s="826"/>
      <c r="L5" s="827"/>
    </row>
    <row r="6" spans="1:12" ht="39.6" customHeight="1">
      <c r="A6" s="781"/>
      <c r="B6" s="782"/>
      <c r="C6" s="377"/>
      <c r="D6" s="474" t="s">
        <v>683</v>
      </c>
      <c r="E6" s="474" t="s">
        <v>682</v>
      </c>
      <c r="F6" s="474" t="s">
        <v>681</v>
      </c>
      <c r="G6" s="474" t="s">
        <v>680</v>
      </c>
      <c r="H6" s="546"/>
      <c r="I6" s="474" t="s">
        <v>683</v>
      </c>
      <c r="J6" s="474" t="s">
        <v>682</v>
      </c>
      <c r="K6" s="474" t="s">
        <v>681</v>
      </c>
      <c r="L6" s="474" t="s">
        <v>680</v>
      </c>
    </row>
    <row r="7" spans="1:12">
      <c r="A7" s="465">
        <v>1</v>
      </c>
      <c r="B7" s="482" t="s">
        <v>521</v>
      </c>
      <c r="C7" s="699">
        <v>3495677.9506999999</v>
      </c>
      <c r="D7" s="465">
        <v>3495677.9506999999</v>
      </c>
      <c r="E7" s="465"/>
      <c r="F7" s="700"/>
      <c r="G7" s="700"/>
      <c r="H7" s="699">
        <v>44520.56</v>
      </c>
      <c r="I7" s="465">
        <v>44520.56</v>
      </c>
      <c r="J7" s="700"/>
      <c r="K7" s="700"/>
      <c r="L7" s="700"/>
    </row>
    <row r="8" spans="1:12">
      <c r="A8" s="465">
        <v>2</v>
      </c>
      <c r="B8" s="482" t="s">
        <v>434</v>
      </c>
      <c r="C8" s="699">
        <v>1001644.2555</v>
      </c>
      <c r="D8" s="465">
        <v>1001644.2555</v>
      </c>
      <c r="E8" s="465"/>
      <c r="F8" s="500"/>
      <c r="G8" s="500"/>
      <c r="H8" s="699">
        <v>6993.47</v>
      </c>
      <c r="I8" s="465">
        <v>6993.47</v>
      </c>
      <c r="J8" s="500"/>
      <c r="K8" s="500"/>
      <c r="L8" s="500"/>
    </row>
    <row r="9" spans="1:12">
      <c r="A9" s="465">
        <v>3</v>
      </c>
      <c r="B9" s="482" t="s">
        <v>435</v>
      </c>
      <c r="C9" s="699">
        <v>0</v>
      </c>
      <c r="D9" s="465"/>
      <c r="E9" s="465"/>
      <c r="F9" s="701"/>
      <c r="G9" s="701"/>
      <c r="H9" s="699">
        <v>0</v>
      </c>
      <c r="I9" s="465"/>
      <c r="J9" s="701"/>
      <c r="K9" s="701"/>
      <c r="L9" s="701"/>
    </row>
    <row r="10" spans="1:12">
      <c r="A10" s="465">
        <v>4</v>
      </c>
      <c r="B10" s="482" t="s">
        <v>522</v>
      </c>
      <c r="C10" s="699">
        <v>4973277.3849999998</v>
      </c>
      <c r="D10" s="465">
        <v>4973277.3849999998</v>
      </c>
      <c r="E10" s="465"/>
      <c r="F10" s="701"/>
      <c r="G10" s="701"/>
      <c r="H10" s="699">
        <v>17106.810000000001</v>
      </c>
      <c r="I10" s="465">
        <v>17106.810000000001</v>
      </c>
      <c r="J10" s="701"/>
      <c r="K10" s="701"/>
      <c r="L10" s="701"/>
    </row>
    <row r="11" spans="1:12">
      <c r="A11" s="465">
        <v>5</v>
      </c>
      <c r="B11" s="482" t="s">
        <v>436</v>
      </c>
      <c r="C11" s="699">
        <v>3106058.3319000001</v>
      </c>
      <c r="D11" s="465">
        <v>2320711.37</v>
      </c>
      <c r="E11" s="465"/>
      <c r="F11" s="701">
        <v>785346.96189999999</v>
      </c>
      <c r="G11" s="701"/>
      <c r="H11" s="699">
        <v>154994.99</v>
      </c>
      <c r="I11" s="465">
        <v>17525.78</v>
      </c>
      <c r="J11" s="701"/>
      <c r="K11" s="701">
        <v>137469.21</v>
      </c>
      <c r="L11" s="701"/>
    </row>
    <row r="12" spans="1:12">
      <c r="A12" s="465">
        <v>6</v>
      </c>
      <c r="B12" s="482" t="s">
        <v>437</v>
      </c>
      <c r="C12" s="699">
        <v>7528928.3198999995</v>
      </c>
      <c r="D12" s="465">
        <v>7528928.3198999995</v>
      </c>
      <c r="E12" s="465"/>
      <c r="F12" s="701"/>
      <c r="G12" s="701"/>
      <c r="H12" s="699">
        <v>41178.449999999997</v>
      </c>
      <c r="I12" s="465">
        <v>41178.449999999997</v>
      </c>
      <c r="J12" s="701"/>
      <c r="K12" s="701"/>
      <c r="L12" s="701"/>
    </row>
    <row r="13" spans="1:12">
      <c r="A13" s="465">
        <v>7</v>
      </c>
      <c r="B13" s="482" t="s">
        <v>438</v>
      </c>
      <c r="C13" s="699">
        <v>13747677.089899998</v>
      </c>
      <c r="D13" s="465">
        <v>13045488.419299999</v>
      </c>
      <c r="E13" s="465">
        <v>401037.29430000001</v>
      </c>
      <c r="F13" s="701">
        <v>301151.3763</v>
      </c>
      <c r="G13" s="701"/>
      <c r="H13" s="699">
        <v>297063.93</v>
      </c>
      <c r="I13" s="465">
        <v>84397.95</v>
      </c>
      <c r="J13" s="701">
        <v>16567.169999999998</v>
      </c>
      <c r="K13" s="701">
        <v>196098.81</v>
      </c>
      <c r="L13" s="701"/>
    </row>
    <row r="14" spans="1:12">
      <c r="A14" s="465">
        <v>8</v>
      </c>
      <c r="B14" s="482" t="s">
        <v>439</v>
      </c>
      <c r="C14" s="699">
        <v>4221047.8310000002</v>
      </c>
      <c r="D14" s="465">
        <v>3431397.9709999999</v>
      </c>
      <c r="E14" s="465">
        <v>212784.27</v>
      </c>
      <c r="F14" s="701">
        <v>576865.59</v>
      </c>
      <c r="G14" s="701"/>
      <c r="H14" s="699">
        <v>340863.44</v>
      </c>
      <c r="I14" s="465">
        <v>23431.21</v>
      </c>
      <c r="J14" s="701">
        <v>7568.52</v>
      </c>
      <c r="K14" s="701">
        <v>309863.71000000002</v>
      </c>
      <c r="L14" s="701"/>
    </row>
    <row r="15" spans="1:12">
      <c r="A15" s="465">
        <v>9</v>
      </c>
      <c r="B15" s="482" t="s">
        <v>440</v>
      </c>
      <c r="C15" s="699">
        <v>2637085.6844000001</v>
      </c>
      <c r="D15" s="465">
        <v>2637085.6844000001</v>
      </c>
      <c r="E15" s="465"/>
      <c r="F15" s="701"/>
      <c r="G15" s="701"/>
      <c r="H15" s="699">
        <v>17267.38</v>
      </c>
      <c r="I15" s="465">
        <v>17267.38</v>
      </c>
      <c r="J15" s="701"/>
      <c r="K15" s="701"/>
      <c r="L15" s="701"/>
    </row>
    <row r="16" spans="1:12">
      <c r="A16" s="465">
        <v>10</v>
      </c>
      <c r="B16" s="482" t="s">
        <v>441</v>
      </c>
      <c r="C16" s="699">
        <v>1656734.2379999999</v>
      </c>
      <c r="D16" s="465">
        <v>258646.50459999999</v>
      </c>
      <c r="E16" s="465"/>
      <c r="F16" s="701">
        <v>1398087.7334</v>
      </c>
      <c r="G16" s="701"/>
      <c r="H16" s="699">
        <v>428033.88</v>
      </c>
      <c r="I16" s="465">
        <v>4098.17</v>
      </c>
      <c r="J16" s="701"/>
      <c r="K16" s="701">
        <v>423935.71</v>
      </c>
      <c r="L16" s="701"/>
    </row>
    <row r="17" spans="1:12">
      <c r="A17" s="465">
        <v>11</v>
      </c>
      <c r="B17" s="482" t="s">
        <v>442</v>
      </c>
      <c r="C17" s="699">
        <v>10149591.4428</v>
      </c>
      <c r="D17" s="465">
        <v>10149591.4428</v>
      </c>
      <c r="E17" s="465"/>
      <c r="F17" s="701"/>
      <c r="G17" s="701"/>
      <c r="H17" s="699">
        <v>12108.71</v>
      </c>
      <c r="I17" s="465">
        <v>12108.71</v>
      </c>
      <c r="J17" s="701"/>
      <c r="K17" s="701"/>
      <c r="L17" s="701"/>
    </row>
    <row r="18" spans="1:12">
      <c r="A18" s="465">
        <v>12</v>
      </c>
      <c r="B18" s="482" t="s">
        <v>443</v>
      </c>
      <c r="C18" s="699">
        <v>21888361.196800001</v>
      </c>
      <c r="D18" s="465">
        <v>20738641.185400002</v>
      </c>
      <c r="E18" s="465">
        <v>156677.06</v>
      </c>
      <c r="F18" s="701">
        <v>993042.95140000002</v>
      </c>
      <c r="G18" s="701"/>
      <c r="H18" s="699">
        <v>531450.93999999994</v>
      </c>
      <c r="I18" s="465">
        <v>110231.84</v>
      </c>
      <c r="J18" s="701">
        <v>10567.92</v>
      </c>
      <c r="K18" s="701">
        <v>410651.18</v>
      </c>
      <c r="L18" s="701"/>
    </row>
    <row r="19" spans="1:12">
      <c r="A19" s="465">
        <v>13</v>
      </c>
      <c r="B19" s="482" t="s">
        <v>444</v>
      </c>
      <c r="C19" s="699">
        <v>9717312.7875999995</v>
      </c>
      <c r="D19" s="465">
        <v>4677882.9119999995</v>
      </c>
      <c r="E19" s="465">
        <v>361207.53</v>
      </c>
      <c r="F19" s="701">
        <v>4678222.3455999997</v>
      </c>
      <c r="G19" s="701"/>
      <c r="H19" s="699">
        <v>1668971.8</v>
      </c>
      <c r="I19" s="465">
        <v>20595.650000000001</v>
      </c>
      <c r="J19" s="701">
        <v>5581.03</v>
      </c>
      <c r="K19" s="701">
        <v>1642795.12</v>
      </c>
      <c r="L19" s="701"/>
    </row>
    <row r="20" spans="1:12">
      <c r="A20" s="465">
        <v>14</v>
      </c>
      <c r="B20" s="482" t="s">
        <v>445</v>
      </c>
      <c r="C20" s="699">
        <v>4074744.2332000001</v>
      </c>
      <c r="D20" s="465">
        <v>211664.8132</v>
      </c>
      <c r="E20" s="465">
        <v>3863079.42</v>
      </c>
      <c r="F20" s="701"/>
      <c r="G20" s="701"/>
      <c r="H20" s="699">
        <v>97000.33</v>
      </c>
      <c r="I20" s="465">
        <v>2524.62</v>
      </c>
      <c r="J20" s="701">
        <v>94475.71</v>
      </c>
      <c r="K20" s="701"/>
      <c r="L20" s="701"/>
    </row>
    <row r="21" spans="1:12">
      <c r="A21" s="465">
        <v>15</v>
      </c>
      <c r="B21" s="482" t="s">
        <v>446</v>
      </c>
      <c r="C21" s="699">
        <v>1686084.94</v>
      </c>
      <c r="D21" s="465">
        <v>1686084.94</v>
      </c>
      <c r="E21" s="465"/>
      <c r="F21" s="701"/>
      <c r="G21" s="701"/>
      <c r="H21" s="699">
        <v>2801.35</v>
      </c>
      <c r="I21" s="465">
        <v>2801.35</v>
      </c>
      <c r="J21" s="701"/>
      <c r="K21" s="701"/>
      <c r="L21" s="701"/>
    </row>
    <row r="22" spans="1:12">
      <c r="A22" s="465">
        <v>16</v>
      </c>
      <c r="B22" s="482" t="s">
        <v>447</v>
      </c>
      <c r="C22" s="699">
        <v>0</v>
      </c>
      <c r="D22" s="465"/>
      <c r="E22" s="465"/>
      <c r="F22" s="701"/>
      <c r="G22" s="701"/>
      <c r="H22" s="699">
        <v>0</v>
      </c>
      <c r="I22" s="465"/>
      <c r="J22" s="701"/>
      <c r="K22" s="701"/>
      <c r="L22" s="701"/>
    </row>
    <row r="23" spans="1:12">
      <c r="A23" s="465">
        <v>17</v>
      </c>
      <c r="B23" s="482" t="s">
        <v>525</v>
      </c>
      <c r="C23" s="699">
        <v>1817217.6614999999</v>
      </c>
      <c r="D23" s="465">
        <v>1255603.5215</v>
      </c>
      <c r="E23" s="465">
        <v>561614.14</v>
      </c>
      <c r="F23" s="701"/>
      <c r="G23" s="701"/>
      <c r="H23" s="699">
        <v>15453.29</v>
      </c>
      <c r="I23" s="465">
        <v>7277.41</v>
      </c>
      <c r="J23" s="701">
        <v>8175.88</v>
      </c>
      <c r="K23" s="701"/>
      <c r="L23" s="701"/>
    </row>
    <row r="24" spans="1:12">
      <c r="A24" s="465">
        <v>18</v>
      </c>
      <c r="B24" s="482" t="s">
        <v>448</v>
      </c>
      <c r="C24" s="699">
        <v>0</v>
      </c>
      <c r="D24" s="465"/>
      <c r="E24" s="465"/>
      <c r="F24" s="701"/>
      <c r="G24" s="701"/>
      <c r="H24" s="699">
        <v>0</v>
      </c>
      <c r="I24" s="465"/>
      <c r="J24" s="701"/>
      <c r="K24" s="701"/>
      <c r="L24" s="701"/>
    </row>
    <row r="25" spans="1:12">
      <c r="A25" s="465">
        <v>19</v>
      </c>
      <c r="B25" s="482" t="s">
        <v>449</v>
      </c>
      <c r="C25" s="699">
        <v>0</v>
      </c>
      <c r="D25" s="465"/>
      <c r="E25" s="465"/>
      <c r="F25" s="701"/>
      <c r="G25" s="701"/>
      <c r="H25" s="699">
        <v>0</v>
      </c>
      <c r="I25" s="465"/>
      <c r="J25" s="701"/>
      <c r="K25" s="701"/>
      <c r="L25" s="701"/>
    </row>
    <row r="26" spans="1:12">
      <c r="A26" s="465">
        <v>20</v>
      </c>
      <c r="B26" s="482" t="s">
        <v>524</v>
      </c>
      <c r="C26" s="699">
        <v>67085.255699999994</v>
      </c>
      <c r="D26" s="465">
        <v>67085.255699999994</v>
      </c>
      <c r="E26" s="465"/>
      <c r="F26" s="701"/>
      <c r="G26" s="701"/>
      <c r="H26" s="699">
        <v>496.75</v>
      </c>
      <c r="I26" s="465">
        <v>496.75</v>
      </c>
      <c r="J26" s="701"/>
      <c r="K26" s="701"/>
      <c r="L26" s="701"/>
    </row>
    <row r="27" spans="1:12">
      <c r="A27" s="465">
        <v>21</v>
      </c>
      <c r="B27" s="482" t="s">
        <v>450</v>
      </c>
      <c r="C27" s="699">
        <v>14270.52</v>
      </c>
      <c r="D27" s="465">
        <v>5004.38</v>
      </c>
      <c r="E27" s="465"/>
      <c r="F27" s="701">
        <v>9266.14</v>
      </c>
      <c r="G27" s="701"/>
      <c r="H27" s="699">
        <v>6046.7000000000007</v>
      </c>
      <c r="I27" s="465">
        <v>12.93</v>
      </c>
      <c r="J27" s="701"/>
      <c r="K27" s="701">
        <v>6033.77</v>
      </c>
      <c r="L27" s="701"/>
    </row>
    <row r="28" spans="1:12">
      <c r="A28" s="465">
        <v>22</v>
      </c>
      <c r="B28" s="482" t="s">
        <v>451</v>
      </c>
      <c r="C28" s="699">
        <v>0</v>
      </c>
      <c r="D28" s="465"/>
      <c r="E28" s="465"/>
      <c r="F28" s="701"/>
      <c r="G28" s="701"/>
      <c r="H28" s="699">
        <v>0</v>
      </c>
      <c r="I28" s="465"/>
      <c r="J28" s="701"/>
      <c r="K28" s="701"/>
      <c r="L28" s="701"/>
    </row>
    <row r="29" spans="1:12">
      <c r="A29" s="465">
        <v>23</v>
      </c>
      <c r="B29" s="482" t="s">
        <v>452</v>
      </c>
      <c r="C29" s="699">
        <v>10786542.2576</v>
      </c>
      <c r="D29" s="465">
        <v>10605111.1438</v>
      </c>
      <c r="E29" s="465">
        <v>44692.1</v>
      </c>
      <c r="F29" s="701">
        <v>136739.01379999999</v>
      </c>
      <c r="G29" s="701"/>
      <c r="H29" s="699">
        <v>147126.35</v>
      </c>
      <c r="I29" s="465">
        <v>72294.44</v>
      </c>
      <c r="J29" s="701">
        <v>927.07</v>
      </c>
      <c r="K29" s="701">
        <v>73904.84</v>
      </c>
      <c r="L29" s="701"/>
    </row>
    <row r="30" spans="1:12">
      <c r="A30" s="465">
        <v>24</v>
      </c>
      <c r="B30" s="482" t="s">
        <v>523</v>
      </c>
      <c r="C30" s="699">
        <v>9249.8700000000008</v>
      </c>
      <c r="D30" s="465">
        <v>9249.8700000000008</v>
      </c>
      <c r="E30" s="465"/>
      <c r="F30" s="701"/>
      <c r="G30" s="701"/>
      <c r="H30" s="699">
        <v>24.01</v>
      </c>
      <c r="I30" s="465">
        <v>24.01</v>
      </c>
      <c r="J30" s="701"/>
      <c r="K30" s="701"/>
      <c r="L30" s="701"/>
    </row>
    <row r="31" spans="1:12">
      <c r="A31" s="465">
        <v>25</v>
      </c>
      <c r="B31" s="482" t="s">
        <v>453</v>
      </c>
      <c r="C31" s="699">
        <v>10733200.479599999</v>
      </c>
      <c r="D31" s="465">
        <v>10717678.251499999</v>
      </c>
      <c r="E31" s="465"/>
      <c r="F31" s="701">
        <v>15522.2281</v>
      </c>
      <c r="G31" s="701"/>
      <c r="H31" s="699">
        <v>41479.79</v>
      </c>
      <c r="I31" s="465">
        <v>31996.45</v>
      </c>
      <c r="J31" s="701"/>
      <c r="K31" s="701">
        <v>9483.34</v>
      </c>
      <c r="L31" s="701"/>
    </row>
    <row r="32" spans="1:12">
      <c r="A32" s="465">
        <v>26</v>
      </c>
      <c r="B32" s="482" t="s">
        <v>520</v>
      </c>
      <c r="C32" s="699">
        <v>0</v>
      </c>
      <c r="D32" s="465"/>
      <c r="E32" s="465"/>
      <c r="F32" s="701"/>
      <c r="G32" s="701"/>
      <c r="H32" s="699">
        <v>0</v>
      </c>
      <c r="I32" s="465"/>
      <c r="J32" s="701"/>
      <c r="K32" s="701"/>
      <c r="L32" s="701"/>
    </row>
    <row r="33" spans="1:12">
      <c r="A33" s="465">
        <v>27</v>
      </c>
      <c r="B33" s="545" t="s">
        <v>65</v>
      </c>
      <c r="C33" s="699">
        <v>113311791.73110001</v>
      </c>
      <c r="D33" s="494">
        <v>98816455.57630001</v>
      </c>
      <c r="E33" s="494">
        <v>5601091.8142999997</v>
      </c>
      <c r="F33" s="494">
        <v>8894244.3405000009</v>
      </c>
      <c r="G33" s="494">
        <v>0</v>
      </c>
      <c r="H33" s="699">
        <v>3870982.9299999997</v>
      </c>
      <c r="I33" s="465">
        <v>516883.93999999994</v>
      </c>
      <c r="J33" s="701">
        <v>143863.30000000002</v>
      </c>
      <c r="K33" s="701">
        <v>3210235.69</v>
      </c>
      <c r="L33" s="701"/>
    </row>
    <row r="34" spans="1:12">
      <c r="A34" s="496"/>
      <c r="B34" s="496"/>
      <c r="C34" s="496"/>
      <c r="D34" s="496"/>
      <c r="E34" s="496"/>
      <c r="H34" s="496"/>
    </row>
    <row r="35" spans="1:12">
      <c r="A35" s="496"/>
      <c r="B35" s="544"/>
      <c r="C35" s="544"/>
      <c r="D35" s="496"/>
      <c r="E35" s="496"/>
      <c r="H35" s="496"/>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Normal="100" workbookViewId="0">
      <selection activeCell="B2" sqref="B2"/>
    </sheetView>
  </sheetViews>
  <sheetFormatPr defaultColWidth="8.7109375" defaultRowHeight="12"/>
  <cols>
    <col min="1" max="1" width="11.85546875" style="547" bestFit="1" customWidth="1"/>
    <col min="2" max="2" width="68.7109375" style="547" customWidth="1"/>
    <col min="3" max="3" width="17" style="547" bestFit="1" customWidth="1"/>
    <col min="4" max="4" width="15.85546875" style="547" customWidth="1"/>
    <col min="5" max="5" width="21.7109375" style="547" bestFit="1" customWidth="1"/>
    <col min="6" max="6" width="16.5703125" style="547" customWidth="1"/>
    <col min="7" max="7" width="17.140625" style="547" customWidth="1"/>
    <col min="8" max="8" width="18.28515625" style="547" customWidth="1"/>
    <col min="9" max="9" width="14.85546875" style="547" customWidth="1"/>
    <col min="10" max="10" width="21.140625" style="547" customWidth="1"/>
    <col min="11" max="11" width="12.28515625" style="547" customWidth="1"/>
    <col min="12" max="16384" width="8.7109375" style="547"/>
  </cols>
  <sheetData>
    <row r="1" spans="1:11" s="476" customFormat="1" ht="13.5">
      <c r="A1" s="373" t="s">
        <v>31</v>
      </c>
      <c r="B1" s="461" t="str">
        <f>'Info '!C2</f>
        <v>JSC Ziraat Bank Georgia</v>
      </c>
    </row>
    <row r="2" spans="1:11" s="476" customFormat="1" ht="12.75">
      <c r="A2" s="374" t="s">
        <v>32</v>
      </c>
      <c r="B2" s="708">
        <f>'1. key ratios '!B2</f>
        <v>45107</v>
      </c>
    </row>
    <row r="3" spans="1:11" s="476" customFormat="1" ht="12.75">
      <c r="A3" s="375" t="s">
        <v>503</v>
      </c>
    </row>
    <row r="4" spans="1:11">
      <c r="C4" s="550" t="s">
        <v>697</v>
      </c>
      <c r="D4" s="550" t="s">
        <v>696</v>
      </c>
      <c r="E4" s="550" t="s">
        <v>695</v>
      </c>
      <c r="F4" s="550" t="s">
        <v>694</v>
      </c>
      <c r="G4" s="550" t="s">
        <v>693</v>
      </c>
      <c r="H4" s="550" t="s">
        <v>692</v>
      </c>
      <c r="I4" s="550" t="s">
        <v>691</v>
      </c>
      <c r="J4" s="550" t="s">
        <v>690</v>
      </c>
      <c r="K4" s="550" t="s">
        <v>689</v>
      </c>
    </row>
    <row r="5" spans="1:11" ht="104.1" customHeight="1">
      <c r="A5" s="828" t="s">
        <v>688</v>
      </c>
      <c r="B5" s="829"/>
      <c r="C5" s="549" t="s">
        <v>504</v>
      </c>
      <c r="D5" s="549" t="s">
        <v>505</v>
      </c>
      <c r="E5" s="549" t="s">
        <v>506</v>
      </c>
      <c r="F5" s="549" t="s">
        <v>507</v>
      </c>
      <c r="G5" s="549" t="s">
        <v>508</v>
      </c>
      <c r="H5" s="549" t="s">
        <v>509</v>
      </c>
      <c r="I5" s="549" t="s">
        <v>510</v>
      </c>
      <c r="J5" s="549" t="s">
        <v>511</v>
      </c>
      <c r="K5" s="549" t="s">
        <v>512</v>
      </c>
    </row>
    <row r="6" spans="1:11" ht="12.75">
      <c r="A6" s="464">
        <v>1</v>
      </c>
      <c r="B6" s="464" t="s">
        <v>472</v>
      </c>
      <c r="C6" s="688">
        <v>841694.89159999997</v>
      </c>
      <c r="D6" s="688"/>
      <c r="E6" s="688">
        <v>5047602.74</v>
      </c>
      <c r="F6" s="688"/>
      <c r="G6" s="688">
        <v>96103405.999300003</v>
      </c>
      <c r="H6" s="688"/>
      <c r="I6" s="688"/>
      <c r="J6" s="688">
        <v>9075551.2097999994</v>
      </c>
      <c r="K6" s="688">
        <v>2243536.8903999999</v>
      </c>
    </row>
    <row r="7" spans="1:11" ht="12.75">
      <c r="A7" s="464">
        <v>2</v>
      </c>
      <c r="B7" s="465" t="s">
        <v>513</v>
      </c>
      <c r="C7" s="688"/>
      <c r="D7" s="688"/>
      <c r="E7" s="688"/>
      <c r="F7" s="688"/>
      <c r="G7" s="688"/>
      <c r="H7" s="688"/>
      <c r="I7" s="688"/>
      <c r="J7" s="688"/>
      <c r="K7" s="688"/>
    </row>
    <row r="8" spans="1:11" ht="12.75">
      <c r="A8" s="464">
        <v>3</v>
      </c>
      <c r="B8" s="465" t="s">
        <v>480</v>
      </c>
      <c r="C8" s="688">
        <v>2201465.36</v>
      </c>
      <c r="D8" s="688"/>
      <c r="E8" s="688">
        <v>24647374.216200002</v>
      </c>
      <c r="F8" s="688"/>
      <c r="G8" s="688">
        <v>17378513.030200001</v>
      </c>
      <c r="H8" s="688"/>
      <c r="I8" s="688"/>
      <c r="J8" s="688">
        <v>1143073.1754999999</v>
      </c>
      <c r="K8" s="688">
        <v>9309.36</v>
      </c>
    </row>
    <row r="9" spans="1:11" ht="12.75">
      <c r="A9" s="464">
        <v>4</v>
      </c>
      <c r="B9" s="497" t="s">
        <v>514</v>
      </c>
      <c r="C9" s="688"/>
      <c r="D9" s="688"/>
      <c r="E9" s="688"/>
      <c r="F9" s="688"/>
      <c r="G9" s="688">
        <v>8894244.3405000009</v>
      </c>
      <c r="H9" s="688"/>
      <c r="I9" s="688"/>
      <c r="J9" s="688"/>
      <c r="K9" s="688"/>
    </row>
    <row r="10" spans="1:11" ht="12.75">
      <c r="A10" s="464">
        <v>5</v>
      </c>
      <c r="B10" s="486" t="s">
        <v>515</v>
      </c>
      <c r="C10" s="688"/>
      <c r="D10" s="688"/>
      <c r="E10" s="688"/>
      <c r="F10" s="688"/>
      <c r="G10" s="688"/>
      <c r="H10" s="688"/>
      <c r="I10" s="688"/>
      <c r="J10" s="688"/>
      <c r="K10" s="688"/>
    </row>
    <row r="11" spans="1:11" ht="12.75">
      <c r="A11" s="464">
        <v>6</v>
      </c>
      <c r="B11" s="486" t="s">
        <v>516</v>
      </c>
      <c r="C11" s="688"/>
      <c r="D11" s="688"/>
      <c r="E11" s="688"/>
      <c r="F11" s="688"/>
      <c r="G11" s="688"/>
      <c r="H11" s="688"/>
      <c r="I11" s="688"/>
      <c r="J11" s="688"/>
      <c r="K11" s="688"/>
    </row>
    <row r="13" spans="1:11" ht="15">
      <c r="B13" s="548"/>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zoomScaleNormal="100" workbookViewId="0">
      <selection activeCell="T7" sqref="T7"/>
    </sheetView>
  </sheetViews>
  <sheetFormatPr defaultColWidth="8.7109375" defaultRowHeight="15"/>
  <cols>
    <col min="1" max="1" width="10" style="551" bestFit="1" customWidth="1"/>
    <col min="2" max="2" width="58.7109375" style="551" customWidth="1"/>
    <col min="3" max="3" width="10.5703125" style="551" bestFit="1" customWidth="1"/>
    <col min="4" max="6" width="15.5703125" style="551" customWidth="1"/>
    <col min="7" max="7" width="12.140625" style="551" customWidth="1"/>
    <col min="8" max="8" width="10.5703125" style="551" bestFit="1" customWidth="1"/>
    <col min="9" max="11" width="17.28515625" style="551" customWidth="1"/>
    <col min="12" max="12" width="12.140625" style="551" customWidth="1"/>
    <col min="13" max="13" width="10.5703125" style="551" bestFit="1" customWidth="1"/>
    <col min="14" max="16" width="16.140625" style="551" customWidth="1"/>
    <col min="17" max="17" width="12.140625" style="551" customWidth="1"/>
    <col min="18" max="18" width="12.28515625" style="551" bestFit="1" customWidth="1"/>
    <col min="19" max="22" width="25.5703125" style="551" customWidth="1"/>
    <col min="23" max="16384" width="8.7109375" style="551"/>
  </cols>
  <sheetData>
    <row r="1" spans="1:22">
      <c r="A1" s="373" t="s">
        <v>31</v>
      </c>
      <c r="B1" s="461" t="str">
        <f>'Info '!C2</f>
        <v>JSC Ziraat Bank Georgia</v>
      </c>
    </row>
    <row r="2" spans="1:22">
      <c r="A2" s="374" t="s">
        <v>32</v>
      </c>
      <c r="B2" s="708">
        <f>'1. key ratios '!B2</f>
        <v>45107</v>
      </c>
    </row>
    <row r="3" spans="1:22">
      <c r="A3" s="375" t="s">
        <v>531</v>
      </c>
      <c r="B3" s="476"/>
    </row>
    <row r="4" spans="1:22">
      <c r="A4" s="375"/>
      <c r="B4" s="476"/>
    </row>
    <row r="5" spans="1:22" ht="24" customHeight="1">
      <c r="A5" s="830" t="s">
        <v>532</v>
      </c>
      <c r="B5" s="831"/>
      <c r="C5" s="835" t="s">
        <v>698</v>
      </c>
      <c r="D5" s="835"/>
      <c r="E5" s="835"/>
      <c r="F5" s="835"/>
      <c r="G5" s="835"/>
      <c r="H5" s="835" t="s">
        <v>550</v>
      </c>
      <c r="I5" s="835"/>
      <c r="J5" s="835"/>
      <c r="K5" s="835"/>
      <c r="L5" s="835"/>
      <c r="M5" s="835" t="s">
        <v>662</v>
      </c>
      <c r="N5" s="835"/>
      <c r="O5" s="835"/>
      <c r="P5" s="835"/>
      <c r="Q5" s="835"/>
      <c r="R5" s="834" t="s">
        <v>533</v>
      </c>
      <c r="S5" s="834" t="s">
        <v>547</v>
      </c>
      <c r="T5" s="834" t="s">
        <v>548</v>
      </c>
      <c r="U5" s="834" t="s">
        <v>709</v>
      </c>
      <c r="V5" s="834" t="s">
        <v>710</v>
      </c>
    </row>
    <row r="6" spans="1:22" ht="36" customHeight="1">
      <c r="A6" s="832"/>
      <c r="B6" s="833"/>
      <c r="C6" s="561"/>
      <c r="D6" s="474" t="s">
        <v>683</v>
      </c>
      <c r="E6" s="474" t="s">
        <v>682</v>
      </c>
      <c r="F6" s="474" t="s">
        <v>681</v>
      </c>
      <c r="G6" s="474" t="s">
        <v>680</v>
      </c>
      <c r="H6" s="561"/>
      <c r="I6" s="474" t="s">
        <v>683</v>
      </c>
      <c r="J6" s="474" t="s">
        <v>682</v>
      </c>
      <c r="K6" s="474" t="s">
        <v>681</v>
      </c>
      <c r="L6" s="474" t="s">
        <v>680</v>
      </c>
      <c r="M6" s="561"/>
      <c r="N6" s="474" t="s">
        <v>683</v>
      </c>
      <c r="O6" s="474" t="s">
        <v>682</v>
      </c>
      <c r="P6" s="474" t="s">
        <v>681</v>
      </c>
      <c r="Q6" s="474" t="s">
        <v>680</v>
      </c>
      <c r="R6" s="834"/>
      <c r="S6" s="834"/>
      <c r="T6" s="834"/>
      <c r="U6" s="834"/>
      <c r="V6" s="834"/>
    </row>
    <row r="7" spans="1:22">
      <c r="A7" s="559">
        <v>1</v>
      </c>
      <c r="B7" s="560" t="s">
        <v>541</v>
      </c>
      <c r="C7" s="702">
        <v>0</v>
      </c>
      <c r="D7" s="703"/>
      <c r="E7" s="703"/>
      <c r="F7" s="703"/>
      <c r="G7" s="703"/>
      <c r="H7" s="702">
        <v>0</v>
      </c>
      <c r="I7" s="704"/>
      <c r="J7" s="704"/>
      <c r="K7" s="704"/>
      <c r="L7" s="704"/>
      <c r="M7" s="702">
        <v>0</v>
      </c>
      <c r="N7" s="704"/>
      <c r="O7" s="704"/>
      <c r="P7" s="704"/>
      <c r="Q7" s="704"/>
      <c r="R7" s="704"/>
      <c r="S7" s="704"/>
      <c r="T7" s="704"/>
      <c r="U7" s="704"/>
      <c r="V7" s="704"/>
    </row>
    <row r="8" spans="1:22">
      <c r="A8" s="559">
        <v>2</v>
      </c>
      <c r="B8" s="558" t="s">
        <v>540</v>
      </c>
      <c r="C8" s="702">
        <v>4397248.6064999998</v>
      </c>
      <c r="D8" s="703">
        <v>4362026.0465000002</v>
      </c>
      <c r="E8" s="703">
        <v>12842.63</v>
      </c>
      <c r="F8" s="703">
        <v>22379.93</v>
      </c>
      <c r="G8" s="703"/>
      <c r="H8" s="702">
        <v>4429904.0502000004</v>
      </c>
      <c r="I8" s="704">
        <v>4389039.1402000003</v>
      </c>
      <c r="J8" s="704">
        <v>12933.45</v>
      </c>
      <c r="K8" s="704">
        <v>27931.46</v>
      </c>
      <c r="L8" s="704"/>
      <c r="M8" s="702">
        <v>58129.36</v>
      </c>
      <c r="N8" s="704">
        <v>50201.5</v>
      </c>
      <c r="O8" s="704">
        <v>499.24</v>
      </c>
      <c r="P8" s="704">
        <v>7428.62</v>
      </c>
      <c r="Q8" s="704"/>
      <c r="R8" s="704">
        <v>144</v>
      </c>
      <c r="S8" s="704">
        <v>0.1191407</v>
      </c>
      <c r="T8" s="704">
        <v>0.1405129</v>
      </c>
      <c r="U8" s="704">
        <v>0.1093793</v>
      </c>
      <c r="V8" s="704">
        <v>38.591226399999996</v>
      </c>
    </row>
    <row r="9" spans="1:22">
      <c r="A9" s="559">
        <v>3</v>
      </c>
      <c r="B9" s="558" t="s">
        <v>539</v>
      </c>
      <c r="C9" s="702">
        <v>0</v>
      </c>
      <c r="D9" s="703"/>
      <c r="E9" s="703"/>
      <c r="F9" s="703"/>
      <c r="G9" s="703"/>
      <c r="H9" s="702">
        <v>0</v>
      </c>
      <c r="I9" s="704"/>
      <c r="J9" s="704"/>
      <c r="K9" s="704"/>
      <c r="L9" s="704"/>
      <c r="M9" s="702">
        <v>0</v>
      </c>
      <c r="N9" s="704"/>
      <c r="O9" s="704"/>
      <c r="P9" s="704"/>
      <c r="Q9" s="704"/>
      <c r="R9" s="704"/>
      <c r="S9" s="704"/>
      <c r="T9" s="704"/>
      <c r="U9" s="704"/>
      <c r="V9" s="704"/>
    </row>
    <row r="10" spans="1:22">
      <c r="A10" s="559">
        <v>4</v>
      </c>
      <c r="B10" s="558" t="s">
        <v>538</v>
      </c>
      <c r="C10" s="702">
        <v>0</v>
      </c>
      <c r="D10" s="703"/>
      <c r="E10" s="703"/>
      <c r="F10" s="703"/>
      <c r="G10" s="703"/>
      <c r="H10" s="702">
        <v>0</v>
      </c>
      <c r="I10" s="704"/>
      <c r="J10" s="704"/>
      <c r="K10" s="704"/>
      <c r="L10" s="704"/>
      <c r="M10" s="702">
        <v>0</v>
      </c>
      <c r="N10" s="704"/>
      <c r="O10" s="704"/>
      <c r="P10" s="704"/>
      <c r="Q10" s="704"/>
      <c r="R10" s="704"/>
      <c r="S10" s="704"/>
      <c r="T10" s="704"/>
      <c r="U10" s="704"/>
      <c r="V10" s="704"/>
    </row>
    <row r="11" spans="1:22">
      <c r="A11" s="559">
        <v>5</v>
      </c>
      <c r="B11" s="558" t="s">
        <v>537</v>
      </c>
      <c r="C11" s="702">
        <v>0</v>
      </c>
      <c r="D11" s="703"/>
      <c r="E11" s="703"/>
      <c r="F11" s="703"/>
      <c r="G11" s="703"/>
      <c r="H11" s="702">
        <v>0</v>
      </c>
      <c r="I11" s="704"/>
      <c r="J11" s="704"/>
      <c r="K11" s="704"/>
      <c r="L11" s="704"/>
      <c r="M11" s="702">
        <v>0</v>
      </c>
      <c r="N11" s="704"/>
      <c r="O11" s="704"/>
      <c r="P11" s="704"/>
      <c r="Q11" s="704"/>
      <c r="R11" s="704"/>
      <c r="S11" s="704"/>
      <c r="T11" s="704"/>
      <c r="U11" s="704"/>
      <c r="V11" s="704"/>
    </row>
    <row r="12" spans="1:22">
      <c r="A12" s="559">
        <v>6</v>
      </c>
      <c r="B12" s="558" t="s">
        <v>536</v>
      </c>
      <c r="C12" s="702">
        <v>0</v>
      </c>
      <c r="D12" s="703"/>
      <c r="E12" s="703"/>
      <c r="F12" s="703"/>
      <c r="G12" s="703"/>
      <c r="H12" s="702">
        <v>0</v>
      </c>
      <c r="I12" s="704"/>
      <c r="J12" s="704"/>
      <c r="K12" s="704"/>
      <c r="L12" s="704"/>
      <c r="M12" s="702">
        <v>0</v>
      </c>
      <c r="N12" s="704"/>
      <c r="O12" s="704"/>
      <c r="P12" s="704"/>
      <c r="Q12" s="704"/>
      <c r="R12" s="704"/>
      <c r="S12" s="704"/>
      <c r="T12" s="704"/>
      <c r="U12" s="704"/>
      <c r="V12" s="704"/>
    </row>
    <row r="13" spans="1:22">
      <c r="A13" s="559">
        <v>7</v>
      </c>
      <c r="B13" s="558" t="s">
        <v>535</v>
      </c>
      <c r="C13" s="702">
        <v>7005952.502799999</v>
      </c>
      <c r="D13" s="705">
        <v>6560438.0058999993</v>
      </c>
      <c r="E13" s="705">
        <v>156677.06</v>
      </c>
      <c r="F13" s="705">
        <v>288837.43689999997</v>
      </c>
      <c r="G13" s="705">
        <v>0</v>
      </c>
      <c r="H13" s="702">
        <v>7072806.9687000001</v>
      </c>
      <c r="I13" s="702">
        <v>6616574.8227000004</v>
      </c>
      <c r="J13" s="702">
        <v>156677.06</v>
      </c>
      <c r="K13" s="702">
        <v>299555.08600000001</v>
      </c>
      <c r="L13" s="702">
        <v>0</v>
      </c>
      <c r="M13" s="702">
        <v>264738.92000000004</v>
      </c>
      <c r="N13" s="702">
        <v>93489.680000000008</v>
      </c>
      <c r="O13" s="702">
        <v>10567.92</v>
      </c>
      <c r="P13" s="702">
        <v>160681.32</v>
      </c>
      <c r="Q13" s="702">
        <v>0</v>
      </c>
      <c r="R13" s="702">
        <v>68</v>
      </c>
      <c r="S13" s="704">
        <v>0.11534899999999999</v>
      </c>
      <c r="T13" s="704">
        <v>0.13166320000000001</v>
      </c>
      <c r="U13" s="704">
        <v>0.1079046</v>
      </c>
      <c r="V13" s="704">
        <v>84.194017000000002</v>
      </c>
    </row>
    <row r="14" spans="1:22">
      <c r="A14" s="553">
        <v>7.1</v>
      </c>
      <c r="B14" s="552" t="s">
        <v>544</v>
      </c>
      <c r="C14" s="702">
        <v>5950379.6126999995</v>
      </c>
      <c r="D14" s="703">
        <v>5504865.1157999998</v>
      </c>
      <c r="E14" s="703">
        <v>156677.06</v>
      </c>
      <c r="F14" s="703">
        <v>288837.43689999997</v>
      </c>
      <c r="G14" s="703"/>
      <c r="H14" s="702">
        <v>6010503.9325999999</v>
      </c>
      <c r="I14" s="704">
        <v>5554271.7866000002</v>
      </c>
      <c r="J14" s="704">
        <v>156677.06</v>
      </c>
      <c r="K14" s="704">
        <v>299555.08600000001</v>
      </c>
      <c r="L14" s="704"/>
      <c r="M14" s="702">
        <v>241924.98</v>
      </c>
      <c r="N14" s="704">
        <v>70675.740000000005</v>
      </c>
      <c r="O14" s="704">
        <v>10567.92</v>
      </c>
      <c r="P14" s="704">
        <v>160681.32</v>
      </c>
      <c r="Q14" s="704"/>
      <c r="R14" s="704">
        <v>61</v>
      </c>
      <c r="S14" s="704">
        <v>0.1254421</v>
      </c>
      <c r="T14" s="704">
        <v>0.1440167</v>
      </c>
      <c r="U14" s="704">
        <v>0.1093586</v>
      </c>
      <c r="V14" s="704">
        <v>82.955645700000005</v>
      </c>
    </row>
    <row r="15" spans="1:22">
      <c r="A15" s="553">
        <v>7.2</v>
      </c>
      <c r="B15" s="552" t="s">
        <v>546</v>
      </c>
      <c r="C15" s="702">
        <v>1055572.8901</v>
      </c>
      <c r="D15" s="703">
        <v>1055572.8901</v>
      </c>
      <c r="E15" s="703"/>
      <c r="F15" s="703"/>
      <c r="G15" s="703"/>
      <c r="H15" s="702">
        <v>1062303.0360999999</v>
      </c>
      <c r="I15" s="704">
        <v>1062303.0360999999</v>
      </c>
      <c r="J15" s="704"/>
      <c r="K15" s="704"/>
      <c r="L15" s="704"/>
      <c r="M15" s="702">
        <v>22813.94</v>
      </c>
      <c r="N15" s="704">
        <v>22813.94</v>
      </c>
      <c r="O15" s="704"/>
      <c r="P15" s="704"/>
      <c r="Q15" s="704"/>
      <c r="R15" s="704">
        <v>7</v>
      </c>
      <c r="S15" s="704">
        <v>9.6215800000000004E-2</v>
      </c>
      <c r="T15" s="704">
        <v>0.1082452</v>
      </c>
      <c r="U15" s="704">
        <v>9.96779E-2</v>
      </c>
      <c r="V15" s="704">
        <v>91.200714199999993</v>
      </c>
    </row>
    <row r="16" spans="1:22">
      <c r="A16" s="553">
        <v>7.3</v>
      </c>
      <c r="B16" s="552" t="s">
        <v>543</v>
      </c>
      <c r="C16" s="702">
        <v>0</v>
      </c>
      <c r="D16" s="703"/>
      <c r="E16" s="703"/>
      <c r="F16" s="703"/>
      <c r="G16" s="703"/>
      <c r="H16" s="702">
        <v>0</v>
      </c>
      <c r="I16" s="704"/>
      <c r="J16" s="704"/>
      <c r="K16" s="704"/>
      <c r="L16" s="704"/>
      <c r="M16" s="702">
        <v>0</v>
      </c>
      <c r="N16" s="704"/>
      <c r="O16" s="704"/>
      <c r="P16" s="704"/>
      <c r="Q16" s="704"/>
      <c r="R16" s="704"/>
      <c r="S16" s="704"/>
      <c r="T16" s="704"/>
      <c r="U16" s="704"/>
      <c r="V16" s="704"/>
    </row>
    <row r="17" spans="1:22">
      <c r="A17" s="559">
        <v>8</v>
      </c>
      <c r="B17" s="558" t="s">
        <v>542</v>
      </c>
      <c r="C17" s="702">
        <v>0</v>
      </c>
      <c r="D17" s="703"/>
      <c r="E17" s="703"/>
      <c r="F17" s="703"/>
      <c r="G17" s="703"/>
      <c r="H17" s="702">
        <v>0</v>
      </c>
      <c r="I17" s="704"/>
      <c r="J17" s="704"/>
      <c r="K17" s="704"/>
      <c r="L17" s="704"/>
      <c r="M17" s="702">
        <v>0</v>
      </c>
      <c r="N17" s="704"/>
      <c r="O17" s="704"/>
      <c r="P17" s="704"/>
      <c r="Q17" s="704"/>
      <c r="R17" s="704"/>
      <c r="S17" s="704"/>
      <c r="T17" s="704"/>
      <c r="U17" s="704"/>
      <c r="V17" s="704"/>
    </row>
    <row r="18" spans="1:22">
      <c r="A18" s="557">
        <v>9</v>
      </c>
      <c r="B18" s="556" t="s">
        <v>534</v>
      </c>
      <c r="C18" s="702">
        <v>0</v>
      </c>
      <c r="D18" s="706"/>
      <c r="E18" s="706"/>
      <c r="F18" s="706"/>
      <c r="G18" s="706"/>
      <c r="H18" s="702">
        <v>0</v>
      </c>
      <c r="I18" s="707"/>
      <c r="J18" s="707"/>
      <c r="K18" s="707"/>
      <c r="L18" s="707"/>
      <c r="M18" s="702">
        <v>0</v>
      </c>
      <c r="N18" s="707"/>
      <c r="O18" s="707"/>
      <c r="P18" s="707"/>
      <c r="Q18" s="707"/>
      <c r="R18" s="707"/>
      <c r="S18" s="707"/>
      <c r="T18" s="707"/>
      <c r="U18" s="707"/>
      <c r="V18" s="707"/>
    </row>
    <row r="19" spans="1:22">
      <c r="A19" s="555">
        <v>10</v>
      </c>
      <c r="B19" s="554" t="s">
        <v>545</v>
      </c>
      <c r="C19" s="702">
        <v>11403201.109300001</v>
      </c>
      <c r="D19" s="705">
        <v>10922464.0524</v>
      </c>
      <c r="E19" s="705">
        <v>169519.69</v>
      </c>
      <c r="F19" s="705">
        <v>311217.36689999996</v>
      </c>
      <c r="G19" s="705">
        <v>0</v>
      </c>
      <c r="H19" s="702">
        <v>11502711.0189</v>
      </c>
      <c r="I19" s="702">
        <v>11005613.962900002</v>
      </c>
      <c r="J19" s="702">
        <v>169610.51</v>
      </c>
      <c r="K19" s="702">
        <v>327486.54600000003</v>
      </c>
      <c r="L19" s="702">
        <v>0</v>
      </c>
      <c r="M19" s="702">
        <v>322868.28000000003</v>
      </c>
      <c r="N19" s="702">
        <v>143691.18</v>
      </c>
      <c r="O19" s="702">
        <v>11067.16</v>
      </c>
      <c r="P19" s="702">
        <v>168109.94</v>
      </c>
      <c r="Q19" s="702">
        <v>0</v>
      </c>
      <c r="R19" s="702">
        <v>212</v>
      </c>
      <c r="S19" s="704">
        <v>0.1169525</v>
      </c>
      <c r="T19" s="704">
        <v>0.13540569999999999</v>
      </c>
      <c r="U19" s="704">
        <v>0.1084725</v>
      </c>
      <c r="V19" s="704">
        <v>66.6315496</v>
      </c>
    </row>
    <row r="20" spans="1:22" ht="25.5">
      <c r="A20" s="553">
        <v>10.1</v>
      </c>
      <c r="B20" s="552" t="s">
        <v>549</v>
      </c>
      <c r="C20" s="704"/>
      <c r="D20" s="703"/>
      <c r="E20" s="703"/>
      <c r="F20" s="703"/>
      <c r="G20" s="703"/>
      <c r="H20" s="704"/>
      <c r="I20" s="704"/>
      <c r="J20" s="704"/>
      <c r="K20" s="704"/>
      <c r="L20" s="704"/>
      <c r="M20" s="704"/>
      <c r="N20" s="704"/>
      <c r="O20" s="704"/>
      <c r="P20" s="704"/>
      <c r="Q20" s="704"/>
      <c r="R20" s="704"/>
      <c r="S20" s="704"/>
      <c r="T20" s="704"/>
      <c r="U20" s="704"/>
      <c r="V20" s="704"/>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80" zoomScaleNormal="80" workbookViewId="0">
      <selection activeCell="N31" sqref="N31"/>
    </sheetView>
  </sheetViews>
  <sheetFormatPr defaultRowHeight="15"/>
  <cols>
    <col min="1" max="1" width="8.7109375" style="410"/>
    <col min="2" max="2" width="69.28515625" style="411" customWidth="1"/>
    <col min="3" max="3" width="13.5703125" customWidth="1"/>
    <col min="4" max="4" width="14.42578125" customWidth="1"/>
    <col min="5" max="8" width="13.140625" customWidth="1"/>
  </cols>
  <sheetData>
    <row r="1" spans="1:8" s="5" customFormat="1" ht="14.25">
      <c r="A1" s="2" t="s">
        <v>31</v>
      </c>
      <c r="B1" s="3" t="str">
        <f>'Info '!C2</f>
        <v>JSC Ziraat Bank Georgia</v>
      </c>
      <c r="C1" s="3"/>
      <c r="D1" s="4"/>
      <c r="E1" s="4"/>
      <c r="F1" s="4"/>
      <c r="G1" s="4"/>
    </row>
    <row r="2" spans="1:8" s="5" customFormat="1" ht="14.25">
      <c r="A2" s="2" t="s">
        <v>32</v>
      </c>
      <c r="B2" s="649">
        <f>'1. key ratios '!B2</f>
        <v>45107</v>
      </c>
      <c r="C2" s="6"/>
      <c r="D2" s="7"/>
      <c r="E2" s="7"/>
      <c r="F2" s="7"/>
      <c r="G2" s="7"/>
      <c r="H2" s="8"/>
    </row>
    <row r="3" spans="1:8" s="5" customFormat="1" ht="14.25">
      <c r="A3" s="2"/>
      <c r="B3" s="6"/>
      <c r="C3" s="6"/>
      <c r="D3" s="7"/>
      <c r="E3" s="7"/>
      <c r="F3" s="7"/>
      <c r="G3" s="7"/>
      <c r="H3" s="8"/>
    </row>
    <row r="4" spans="1:8" ht="21" customHeight="1">
      <c r="A4" s="723" t="s">
        <v>6</v>
      </c>
      <c r="B4" s="724" t="s">
        <v>556</v>
      </c>
      <c r="C4" s="726" t="s">
        <v>557</v>
      </c>
      <c r="D4" s="726"/>
      <c r="E4" s="726"/>
      <c r="F4" s="726" t="s">
        <v>558</v>
      </c>
      <c r="G4" s="726"/>
      <c r="H4" s="727"/>
    </row>
    <row r="5" spans="1:8" ht="21" customHeight="1">
      <c r="A5" s="723"/>
      <c r="B5" s="725"/>
      <c r="C5" s="380" t="s">
        <v>33</v>
      </c>
      <c r="D5" s="380" t="s">
        <v>34</v>
      </c>
      <c r="E5" s="380" t="s">
        <v>35</v>
      </c>
      <c r="F5" s="380" t="s">
        <v>33</v>
      </c>
      <c r="G5" s="380" t="s">
        <v>34</v>
      </c>
      <c r="H5" s="380" t="s">
        <v>35</v>
      </c>
    </row>
    <row r="6" spans="1:8" ht="26.45" customHeight="1">
      <c r="A6" s="723"/>
      <c r="B6" s="381" t="s">
        <v>559</v>
      </c>
      <c r="C6" s="728"/>
      <c r="D6" s="729"/>
      <c r="E6" s="729"/>
      <c r="F6" s="729"/>
      <c r="G6" s="729"/>
      <c r="H6" s="730"/>
    </row>
    <row r="7" spans="1:8" ht="23.1" customHeight="1">
      <c r="A7" s="382">
        <v>1</v>
      </c>
      <c r="B7" s="383" t="s">
        <v>560</v>
      </c>
      <c r="C7" s="608">
        <v>32880699.190000001</v>
      </c>
      <c r="D7" s="608">
        <v>44418422.429399997</v>
      </c>
      <c r="E7" s="609">
        <v>77299121.619399995</v>
      </c>
      <c r="F7" s="608">
        <v>19783382.849999998</v>
      </c>
      <c r="G7" s="608">
        <v>47689615.420300007</v>
      </c>
      <c r="H7" s="609">
        <v>67472998.270300001</v>
      </c>
    </row>
    <row r="8" spans="1:8">
      <c r="A8" s="382">
        <v>1.1000000000000001</v>
      </c>
      <c r="B8" s="384" t="s">
        <v>561</v>
      </c>
      <c r="C8" s="608">
        <v>2966483.49</v>
      </c>
      <c r="D8" s="608">
        <v>6616956.1562000001</v>
      </c>
      <c r="E8" s="609">
        <v>9583439.6462000012</v>
      </c>
      <c r="F8" s="608">
        <v>2400909.2799999998</v>
      </c>
      <c r="G8" s="608">
        <v>6400283.1540999999</v>
      </c>
      <c r="H8" s="609">
        <v>8801192.4341000002</v>
      </c>
    </row>
    <row r="9" spans="1:8">
      <c r="A9" s="382">
        <v>1.2</v>
      </c>
      <c r="B9" s="384" t="s">
        <v>562</v>
      </c>
      <c r="C9" s="608">
        <v>29886311.859999999</v>
      </c>
      <c r="D9" s="608">
        <v>26061015.307999998</v>
      </c>
      <c r="E9" s="609">
        <v>55947327.167999998</v>
      </c>
      <c r="F9" s="608">
        <v>850714.96</v>
      </c>
      <c r="G9" s="608">
        <v>39589267.530100003</v>
      </c>
      <c r="H9" s="609">
        <v>40439982.490100004</v>
      </c>
    </row>
    <row r="10" spans="1:8">
      <c r="A10" s="382">
        <v>1.3</v>
      </c>
      <c r="B10" s="384" t="s">
        <v>563</v>
      </c>
      <c r="C10" s="608">
        <v>27903.84</v>
      </c>
      <c r="D10" s="608">
        <v>11740450.9652</v>
      </c>
      <c r="E10" s="609">
        <v>11768354.805199999</v>
      </c>
      <c r="F10" s="608">
        <v>16531758.609999999</v>
      </c>
      <c r="G10" s="608">
        <v>1700064.7361000001</v>
      </c>
      <c r="H10" s="609">
        <v>18231823.346099999</v>
      </c>
    </row>
    <row r="11" spans="1:8">
      <c r="A11" s="382">
        <v>2</v>
      </c>
      <c r="B11" s="385" t="s">
        <v>564</v>
      </c>
      <c r="C11" s="608"/>
      <c r="D11" s="608"/>
      <c r="E11" s="609">
        <v>0</v>
      </c>
      <c r="F11" s="608"/>
      <c r="G11" s="608"/>
      <c r="H11" s="609">
        <v>0</v>
      </c>
    </row>
    <row r="12" spans="1:8">
      <c r="A12" s="382">
        <v>2.1</v>
      </c>
      <c r="B12" s="386" t="s">
        <v>565</v>
      </c>
      <c r="C12" s="608"/>
      <c r="D12" s="608"/>
      <c r="E12" s="609">
        <v>0</v>
      </c>
      <c r="F12" s="608"/>
      <c r="G12" s="608"/>
      <c r="H12" s="609">
        <v>0</v>
      </c>
    </row>
    <row r="13" spans="1:8" ht="26.45" customHeight="1">
      <c r="A13" s="382">
        <v>3</v>
      </c>
      <c r="B13" s="387" t="s">
        <v>566</v>
      </c>
      <c r="C13" s="608"/>
      <c r="D13" s="608"/>
      <c r="E13" s="609">
        <v>0</v>
      </c>
      <c r="F13" s="608"/>
      <c r="G13" s="608"/>
      <c r="H13" s="609">
        <v>0</v>
      </c>
    </row>
    <row r="14" spans="1:8" ht="26.45" customHeight="1">
      <c r="A14" s="382">
        <v>4</v>
      </c>
      <c r="B14" s="388" t="s">
        <v>567</v>
      </c>
      <c r="C14" s="608"/>
      <c r="D14" s="608"/>
      <c r="E14" s="609">
        <v>0</v>
      </c>
      <c r="F14" s="608"/>
      <c r="G14" s="608"/>
      <c r="H14" s="609">
        <v>0</v>
      </c>
    </row>
    <row r="15" spans="1:8" ht="24.6" customHeight="1">
      <c r="A15" s="382">
        <v>5</v>
      </c>
      <c r="B15" s="389" t="s">
        <v>568</v>
      </c>
      <c r="C15" s="610"/>
      <c r="D15" s="610"/>
      <c r="E15" s="611">
        <v>0</v>
      </c>
      <c r="F15" s="610">
        <v>0</v>
      </c>
      <c r="G15" s="610">
        <v>0</v>
      </c>
      <c r="H15" s="611">
        <v>0</v>
      </c>
    </row>
    <row r="16" spans="1:8">
      <c r="A16" s="382">
        <v>5.0999999999999996</v>
      </c>
      <c r="B16" s="390" t="s">
        <v>569</v>
      </c>
      <c r="C16" s="608"/>
      <c r="D16" s="608"/>
      <c r="E16" s="609">
        <v>0</v>
      </c>
      <c r="F16" s="608"/>
      <c r="G16" s="608"/>
      <c r="H16" s="609">
        <v>0</v>
      </c>
    </row>
    <row r="17" spans="1:8">
      <c r="A17" s="382">
        <v>5.2</v>
      </c>
      <c r="B17" s="390" t="s">
        <v>570</v>
      </c>
      <c r="C17" s="608"/>
      <c r="D17" s="608"/>
      <c r="E17" s="609">
        <v>0</v>
      </c>
      <c r="F17" s="608"/>
      <c r="G17" s="608"/>
      <c r="H17" s="609">
        <v>0</v>
      </c>
    </row>
    <row r="18" spans="1:8">
      <c r="A18" s="382">
        <v>5.3</v>
      </c>
      <c r="B18" s="391" t="s">
        <v>571</v>
      </c>
      <c r="C18" s="608"/>
      <c r="D18" s="608"/>
      <c r="E18" s="609">
        <v>0</v>
      </c>
      <c r="F18" s="608"/>
      <c r="G18" s="608"/>
      <c r="H18" s="609">
        <v>0</v>
      </c>
    </row>
    <row r="19" spans="1:8">
      <c r="A19" s="382">
        <v>6</v>
      </c>
      <c r="B19" s="387" t="s">
        <v>572</v>
      </c>
      <c r="C19" s="608">
        <v>70981670.040000007</v>
      </c>
      <c r="D19" s="608">
        <v>46493870.421099998</v>
      </c>
      <c r="E19" s="609">
        <v>117475540.46110001</v>
      </c>
      <c r="F19" s="608">
        <v>54940386.349999994</v>
      </c>
      <c r="G19" s="608">
        <v>41042917.517900005</v>
      </c>
      <c r="H19" s="609">
        <v>95983303.867899999</v>
      </c>
    </row>
    <row r="20" spans="1:8">
      <c r="A20" s="382">
        <v>6.1</v>
      </c>
      <c r="B20" s="390" t="s">
        <v>570</v>
      </c>
      <c r="C20" s="608">
        <v>8034731.6600000001</v>
      </c>
      <c r="D20" s="608"/>
      <c r="E20" s="609">
        <v>8034731.6600000001</v>
      </c>
      <c r="F20" s="608">
        <v>996190.14</v>
      </c>
      <c r="G20" s="608"/>
      <c r="H20" s="609">
        <v>996190.14</v>
      </c>
    </row>
    <row r="21" spans="1:8">
      <c r="A21" s="382">
        <v>6.2</v>
      </c>
      <c r="B21" s="391" t="s">
        <v>571</v>
      </c>
      <c r="C21" s="608">
        <v>62946938.380000003</v>
      </c>
      <c r="D21" s="608">
        <v>46493870.421099998</v>
      </c>
      <c r="E21" s="609">
        <v>109440808.8011</v>
      </c>
      <c r="F21" s="608">
        <v>53944196.209999993</v>
      </c>
      <c r="G21" s="608">
        <v>41042917.517900005</v>
      </c>
      <c r="H21" s="609">
        <v>94987113.727899998</v>
      </c>
    </row>
    <row r="22" spans="1:8">
      <c r="A22" s="382">
        <v>7</v>
      </c>
      <c r="B22" s="385" t="s">
        <v>573</v>
      </c>
      <c r="C22" s="608"/>
      <c r="D22" s="608"/>
      <c r="E22" s="609">
        <v>0</v>
      </c>
      <c r="F22" s="608"/>
      <c r="G22" s="608"/>
      <c r="H22" s="609">
        <v>0</v>
      </c>
    </row>
    <row r="23" spans="1:8">
      <c r="A23" s="382">
        <v>8</v>
      </c>
      <c r="B23" s="392" t="s">
        <v>574</v>
      </c>
      <c r="C23" s="608"/>
      <c r="D23" s="608"/>
      <c r="E23" s="609">
        <v>0</v>
      </c>
      <c r="F23" s="608"/>
      <c r="G23" s="608"/>
      <c r="H23" s="609">
        <v>0</v>
      </c>
    </row>
    <row r="24" spans="1:8">
      <c r="A24" s="382">
        <v>9</v>
      </c>
      <c r="B24" s="388" t="s">
        <v>575</v>
      </c>
      <c r="C24" s="608">
        <v>5139325.96</v>
      </c>
      <c r="D24" s="608">
        <v>0</v>
      </c>
      <c r="E24" s="609">
        <v>5139325.96</v>
      </c>
      <c r="F24" s="608">
        <v>4894271.46</v>
      </c>
      <c r="G24" s="608">
        <v>0</v>
      </c>
      <c r="H24" s="609">
        <v>4894271.46</v>
      </c>
    </row>
    <row r="25" spans="1:8">
      <c r="A25" s="382">
        <v>9.1</v>
      </c>
      <c r="B25" s="390" t="s">
        <v>576</v>
      </c>
      <c r="C25" s="608">
        <v>5139325.96</v>
      </c>
      <c r="D25" s="608"/>
      <c r="E25" s="609">
        <v>5139325.96</v>
      </c>
      <c r="F25" s="608">
        <v>4894271.46</v>
      </c>
      <c r="G25" s="608"/>
      <c r="H25" s="609">
        <v>4894271.46</v>
      </c>
    </row>
    <row r="26" spans="1:8">
      <c r="A26" s="382">
        <v>9.1999999999999993</v>
      </c>
      <c r="B26" s="390" t="s">
        <v>577</v>
      </c>
      <c r="C26" s="608"/>
      <c r="D26" s="608"/>
      <c r="E26" s="609">
        <v>0</v>
      </c>
      <c r="F26" s="608"/>
      <c r="G26" s="608"/>
      <c r="H26" s="609">
        <v>0</v>
      </c>
    </row>
    <row r="27" spans="1:8">
      <c r="A27" s="382">
        <v>10</v>
      </c>
      <c r="B27" s="388" t="s">
        <v>578</v>
      </c>
      <c r="C27" s="608">
        <v>907908.38</v>
      </c>
      <c r="D27" s="608">
        <v>0</v>
      </c>
      <c r="E27" s="609">
        <v>907908.38</v>
      </c>
      <c r="F27" s="608">
        <v>948616.75</v>
      </c>
      <c r="G27" s="608">
        <v>0</v>
      </c>
      <c r="H27" s="609">
        <v>948616.75</v>
      </c>
    </row>
    <row r="28" spans="1:8">
      <c r="A28" s="382">
        <v>10.1</v>
      </c>
      <c r="B28" s="390" t="s">
        <v>579</v>
      </c>
      <c r="C28" s="608"/>
      <c r="D28" s="608"/>
      <c r="E28" s="609">
        <v>0</v>
      </c>
      <c r="F28" s="608"/>
      <c r="G28" s="608"/>
      <c r="H28" s="609">
        <v>0</v>
      </c>
    </row>
    <row r="29" spans="1:8">
      <c r="A29" s="382">
        <v>10.199999999999999</v>
      </c>
      <c r="B29" s="390" t="s">
        <v>580</v>
      </c>
      <c r="C29" s="608">
        <v>907908.38</v>
      </c>
      <c r="D29" s="608"/>
      <c r="E29" s="609">
        <v>907908.38</v>
      </c>
      <c r="F29" s="608">
        <v>948616.75</v>
      </c>
      <c r="G29" s="608"/>
      <c r="H29" s="609">
        <v>948616.75</v>
      </c>
    </row>
    <row r="30" spans="1:8">
      <c r="A30" s="382">
        <v>11</v>
      </c>
      <c r="B30" s="388" t="s">
        <v>581</v>
      </c>
      <c r="C30" s="608">
        <v>264697.5</v>
      </c>
      <c r="D30" s="608">
        <v>0</v>
      </c>
      <c r="E30" s="609">
        <v>264697.5</v>
      </c>
      <c r="F30" s="608">
        <v>71379.5</v>
      </c>
      <c r="G30" s="608">
        <v>0</v>
      </c>
      <c r="H30" s="609">
        <v>71379.5</v>
      </c>
    </row>
    <row r="31" spans="1:8">
      <c r="A31" s="382">
        <v>11.1</v>
      </c>
      <c r="B31" s="390" t="s">
        <v>582</v>
      </c>
      <c r="C31" s="608">
        <v>264697.5</v>
      </c>
      <c r="D31" s="608">
        <v>0</v>
      </c>
      <c r="E31" s="609">
        <v>264697.5</v>
      </c>
      <c r="F31" s="608">
        <v>71379.5</v>
      </c>
      <c r="G31" s="608">
        <v>0</v>
      </c>
      <c r="H31" s="609">
        <v>71379.5</v>
      </c>
    </row>
    <row r="32" spans="1:8">
      <c r="A32" s="382">
        <v>11.2</v>
      </c>
      <c r="B32" s="390" t="s">
        <v>583</v>
      </c>
      <c r="C32" s="608">
        <v>0</v>
      </c>
      <c r="D32" s="608">
        <v>0</v>
      </c>
      <c r="E32" s="609">
        <v>0</v>
      </c>
      <c r="F32" s="608">
        <v>0</v>
      </c>
      <c r="G32" s="608">
        <v>0</v>
      </c>
      <c r="H32" s="609">
        <v>0</v>
      </c>
    </row>
    <row r="33" spans="1:8">
      <c r="A33" s="382">
        <v>13</v>
      </c>
      <c r="B33" s="388" t="s">
        <v>584</v>
      </c>
      <c r="C33" s="608">
        <v>1305832.22</v>
      </c>
      <c r="D33" s="608">
        <v>2153353.6872</v>
      </c>
      <c r="E33" s="609">
        <v>3459185.9072000002</v>
      </c>
      <c r="F33" s="608">
        <v>1363754.08</v>
      </c>
      <c r="G33" s="608">
        <v>1303934.1442</v>
      </c>
      <c r="H33" s="609">
        <v>2667688.2242000001</v>
      </c>
    </row>
    <row r="34" spans="1:8">
      <c r="A34" s="382">
        <v>13.1</v>
      </c>
      <c r="B34" s="393" t="s">
        <v>585</v>
      </c>
      <c r="C34" s="608">
        <v>67640</v>
      </c>
      <c r="D34" s="608"/>
      <c r="E34" s="609">
        <v>67640</v>
      </c>
      <c r="F34" s="608">
        <v>124640</v>
      </c>
      <c r="G34" s="608"/>
      <c r="H34" s="609">
        <v>124640</v>
      </c>
    </row>
    <row r="35" spans="1:8">
      <c r="A35" s="382">
        <v>13.2</v>
      </c>
      <c r="B35" s="393" t="s">
        <v>586</v>
      </c>
      <c r="C35" s="608">
        <v>0</v>
      </c>
      <c r="D35" s="608">
        <v>0</v>
      </c>
      <c r="E35" s="609">
        <v>0</v>
      </c>
      <c r="F35" s="608"/>
      <c r="G35" s="608"/>
      <c r="H35" s="609">
        <v>0</v>
      </c>
    </row>
    <row r="36" spans="1:8">
      <c r="A36" s="382">
        <v>14</v>
      </c>
      <c r="B36" s="394" t="s">
        <v>587</v>
      </c>
      <c r="C36" s="608">
        <v>111480133.28999999</v>
      </c>
      <c r="D36" s="608">
        <v>93065646.537699983</v>
      </c>
      <c r="E36" s="609">
        <v>204545779.82769996</v>
      </c>
      <c r="F36" s="608">
        <v>82001790.98999998</v>
      </c>
      <c r="G36" s="608">
        <v>90036467.082400009</v>
      </c>
      <c r="H36" s="609">
        <v>172038258.07239997</v>
      </c>
    </row>
    <row r="37" spans="1:8" ht="22.5" customHeight="1">
      <c r="A37" s="382"/>
      <c r="B37" s="395" t="s">
        <v>588</v>
      </c>
      <c r="C37" s="720"/>
      <c r="D37" s="721"/>
      <c r="E37" s="721"/>
      <c r="F37" s="721"/>
      <c r="G37" s="721"/>
      <c r="H37" s="722"/>
    </row>
    <row r="38" spans="1:8">
      <c r="A38" s="382">
        <v>15</v>
      </c>
      <c r="B38" s="396" t="s">
        <v>589</v>
      </c>
      <c r="C38" s="608"/>
      <c r="D38" s="608"/>
      <c r="E38" s="609">
        <v>0</v>
      </c>
      <c r="F38" s="608"/>
      <c r="G38" s="608"/>
      <c r="H38" s="609">
        <v>0</v>
      </c>
    </row>
    <row r="39" spans="1:8">
      <c r="A39" s="397">
        <v>15.1</v>
      </c>
      <c r="B39" s="398" t="s">
        <v>565</v>
      </c>
      <c r="C39" s="608"/>
      <c r="D39" s="608"/>
      <c r="E39" s="609">
        <v>0</v>
      </c>
      <c r="F39" s="608"/>
      <c r="G39" s="608"/>
      <c r="H39" s="609">
        <v>0</v>
      </c>
    </row>
    <row r="40" spans="1:8" ht="24" customHeight="1">
      <c r="A40" s="397">
        <v>16</v>
      </c>
      <c r="B40" s="385" t="s">
        <v>590</v>
      </c>
      <c r="C40" s="608"/>
      <c r="D40" s="608"/>
      <c r="E40" s="609">
        <v>0</v>
      </c>
      <c r="F40" s="608"/>
      <c r="G40" s="608"/>
      <c r="H40" s="609">
        <v>0</v>
      </c>
    </row>
    <row r="41" spans="1:8">
      <c r="A41" s="397">
        <v>17</v>
      </c>
      <c r="B41" s="385" t="s">
        <v>591</v>
      </c>
      <c r="C41" s="608">
        <v>35289409.580000006</v>
      </c>
      <c r="D41" s="608">
        <v>93473601.070900008</v>
      </c>
      <c r="E41" s="609">
        <v>128763010.65090001</v>
      </c>
      <c r="F41" s="608">
        <v>12925226.459999999</v>
      </c>
      <c r="G41" s="608">
        <v>89948268.995400012</v>
      </c>
      <c r="H41" s="609">
        <v>102873495.4554</v>
      </c>
    </row>
    <row r="42" spans="1:8">
      <c r="A42" s="397">
        <v>17.100000000000001</v>
      </c>
      <c r="B42" s="399" t="s">
        <v>592</v>
      </c>
      <c r="C42" s="608">
        <v>34901888.550000004</v>
      </c>
      <c r="D42" s="608">
        <v>92916225.368900001</v>
      </c>
      <c r="E42" s="609">
        <v>127818113.91890001</v>
      </c>
      <c r="F42" s="608">
        <v>12347013.969999999</v>
      </c>
      <c r="G42" s="608">
        <v>89903069.022100002</v>
      </c>
      <c r="H42" s="609">
        <v>102250082.9921</v>
      </c>
    </row>
    <row r="43" spans="1:8">
      <c r="A43" s="397">
        <v>17.2</v>
      </c>
      <c r="B43" s="400" t="s">
        <v>593</v>
      </c>
      <c r="C43" s="608">
        <v>0</v>
      </c>
      <c r="D43" s="608">
        <v>210449.85310000001</v>
      </c>
      <c r="E43" s="609">
        <v>210449.85310000001</v>
      </c>
      <c r="F43" s="608">
        <v>0</v>
      </c>
      <c r="G43" s="608">
        <v>4.5567000000000002</v>
      </c>
      <c r="H43" s="609">
        <v>4.5567000000000002</v>
      </c>
    </row>
    <row r="44" spans="1:8">
      <c r="A44" s="397">
        <v>17.3</v>
      </c>
      <c r="B44" s="399" t="s">
        <v>594</v>
      </c>
      <c r="C44" s="608">
        <v>0</v>
      </c>
      <c r="D44" s="608"/>
      <c r="E44" s="609">
        <v>0</v>
      </c>
      <c r="F44" s="608"/>
      <c r="G44" s="608"/>
      <c r="H44" s="609">
        <v>0</v>
      </c>
    </row>
    <row r="45" spans="1:8">
      <c r="A45" s="397">
        <v>17.399999999999999</v>
      </c>
      <c r="B45" s="399" t="s">
        <v>595</v>
      </c>
      <c r="C45" s="608">
        <v>387521.03</v>
      </c>
      <c r="D45" s="608">
        <v>346925.84889999998</v>
      </c>
      <c r="E45" s="609">
        <v>734446.87890000001</v>
      </c>
      <c r="F45" s="608">
        <v>578212.49</v>
      </c>
      <c r="G45" s="608">
        <v>45195.416599999997</v>
      </c>
      <c r="H45" s="609">
        <v>623407.90659999999</v>
      </c>
    </row>
    <row r="46" spans="1:8">
      <c r="A46" s="397">
        <v>18</v>
      </c>
      <c r="B46" s="401" t="s">
        <v>596</v>
      </c>
      <c r="C46" s="608">
        <v>34454.380000000005</v>
      </c>
      <c r="D46" s="608">
        <v>17212.38</v>
      </c>
      <c r="E46" s="609">
        <v>51666.760000000009</v>
      </c>
      <c r="F46" s="608">
        <v>2587.9299999999998</v>
      </c>
      <c r="G46" s="608">
        <v>9781.75</v>
      </c>
      <c r="H46" s="609">
        <v>12369.68</v>
      </c>
    </row>
    <row r="47" spans="1:8">
      <c r="A47" s="397">
        <v>19</v>
      </c>
      <c r="B47" s="401" t="s">
        <v>597</v>
      </c>
      <c r="C47" s="608">
        <v>547855</v>
      </c>
      <c r="D47" s="608">
        <v>0</v>
      </c>
      <c r="E47" s="609">
        <v>547855</v>
      </c>
      <c r="F47" s="608">
        <v>679792.11569507502</v>
      </c>
      <c r="G47" s="608">
        <v>0</v>
      </c>
      <c r="H47" s="609">
        <v>679792.11569507502</v>
      </c>
    </row>
    <row r="48" spans="1:8">
      <c r="A48" s="397">
        <v>19.100000000000001</v>
      </c>
      <c r="B48" s="402" t="s">
        <v>598</v>
      </c>
      <c r="C48" s="608">
        <v>477109</v>
      </c>
      <c r="D48" s="608">
        <v>0</v>
      </c>
      <c r="E48" s="609">
        <v>477109</v>
      </c>
      <c r="F48" s="608">
        <v>0</v>
      </c>
      <c r="G48" s="608"/>
      <c r="H48" s="609">
        <v>0</v>
      </c>
    </row>
    <row r="49" spans="1:8">
      <c r="A49" s="397">
        <v>19.2</v>
      </c>
      <c r="B49" s="403" t="s">
        <v>599</v>
      </c>
      <c r="C49" s="608">
        <v>70746</v>
      </c>
      <c r="D49" s="608">
        <v>0</v>
      </c>
      <c r="E49" s="609">
        <v>70746</v>
      </c>
      <c r="F49" s="608">
        <v>679792.11569507502</v>
      </c>
      <c r="G49" s="608"/>
      <c r="H49" s="609">
        <v>679792.11569507502</v>
      </c>
    </row>
    <row r="50" spans="1:8">
      <c r="A50" s="397">
        <v>20</v>
      </c>
      <c r="B50" s="404" t="s">
        <v>600</v>
      </c>
      <c r="C50" s="608">
        <v>0</v>
      </c>
      <c r="D50" s="608">
        <v>0</v>
      </c>
      <c r="E50" s="609">
        <v>0</v>
      </c>
      <c r="F50" s="608"/>
      <c r="G50" s="608"/>
      <c r="H50" s="609">
        <v>0</v>
      </c>
    </row>
    <row r="51" spans="1:8">
      <c r="A51" s="397">
        <v>21</v>
      </c>
      <c r="B51" s="392" t="s">
        <v>601</v>
      </c>
      <c r="C51" s="608">
        <v>676103</v>
      </c>
      <c r="D51" s="608">
        <v>2550945.4800000004</v>
      </c>
      <c r="E51" s="609">
        <v>3227048.4800000004</v>
      </c>
      <c r="F51" s="608">
        <v>758609.96</v>
      </c>
      <c r="G51" s="608">
        <v>1020604.7936000001</v>
      </c>
      <c r="H51" s="609">
        <v>1779214.7535999999</v>
      </c>
    </row>
    <row r="52" spans="1:8">
      <c r="A52" s="397">
        <v>21.1</v>
      </c>
      <c r="B52" s="400" t="s">
        <v>602</v>
      </c>
      <c r="C52" s="608"/>
      <c r="D52" s="608"/>
      <c r="E52" s="609">
        <v>0</v>
      </c>
      <c r="F52" s="608"/>
      <c r="G52" s="608"/>
      <c r="H52" s="609">
        <v>0</v>
      </c>
    </row>
    <row r="53" spans="1:8">
      <c r="A53" s="397">
        <v>22</v>
      </c>
      <c r="B53" s="405" t="s">
        <v>603</v>
      </c>
      <c r="C53" s="608">
        <v>36547821.960000008</v>
      </c>
      <c r="D53" s="608">
        <v>96041758.930900007</v>
      </c>
      <c r="E53" s="609">
        <v>132589580.89090002</v>
      </c>
      <c r="F53" s="608">
        <v>14366216.465695072</v>
      </c>
      <c r="G53" s="608">
        <v>90978655.539000005</v>
      </c>
      <c r="H53" s="609">
        <v>105344872.00469507</v>
      </c>
    </row>
    <row r="54" spans="1:8" ht="24" customHeight="1">
      <c r="A54" s="397"/>
      <c r="B54" s="406" t="s">
        <v>604</v>
      </c>
      <c r="C54" s="720"/>
      <c r="D54" s="721"/>
      <c r="E54" s="721"/>
      <c r="F54" s="721"/>
      <c r="G54" s="721"/>
      <c r="H54" s="722"/>
    </row>
    <row r="55" spans="1:8">
      <c r="A55" s="397">
        <v>23</v>
      </c>
      <c r="B55" s="404" t="s">
        <v>605</v>
      </c>
      <c r="C55" s="608">
        <v>50000000</v>
      </c>
      <c r="D55" s="608"/>
      <c r="E55" s="609">
        <v>50000000</v>
      </c>
      <c r="F55" s="608">
        <v>50000000</v>
      </c>
      <c r="G55" s="608"/>
      <c r="H55" s="609">
        <v>50000000</v>
      </c>
    </row>
    <row r="56" spans="1:8">
      <c r="A56" s="397">
        <v>24</v>
      </c>
      <c r="B56" s="404" t="s">
        <v>606</v>
      </c>
      <c r="C56" s="608">
        <v>0</v>
      </c>
      <c r="D56" s="608"/>
      <c r="E56" s="609">
        <v>0</v>
      </c>
      <c r="F56" s="608">
        <v>0</v>
      </c>
      <c r="G56" s="608"/>
      <c r="H56" s="609">
        <v>0</v>
      </c>
    </row>
    <row r="57" spans="1:8">
      <c r="A57" s="397">
        <v>25</v>
      </c>
      <c r="B57" s="401" t="s">
        <v>607</v>
      </c>
      <c r="C57" s="608">
        <v>0</v>
      </c>
      <c r="D57" s="608"/>
      <c r="E57" s="609">
        <v>0</v>
      </c>
      <c r="F57" s="608">
        <v>0</v>
      </c>
      <c r="G57" s="608"/>
      <c r="H57" s="609">
        <v>0</v>
      </c>
    </row>
    <row r="58" spans="1:8">
      <c r="A58" s="397">
        <v>26</v>
      </c>
      <c r="B58" s="401" t="s">
        <v>608</v>
      </c>
      <c r="C58" s="608">
        <v>0</v>
      </c>
      <c r="D58" s="608"/>
      <c r="E58" s="609">
        <v>0</v>
      </c>
      <c r="F58" s="608">
        <v>0</v>
      </c>
      <c r="G58" s="608"/>
      <c r="H58" s="609">
        <v>0</v>
      </c>
    </row>
    <row r="59" spans="1:8">
      <c r="A59" s="397">
        <v>27</v>
      </c>
      <c r="B59" s="401" t="s">
        <v>609</v>
      </c>
      <c r="C59" s="608"/>
      <c r="D59" s="608"/>
      <c r="E59" s="609">
        <v>0</v>
      </c>
      <c r="F59" s="608"/>
      <c r="G59" s="608"/>
      <c r="H59" s="609">
        <v>0</v>
      </c>
    </row>
    <row r="60" spans="1:8">
      <c r="A60" s="397">
        <v>27.1</v>
      </c>
      <c r="B60" s="399" t="s">
        <v>610</v>
      </c>
      <c r="C60" s="608"/>
      <c r="D60" s="608"/>
      <c r="E60" s="609">
        <v>0</v>
      </c>
      <c r="F60" s="608"/>
      <c r="G60" s="608"/>
      <c r="H60" s="609">
        <v>0</v>
      </c>
    </row>
    <row r="61" spans="1:8">
      <c r="A61" s="397">
        <v>27.2</v>
      </c>
      <c r="B61" s="399" t="s">
        <v>611</v>
      </c>
      <c r="C61" s="608"/>
      <c r="D61" s="608"/>
      <c r="E61" s="609">
        <v>0</v>
      </c>
      <c r="F61" s="608"/>
      <c r="G61" s="608"/>
      <c r="H61" s="609">
        <v>0</v>
      </c>
    </row>
    <row r="62" spans="1:8">
      <c r="A62" s="397">
        <v>28</v>
      </c>
      <c r="B62" s="407" t="s">
        <v>612</v>
      </c>
      <c r="C62" s="608"/>
      <c r="D62" s="608"/>
      <c r="E62" s="609">
        <v>0</v>
      </c>
      <c r="F62" s="608"/>
      <c r="G62" s="608"/>
      <c r="H62" s="609">
        <v>0</v>
      </c>
    </row>
    <row r="63" spans="1:8">
      <c r="A63" s="397">
        <v>29</v>
      </c>
      <c r="B63" s="401" t="s">
        <v>613</v>
      </c>
      <c r="C63" s="608">
        <v>0</v>
      </c>
      <c r="D63" s="608">
        <v>0</v>
      </c>
      <c r="E63" s="609">
        <v>0</v>
      </c>
      <c r="F63" s="608"/>
      <c r="G63" s="608"/>
      <c r="H63" s="609">
        <v>0</v>
      </c>
    </row>
    <row r="64" spans="1:8">
      <c r="A64" s="397">
        <v>29.1</v>
      </c>
      <c r="B64" s="391" t="s">
        <v>614</v>
      </c>
      <c r="C64" s="608"/>
      <c r="D64" s="608"/>
      <c r="E64" s="609">
        <v>0</v>
      </c>
      <c r="F64" s="608"/>
      <c r="G64" s="608"/>
      <c r="H64" s="609">
        <v>0</v>
      </c>
    </row>
    <row r="65" spans="1:8" ht="24.95" customHeight="1">
      <c r="A65" s="397">
        <v>29.2</v>
      </c>
      <c r="B65" s="415" t="s">
        <v>615</v>
      </c>
      <c r="C65" s="608"/>
      <c r="D65" s="608"/>
      <c r="E65" s="609">
        <v>0</v>
      </c>
      <c r="F65" s="608"/>
      <c r="G65" s="608"/>
      <c r="H65" s="609">
        <v>0</v>
      </c>
    </row>
    <row r="66" spans="1:8" ht="22.5" customHeight="1">
      <c r="A66" s="397">
        <v>29.3</v>
      </c>
      <c r="B66" s="415" t="s">
        <v>616</v>
      </c>
      <c r="C66" s="608"/>
      <c r="D66" s="608"/>
      <c r="E66" s="609">
        <v>0</v>
      </c>
      <c r="F66" s="608"/>
      <c r="G66" s="608"/>
      <c r="H66" s="609">
        <v>0</v>
      </c>
    </row>
    <row r="67" spans="1:8">
      <c r="A67" s="397">
        <v>30</v>
      </c>
      <c r="B67" s="388" t="s">
        <v>617</v>
      </c>
      <c r="C67" s="608">
        <v>21956198.936799988</v>
      </c>
      <c r="D67" s="608"/>
      <c r="E67" s="609">
        <v>21956198.936799988</v>
      </c>
      <c r="F67" s="608">
        <v>16693386.728400001</v>
      </c>
      <c r="G67" s="608"/>
      <c r="H67" s="609">
        <v>16693386.728400001</v>
      </c>
    </row>
    <row r="68" spans="1:8">
      <c r="A68" s="397">
        <v>31</v>
      </c>
      <c r="B68" s="408" t="s">
        <v>618</v>
      </c>
      <c r="C68" s="608">
        <v>71956198.936799988</v>
      </c>
      <c r="D68" s="608">
        <v>0</v>
      </c>
      <c r="E68" s="609">
        <v>71956198.936799988</v>
      </c>
      <c r="F68" s="608">
        <v>66693386.728399999</v>
      </c>
      <c r="G68" s="608">
        <v>0</v>
      </c>
      <c r="H68" s="609">
        <v>66693386.728399999</v>
      </c>
    </row>
    <row r="69" spans="1:8">
      <c r="A69" s="397">
        <v>32</v>
      </c>
      <c r="B69" s="409" t="s">
        <v>619</v>
      </c>
      <c r="C69" s="608">
        <v>108504020.8968</v>
      </c>
      <c r="D69" s="608">
        <v>96041758.930900007</v>
      </c>
      <c r="E69" s="609">
        <v>204545779.82770002</v>
      </c>
      <c r="F69" s="608">
        <v>81059603.194095075</v>
      </c>
      <c r="G69" s="608">
        <v>90978655.539000005</v>
      </c>
      <c r="H69" s="609">
        <v>172038258.73309508</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80" zoomScaleNormal="80" workbookViewId="0">
      <selection sqref="A1:XFD1048576"/>
    </sheetView>
  </sheetViews>
  <sheetFormatPr defaultRowHeight="15"/>
  <cols>
    <col min="2" max="2" width="66.5703125" customWidth="1"/>
    <col min="3" max="8" width="17.85546875" customWidth="1"/>
  </cols>
  <sheetData>
    <row r="1" spans="1:8" s="5" customFormat="1" ht="14.25">
      <c r="A1" s="2" t="s">
        <v>31</v>
      </c>
      <c r="B1" s="3" t="str">
        <f>'Info '!C2</f>
        <v>JSC Ziraat Bank Georgia</v>
      </c>
      <c r="C1" s="3"/>
      <c r="D1" s="4"/>
      <c r="E1" s="4"/>
      <c r="F1" s="4"/>
      <c r="G1" s="4"/>
    </row>
    <row r="2" spans="1:8" s="5" customFormat="1" ht="14.25">
      <c r="A2" s="2" t="s">
        <v>32</v>
      </c>
      <c r="B2" s="649">
        <f>'1. key ratios '!B2</f>
        <v>45107</v>
      </c>
      <c r="C2" s="6"/>
      <c r="D2" s="7"/>
      <c r="E2" s="7"/>
      <c r="F2" s="7"/>
      <c r="G2" s="7"/>
      <c r="H2" s="8"/>
    </row>
    <row r="4" spans="1:8">
      <c r="A4" s="731" t="s">
        <v>6</v>
      </c>
      <c r="B4" s="733" t="s">
        <v>620</v>
      </c>
      <c r="C4" s="726" t="s">
        <v>557</v>
      </c>
      <c r="D4" s="726"/>
      <c r="E4" s="726"/>
      <c r="F4" s="726" t="s">
        <v>558</v>
      </c>
      <c r="G4" s="726"/>
      <c r="H4" s="727"/>
    </row>
    <row r="5" spans="1:8" ht="15.6" customHeight="1">
      <c r="A5" s="732"/>
      <c r="B5" s="734"/>
      <c r="C5" s="412" t="s">
        <v>33</v>
      </c>
      <c r="D5" s="412" t="s">
        <v>34</v>
      </c>
      <c r="E5" s="412" t="s">
        <v>35</v>
      </c>
      <c r="F5" s="412" t="s">
        <v>33</v>
      </c>
      <c r="G5" s="412" t="s">
        <v>34</v>
      </c>
      <c r="H5" s="412" t="s">
        <v>35</v>
      </c>
    </row>
    <row r="6" spans="1:8">
      <c r="A6" s="413">
        <v>1</v>
      </c>
      <c r="B6" s="414" t="s">
        <v>621</v>
      </c>
      <c r="C6" s="608">
        <v>6090637.0900000008</v>
      </c>
      <c r="D6" s="608">
        <v>1688491.2899999998</v>
      </c>
      <c r="E6" s="609">
        <v>7779128.3800000008</v>
      </c>
      <c r="F6" s="608">
        <v>4639768.7534000007</v>
      </c>
      <c r="G6" s="608">
        <v>1313662.1531999998</v>
      </c>
      <c r="H6" s="609">
        <v>5953430.9066000003</v>
      </c>
    </row>
    <row r="7" spans="1:8">
      <c r="A7" s="413">
        <v>1.1000000000000001</v>
      </c>
      <c r="B7" s="415" t="s">
        <v>564</v>
      </c>
      <c r="C7" s="608"/>
      <c r="D7" s="608"/>
      <c r="E7" s="609">
        <v>0</v>
      </c>
      <c r="F7" s="608"/>
      <c r="G7" s="608"/>
      <c r="H7" s="609">
        <v>0</v>
      </c>
    </row>
    <row r="8" spans="1:8">
      <c r="A8" s="413">
        <v>1.2</v>
      </c>
      <c r="B8" s="415" t="s">
        <v>566</v>
      </c>
      <c r="C8" s="608"/>
      <c r="D8" s="608"/>
      <c r="E8" s="609">
        <v>0</v>
      </c>
      <c r="F8" s="608"/>
      <c r="G8" s="608"/>
      <c r="H8" s="609">
        <v>0</v>
      </c>
    </row>
    <row r="9" spans="1:8" ht="21.6" customHeight="1">
      <c r="A9" s="413">
        <v>1.3</v>
      </c>
      <c r="B9" s="415" t="s">
        <v>622</v>
      </c>
      <c r="C9" s="608"/>
      <c r="D9" s="608"/>
      <c r="E9" s="609">
        <v>0</v>
      </c>
      <c r="F9" s="608"/>
      <c r="G9" s="608"/>
      <c r="H9" s="609">
        <v>0</v>
      </c>
    </row>
    <row r="10" spans="1:8">
      <c r="A10" s="413">
        <v>1.4</v>
      </c>
      <c r="B10" s="415" t="s">
        <v>568</v>
      </c>
      <c r="C10" s="608"/>
      <c r="D10" s="608"/>
      <c r="E10" s="609">
        <v>0</v>
      </c>
      <c r="F10" s="608"/>
      <c r="G10" s="608"/>
      <c r="H10" s="609">
        <v>0</v>
      </c>
    </row>
    <row r="11" spans="1:8">
      <c r="A11" s="413">
        <v>1.5</v>
      </c>
      <c r="B11" s="415" t="s">
        <v>572</v>
      </c>
      <c r="C11" s="608">
        <v>6090637.0900000008</v>
      </c>
      <c r="D11" s="608">
        <v>1688491.2899999998</v>
      </c>
      <c r="E11" s="609">
        <v>7779128.3800000008</v>
      </c>
      <c r="F11" s="608">
        <v>4639768.7534000007</v>
      </c>
      <c r="G11" s="608">
        <v>1313662.1531999998</v>
      </c>
      <c r="H11" s="609">
        <v>5953430.9066000003</v>
      </c>
    </row>
    <row r="12" spans="1:8">
      <c r="A12" s="413">
        <v>1.6</v>
      </c>
      <c r="B12" s="416" t="s">
        <v>454</v>
      </c>
      <c r="C12" s="608"/>
      <c r="D12" s="608"/>
      <c r="E12" s="609">
        <v>0</v>
      </c>
      <c r="F12" s="608"/>
      <c r="G12" s="608"/>
      <c r="H12" s="609">
        <v>0</v>
      </c>
    </row>
    <row r="13" spans="1:8">
      <c r="A13" s="413">
        <v>2</v>
      </c>
      <c r="B13" s="417" t="s">
        <v>623</v>
      </c>
      <c r="C13" s="608">
        <v>-412714.32</v>
      </c>
      <c r="D13" s="608">
        <v>-858730.42000000016</v>
      </c>
      <c r="E13" s="609">
        <v>-1271444.7400000002</v>
      </c>
      <c r="F13" s="608">
        <v>-283147.98</v>
      </c>
      <c r="G13" s="608">
        <v>-212597.80000000005</v>
      </c>
      <c r="H13" s="609">
        <v>-495745.78</v>
      </c>
    </row>
    <row r="14" spans="1:8">
      <c r="A14" s="413">
        <v>2.1</v>
      </c>
      <c r="B14" s="415" t="s">
        <v>624</v>
      </c>
      <c r="C14" s="608"/>
      <c r="D14" s="608"/>
      <c r="E14" s="609">
        <v>0</v>
      </c>
      <c r="F14" s="608"/>
      <c r="G14" s="608"/>
      <c r="H14" s="609">
        <v>0</v>
      </c>
    </row>
    <row r="15" spans="1:8" ht="24.6" customHeight="1">
      <c r="A15" s="413">
        <v>2.2000000000000002</v>
      </c>
      <c r="B15" s="415" t="s">
        <v>625</v>
      </c>
      <c r="C15" s="608"/>
      <c r="D15" s="608"/>
      <c r="E15" s="609">
        <v>0</v>
      </c>
      <c r="F15" s="608"/>
      <c r="G15" s="608"/>
      <c r="H15" s="609">
        <v>0</v>
      </c>
    </row>
    <row r="16" spans="1:8" ht="20.45" customHeight="1">
      <c r="A16" s="413">
        <v>2.2999999999999998</v>
      </c>
      <c r="B16" s="415" t="s">
        <v>626</v>
      </c>
      <c r="C16" s="608">
        <v>-386363.01</v>
      </c>
      <c r="D16" s="608">
        <v>-858730.42000000016</v>
      </c>
      <c r="E16" s="609">
        <v>-1245093.4300000002</v>
      </c>
      <c r="F16" s="608">
        <v>-262508.26</v>
      </c>
      <c r="G16" s="608">
        <v>-203499.98000000004</v>
      </c>
      <c r="H16" s="609">
        <v>-466008.24000000005</v>
      </c>
    </row>
    <row r="17" spans="1:8">
      <c r="A17" s="413">
        <v>2.4</v>
      </c>
      <c r="B17" s="415" t="s">
        <v>627</v>
      </c>
      <c r="C17" s="608">
        <v>-26351.31</v>
      </c>
      <c r="D17" s="608">
        <v>0</v>
      </c>
      <c r="E17" s="609">
        <v>-26351.31</v>
      </c>
      <c r="F17" s="608">
        <v>-20639.72</v>
      </c>
      <c r="G17" s="608">
        <v>-9097.82</v>
      </c>
      <c r="H17" s="609">
        <v>-29737.54</v>
      </c>
    </row>
    <row r="18" spans="1:8">
      <c r="A18" s="413">
        <v>3</v>
      </c>
      <c r="B18" s="417" t="s">
        <v>628</v>
      </c>
      <c r="C18" s="608"/>
      <c r="D18" s="608"/>
      <c r="E18" s="609">
        <v>0</v>
      </c>
      <c r="F18" s="608"/>
      <c r="G18" s="608"/>
      <c r="H18" s="609">
        <v>0</v>
      </c>
    </row>
    <row r="19" spans="1:8">
      <c r="A19" s="413">
        <v>4</v>
      </c>
      <c r="B19" s="417" t="s">
        <v>629</v>
      </c>
      <c r="C19" s="608">
        <v>326138.36</v>
      </c>
      <c r="D19" s="608">
        <v>490924.27999999997</v>
      </c>
      <c r="E19" s="609">
        <v>817062.6399999999</v>
      </c>
      <c r="F19" s="608">
        <v>214660.12</v>
      </c>
      <c r="G19" s="608">
        <v>487979.66</v>
      </c>
      <c r="H19" s="609">
        <v>702639.78</v>
      </c>
    </row>
    <row r="20" spans="1:8">
      <c r="A20" s="413">
        <v>5</v>
      </c>
      <c r="B20" s="417" t="s">
        <v>630</v>
      </c>
      <c r="C20" s="608">
        <v>-170739.56</v>
      </c>
      <c r="D20" s="608">
        <v>0</v>
      </c>
      <c r="E20" s="609">
        <v>-170739.56</v>
      </c>
      <c r="F20" s="608">
        <v>-78233.05</v>
      </c>
      <c r="G20" s="608">
        <v>0</v>
      </c>
      <c r="H20" s="609">
        <v>-78233.05</v>
      </c>
    </row>
    <row r="21" spans="1:8" ht="24" customHeight="1">
      <c r="A21" s="413">
        <v>6</v>
      </c>
      <c r="B21" s="417" t="s">
        <v>631</v>
      </c>
      <c r="C21" s="608"/>
      <c r="D21" s="608"/>
      <c r="E21" s="609">
        <v>0</v>
      </c>
      <c r="F21" s="608"/>
      <c r="G21" s="608"/>
      <c r="H21" s="609">
        <v>0</v>
      </c>
    </row>
    <row r="22" spans="1:8" ht="18.600000000000001" customHeight="1">
      <c r="A22" s="413">
        <v>7</v>
      </c>
      <c r="B22" s="417" t="s">
        <v>632</v>
      </c>
      <c r="C22" s="608"/>
      <c r="D22" s="608"/>
      <c r="E22" s="609">
        <v>0</v>
      </c>
      <c r="F22" s="608"/>
      <c r="G22" s="608"/>
      <c r="H22" s="609">
        <v>0</v>
      </c>
    </row>
    <row r="23" spans="1:8" ht="25.5" customHeight="1">
      <c r="A23" s="413">
        <v>8</v>
      </c>
      <c r="B23" s="418" t="s">
        <v>633</v>
      </c>
      <c r="C23" s="608"/>
      <c r="D23" s="608"/>
      <c r="E23" s="609">
        <v>0</v>
      </c>
      <c r="F23" s="608"/>
      <c r="G23" s="608"/>
      <c r="H23" s="609">
        <v>0</v>
      </c>
    </row>
    <row r="24" spans="1:8" ht="34.5" customHeight="1">
      <c r="A24" s="413">
        <v>9</v>
      </c>
      <c r="B24" s="418" t="s">
        <v>634</v>
      </c>
      <c r="C24" s="608"/>
      <c r="D24" s="608"/>
      <c r="E24" s="609">
        <v>0</v>
      </c>
      <c r="F24" s="608"/>
      <c r="G24" s="608"/>
      <c r="H24" s="609">
        <v>0</v>
      </c>
    </row>
    <row r="25" spans="1:8">
      <c r="A25" s="413">
        <v>10</v>
      </c>
      <c r="B25" s="417" t="s">
        <v>635</v>
      </c>
      <c r="C25" s="608">
        <v>840373.51</v>
      </c>
      <c r="D25" s="608">
        <v>0</v>
      </c>
      <c r="E25" s="609">
        <v>840373.51</v>
      </c>
      <c r="F25" s="608">
        <v>1188737.77</v>
      </c>
      <c r="G25" s="608"/>
      <c r="H25" s="609">
        <v>1188737.77</v>
      </c>
    </row>
    <row r="26" spans="1:8">
      <c r="A26" s="413">
        <v>11</v>
      </c>
      <c r="B26" s="419" t="s">
        <v>636</v>
      </c>
      <c r="C26" s="608"/>
      <c r="D26" s="608"/>
      <c r="E26" s="609">
        <v>0</v>
      </c>
      <c r="F26" s="608"/>
      <c r="G26" s="608"/>
      <c r="H26" s="609">
        <v>0</v>
      </c>
    </row>
    <row r="27" spans="1:8">
      <c r="A27" s="413">
        <v>12</v>
      </c>
      <c r="B27" s="417" t="s">
        <v>637</v>
      </c>
      <c r="C27" s="608"/>
      <c r="D27" s="608"/>
      <c r="E27" s="609">
        <v>0</v>
      </c>
      <c r="F27" s="608"/>
      <c r="G27" s="608"/>
      <c r="H27" s="609">
        <v>0</v>
      </c>
    </row>
    <row r="28" spans="1:8">
      <c r="A28" s="413">
        <v>13</v>
      </c>
      <c r="B28" s="420" t="s">
        <v>638</v>
      </c>
      <c r="C28" s="608"/>
      <c r="D28" s="608"/>
      <c r="E28" s="609">
        <v>0</v>
      </c>
      <c r="F28" s="608"/>
      <c r="G28" s="608"/>
      <c r="H28" s="609">
        <v>0</v>
      </c>
    </row>
    <row r="29" spans="1:8">
      <c r="A29" s="413">
        <v>14</v>
      </c>
      <c r="B29" s="421" t="s">
        <v>639</v>
      </c>
      <c r="C29" s="608">
        <v>-3098329.59</v>
      </c>
      <c r="D29" s="608">
        <v>0</v>
      </c>
      <c r="E29" s="609">
        <v>-3098329.59</v>
      </c>
      <c r="F29" s="608">
        <v>-3125213.7199999997</v>
      </c>
      <c r="G29" s="608">
        <v>0</v>
      </c>
      <c r="H29" s="609">
        <v>-3125213.7199999997</v>
      </c>
    </row>
    <row r="30" spans="1:8">
      <c r="A30" s="413">
        <v>14.1</v>
      </c>
      <c r="B30" s="390" t="s">
        <v>640</v>
      </c>
      <c r="C30" s="608">
        <v>-1810176.37</v>
      </c>
      <c r="D30" s="608"/>
      <c r="E30" s="609">
        <v>-1810176.37</v>
      </c>
      <c r="F30" s="608">
        <v>-1702345.11</v>
      </c>
      <c r="G30" s="608"/>
      <c r="H30" s="609">
        <v>-1702345.11</v>
      </c>
    </row>
    <row r="31" spans="1:8">
      <c r="A31" s="413">
        <v>14.2</v>
      </c>
      <c r="B31" s="390" t="s">
        <v>641</v>
      </c>
      <c r="C31" s="608">
        <v>-1288153.22</v>
      </c>
      <c r="D31" s="608"/>
      <c r="E31" s="609">
        <v>-1288153.22</v>
      </c>
      <c r="F31" s="608">
        <v>-1422868.6099999999</v>
      </c>
      <c r="G31" s="608"/>
      <c r="H31" s="609">
        <v>-1422868.6099999999</v>
      </c>
    </row>
    <row r="32" spans="1:8">
      <c r="A32" s="413">
        <v>15</v>
      </c>
      <c r="B32" s="417" t="s">
        <v>642</v>
      </c>
      <c r="C32" s="608">
        <v>-640541.71</v>
      </c>
      <c r="D32" s="608"/>
      <c r="E32" s="609">
        <v>-640541.71</v>
      </c>
      <c r="F32" s="608">
        <v>-565780.62</v>
      </c>
      <c r="G32" s="608"/>
      <c r="H32" s="609">
        <v>-565780.62</v>
      </c>
    </row>
    <row r="33" spans="1:8" ht="22.5" customHeight="1">
      <c r="A33" s="413">
        <v>16</v>
      </c>
      <c r="B33" s="388" t="s">
        <v>643</v>
      </c>
      <c r="C33" s="608"/>
      <c r="D33" s="608"/>
      <c r="E33" s="609">
        <v>0</v>
      </c>
      <c r="F33" s="608"/>
      <c r="G33" s="608"/>
      <c r="H33" s="609">
        <v>0</v>
      </c>
    </row>
    <row r="34" spans="1:8">
      <c r="A34" s="413">
        <v>17</v>
      </c>
      <c r="B34" s="417" t="s">
        <v>644</v>
      </c>
      <c r="C34" s="608">
        <v>-12072.25</v>
      </c>
      <c r="D34" s="608">
        <v>560.05999999999995</v>
      </c>
      <c r="E34" s="609">
        <v>-11512.19</v>
      </c>
      <c r="F34" s="608">
        <v>11677.949999999999</v>
      </c>
      <c r="G34" s="608">
        <v>4267.8</v>
      </c>
      <c r="H34" s="609">
        <v>15945.75</v>
      </c>
    </row>
    <row r="35" spans="1:8">
      <c r="A35" s="413">
        <v>17.100000000000001</v>
      </c>
      <c r="B35" s="390" t="s">
        <v>645</v>
      </c>
      <c r="C35" s="608">
        <v>-12072.25</v>
      </c>
      <c r="D35" s="608">
        <v>560.05999999999995</v>
      </c>
      <c r="E35" s="609">
        <v>-11512.19</v>
      </c>
      <c r="F35" s="608">
        <v>11677.949999999999</v>
      </c>
      <c r="G35" s="608">
        <v>4267.8</v>
      </c>
      <c r="H35" s="609">
        <v>15945.75</v>
      </c>
    </row>
    <row r="36" spans="1:8">
      <c r="A36" s="413">
        <v>17.2</v>
      </c>
      <c r="B36" s="390" t="s">
        <v>646</v>
      </c>
      <c r="C36" s="608"/>
      <c r="D36" s="608"/>
      <c r="E36" s="609">
        <v>0</v>
      </c>
      <c r="F36" s="608"/>
      <c r="G36" s="608"/>
      <c r="H36" s="609">
        <v>0</v>
      </c>
    </row>
    <row r="37" spans="1:8" ht="41.45" customHeight="1">
      <c r="A37" s="413">
        <v>18</v>
      </c>
      <c r="B37" s="422" t="s">
        <v>647</v>
      </c>
      <c r="C37" s="608">
        <v>825823.3600000001</v>
      </c>
      <c r="D37" s="608">
        <v>-2411501.8008000003</v>
      </c>
      <c r="E37" s="609">
        <v>-1585678.4408000002</v>
      </c>
      <c r="F37" s="608">
        <v>-54835.58</v>
      </c>
      <c r="G37" s="608">
        <v>-382491.78</v>
      </c>
      <c r="H37" s="609">
        <v>-437327.36000000004</v>
      </c>
    </row>
    <row r="38" spans="1:8">
      <c r="A38" s="413">
        <v>18.100000000000001</v>
      </c>
      <c r="B38" s="423" t="s">
        <v>648</v>
      </c>
      <c r="C38" s="608"/>
      <c r="D38" s="608"/>
      <c r="E38" s="609">
        <v>0</v>
      </c>
      <c r="F38" s="608"/>
      <c r="G38" s="608"/>
      <c r="H38" s="609">
        <v>0</v>
      </c>
    </row>
    <row r="39" spans="1:8">
      <c r="A39" s="413">
        <v>18.2</v>
      </c>
      <c r="B39" s="423" t="s">
        <v>649</v>
      </c>
      <c r="C39" s="608">
        <v>825823.3600000001</v>
      </c>
      <c r="D39" s="608">
        <v>-2411501.8008000003</v>
      </c>
      <c r="E39" s="609">
        <v>-1585678.4408000002</v>
      </c>
      <c r="F39" s="608">
        <v>-54835.58</v>
      </c>
      <c r="G39" s="608">
        <v>-382491.78</v>
      </c>
      <c r="H39" s="609">
        <v>-437327.36000000004</v>
      </c>
    </row>
    <row r="40" spans="1:8" ht="24.6" customHeight="1">
      <c r="A40" s="413">
        <v>19</v>
      </c>
      <c r="B40" s="422" t="s">
        <v>650</v>
      </c>
      <c r="C40" s="608"/>
      <c r="D40" s="608"/>
      <c r="E40" s="609">
        <v>0</v>
      </c>
      <c r="F40" s="608"/>
      <c r="G40" s="608"/>
      <c r="H40" s="609">
        <v>0</v>
      </c>
    </row>
    <row r="41" spans="1:8" ht="17.45" customHeight="1">
      <c r="A41" s="413">
        <v>20</v>
      </c>
      <c r="B41" s="422" t="s">
        <v>651</v>
      </c>
      <c r="C41" s="608"/>
      <c r="D41" s="608"/>
      <c r="E41" s="609">
        <v>0</v>
      </c>
      <c r="F41" s="608"/>
      <c r="G41" s="608"/>
      <c r="H41" s="609">
        <v>0</v>
      </c>
    </row>
    <row r="42" spans="1:8" ht="26.45" customHeight="1">
      <c r="A42" s="413">
        <v>21</v>
      </c>
      <c r="B42" s="422" t="s">
        <v>652</v>
      </c>
      <c r="C42" s="608"/>
      <c r="D42" s="608"/>
      <c r="E42" s="609">
        <v>0</v>
      </c>
      <c r="F42" s="608"/>
      <c r="G42" s="608"/>
      <c r="H42" s="609">
        <v>0</v>
      </c>
    </row>
    <row r="43" spans="1:8">
      <c r="A43" s="413">
        <v>22</v>
      </c>
      <c r="B43" s="424" t="s">
        <v>653</v>
      </c>
      <c r="C43" s="608">
        <v>3748574.8900000015</v>
      </c>
      <c r="D43" s="608">
        <v>-1090256.5908000006</v>
      </c>
      <c r="E43" s="609">
        <v>2658318.2992000012</v>
      </c>
      <c r="F43" s="608">
        <v>1947633.6434000011</v>
      </c>
      <c r="G43" s="608">
        <v>1210820.0331999997</v>
      </c>
      <c r="H43" s="609">
        <v>3158453.6766000008</v>
      </c>
    </row>
    <row r="44" spans="1:8">
      <c r="A44" s="413">
        <v>23</v>
      </c>
      <c r="B44" s="424" t="s">
        <v>654</v>
      </c>
      <c r="C44" s="608">
        <v>0</v>
      </c>
      <c r="D44" s="608"/>
      <c r="E44" s="609">
        <v>0</v>
      </c>
      <c r="F44" s="608"/>
      <c r="G44" s="608"/>
      <c r="H44" s="609">
        <v>0</v>
      </c>
    </row>
    <row r="45" spans="1:8">
      <c r="A45" s="413">
        <v>24</v>
      </c>
      <c r="B45" s="425" t="s">
        <v>655</v>
      </c>
      <c r="C45" s="608">
        <v>3748574.8900000015</v>
      </c>
      <c r="D45" s="608">
        <v>-1090256.5908000006</v>
      </c>
      <c r="E45" s="609">
        <v>2658318.2992000012</v>
      </c>
      <c r="F45" s="608">
        <v>1947633.6434000011</v>
      </c>
      <c r="G45" s="608">
        <v>1210820.0331999997</v>
      </c>
      <c r="H45" s="609">
        <v>3158453.6766000008</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90" zoomScaleNormal="90" workbookViewId="0">
      <selection sqref="A1:XFD1048576"/>
    </sheetView>
  </sheetViews>
  <sheetFormatPr defaultRowHeight="15"/>
  <cols>
    <col min="1" max="1" width="8.7109375" style="410"/>
    <col min="2" max="2" width="87.5703125" bestFit="1" customWidth="1"/>
    <col min="3" max="8" width="15.42578125" customWidth="1"/>
  </cols>
  <sheetData>
    <row r="1" spans="1:8" s="5" customFormat="1" ht="14.25">
      <c r="A1" s="2" t="s">
        <v>31</v>
      </c>
      <c r="B1" s="3" t="str">
        <f>'Info '!C2</f>
        <v>JSC Ziraat Bank Georgia</v>
      </c>
      <c r="C1" s="3"/>
      <c r="D1" s="4"/>
      <c r="E1" s="4"/>
      <c r="F1" s="4"/>
      <c r="G1" s="4"/>
    </row>
    <row r="2" spans="1:8" s="5" customFormat="1" ht="14.25">
      <c r="A2" s="2" t="s">
        <v>32</v>
      </c>
      <c r="B2" s="649">
        <f>'1. key ratios '!B2</f>
        <v>45107</v>
      </c>
      <c r="C2" s="6"/>
      <c r="D2" s="7"/>
      <c r="E2" s="7"/>
      <c r="F2" s="7"/>
      <c r="G2" s="7"/>
      <c r="H2" s="8"/>
    </row>
    <row r="3" spans="1:8" ht="15.75" thickBot="1">
      <c r="A3"/>
    </row>
    <row r="4" spans="1:8">
      <c r="A4" s="735" t="s">
        <v>6</v>
      </c>
      <c r="B4" s="736" t="s">
        <v>95</v>
      </c>
      <c r="C4" s="726" t="s">
        <v>557</v>
      </c>
      <c r="D4" s="726"/>
      <c r="E4" s="726"/>
      <c r="F4" s="726" t="s">
        <v>558</v>
      </c>
      <c r="G4" s="726"/>
      <c r="H4" s="727"/>
    </row>
    <row r="5" spans="1:8">
      <c r="A5" s="735"/>
      <c r="B5" s="736"/>
      <c r="C5" s="412" t="s">
        <v>33</v>
      </c>
      <c r="D5" s="412" t="s">
        <v>34</v>
      </c>
      <c r="E5" s="412" t="s">
        <v>35</v>
      </c>
      <c r="F5" s="412" t="s">
        <v>33</v>
      </c>
      <c r="G5" s="412" t="s">
        <v>34</v>
      </c>
      <c r="H5" s="412" t="s">
        <v>35</v>
      </c>
    </row>
    <row r="6" spans="1:8" ht="15.75">
      <c r="A6" s="397">
        <v>1</v>
      </c>
      <c r="B6" s="426" t="s">
        <v>656</v>
      </c>
      <c r="C6" s="612"/>
      <c r="D6" s="612"/>
      <c r="E6" s="613">
        <v>0</v>
      </c>
      <c r="F6" s="612"/>
      <c r="G6" s="612"/>
      <c r="H6" s="614">
        <v>0</v>
      </c>
    </row>
    <row r="7" spans="1:8" ht="15.75">
      <c r="A7" s="397">
        <v>2</v>
      </c>
      <c r="B7" s="426" t="s">
        <v>197</v>
      </c>
      <c r="C7" s="612"/>
      <c r="D7" s="612"/>
      <c r="E7" s="613">
        <v>0</v>
      </c>
      <c r="F7" s="612"/>
      <c r="G7" s="612"/>
      <c r="H7" s="614">
        <v>0</v>
      </c>
    </row>
    <row r="8" spans="1:8" ht="15.75">
      <c r="A8" s="397">
        <v>3</v>
      </c>
      <c r="B8" s="426" t="s">
        <v>207</v>
      </c>
      <c r="C8" s="612">
        <v>313775718.75999999</v>
      </c>
      <c r="D8" s="612">
        <v>236072153.99430001</v>
      </c>
      <c r="E8" s="613">
        <v>549847872.7543</v>
      </c>
      <c r="F8" s="612">
        <v>260802590</v>
      </c>
      <c r="G8" s="612">
        <v>194900115.29609999</v>
      </c>
      <c r="H8" s="614">
        <v>455702705.29610002</v>
      </c>
    </row>
    <row r="9" spans="1:8" ht="15.75">
      <c r="A9" s="397">
        <v>3.1</v>
      </c>
      <c r="B9" s="427" t="s">
        <v>198</v>
      </c>
      <c r="C9" s="612">
        <v>308667618.75999999</v>
      </c>
      <c r="D9" s="612">
        <v>210528761.92500001</v>
      </c>
      <c r="E9" s="613">
        <v>519196380.685</v>
      </c>
      <c r="F9" s="612">
        <v>260757500</v>
      </c>
      <c r="G9" s="612">
        <v>182927659.815</v>
      </c>
      <c r="H9" s="614">
        <v>443685159.815</v>
      </c>
    </row>
    <row r="10" spans="1:8" ht="15.75">
      <c r="A10" s="397">
        <v>3.2</v>
      </c>
      <c r="B10" s="427" t="s">
        <v>194</v>
      </c>
      <c r="C10" s="612">
        <v>5108100</v>
      </c>
      <c r="D10" s="612">
        <v>25543392.0693</v>
      </c>
      <c r="E10" s="613">
        <v>30651492.0693</v>
      </c>
      <c r="F10" s="612">
        <v>45090</v>
      </c>
      <c r="G10" s="612">
        <v>11972455.4811</v>
      </c>
      <c r="H10" s="614">
        <v>12017545.4811</v>
      </c>
    </row>
    <row r="11" spans="1:8" ht="15.75">
      <c r="A11" s="397">
        <v>4</v>
      </c>
      <c r="B11" s="428" t="s">
        <v>196</v>
      </c>
      <c r="C11" s="612">
        <v>0</v>
      </c>
      <c r="D11" s="612">
        <v>0</v>
      </c>
      <c r="E11" s="613">
        <v>0</v>
      </c>
      <c r="F11" s="612">
        <v>0</v>
      </c>
      <c r="G11" s="612">
        <v>0</v>
      </c>
      <c r="H11" s="614">
        <v>0</v>
      </c>
    </row>
    <row r="12" spans="1:8" ht="15.75">
      <c r="A12" s="397">
        <v>4.0999999999999996</v>
      </c>
      <c r="B12" s="427" t="s">
        <v>180</v>
      </c>
      <c r="C12" s="612"/>
      <c r="D12" s="612"/>
      <c r="E12" s="613">
        <v>0</v>
      </c>
      <c r="F12" s="612"/>
      <c r="G12" s="612"/>
      <c r="H12" s="614">
        <v>0</v>
      </c>
    </row>
    <row r="13" spans="1:8" ht="15.75">
      <c r="A13" s="397">
        <v>4.2</v>
      </c>
      <c r="B13" s="427" t="s">
        <v>181</v>
      </c>
      <c r="C13" s="612"/>
      <c r="D13" s="612"/>
      <c r="E13" s="613">
        <v>0</v>
      </c>
      <c r="F13" s="612"/>
      <c r="G13" s="612"/>
      <c r="H13" s="614">
        <v>0</v>
      </c>
    </row>
    <row r="14" spans="1:8" ht="15.75">
      <c r="A14" s="397">
        <v>5</v>
      </c>
      <c r="B14" s="428" t="s">
        <v>206</v>
      </c>
      <c r="C14" s="612">
        <v>107486979.15000001</v>
      </c>
      <c r="D14" s="612">
        <v>114129837.5755</v>
      </c>
      <c r="E14" s="613">
        <v>221616816.72549999</v>
      </c>
      <c r="F14" s="612">
        <v>76699475.200000003</v>
      </c>
      <c r="G14" s="612">
        <v>101186605.99139999</v>
      </c>
      <c r="H14" s="614">
        <v>177886081.19139999</v>
      </c>
    </row>
    <row r="15" spans="1:8" ht="15.75">
      <c r="A15" s="397">
        <v>5.0999999999999996</v>
      </c>
      <c r="B15" s="429" t="s">
        <v>184</v>
      </c>
      <c r="C15" s="612">
        <v>1655142.95</v>
      </c>
      <c r="D15" s="612">
        <v>7287836.4797</v>
      </c>
      <c r="E15" s="613">
        <v>8942979.4297000002</v>
      </c>
      <c r="F15" s="612">
        <v>531450</v>
      </c>
      <c r="G15" s="612">
        <v>2702496.03</v>
      </c>
      <c r="H15" s="614">
        <v>3233946.03</v>
      </c>
    </row>
    <row r="16" spans="1:8" ht="15.75">
      <c r="A16" s="397">
        <v>5.2</v>
      </c>
      <c r="B16" s="429" t="s">
        <v>183</v>
      </c>
      <c r="C16" s="612">
        <v>0</v>
      </c>
      <c r="D16" s="612">
        <v>0</v>
      </c>
      <c r="E16" s="613">
        <v>0</v>
      </c>
      <c r="F16" s="612">
        <v>0</v>
      </c>
      <c r="G16" s="612">
        <v>0</v>
      </c>
      <c r="H16" s="614">
        <v>0</v>
      </c>
    </row>
    <row r="17" spans="1:8" ht="15.75">
      <c r="A17" s="397">
        <v>5.3</v>
      </c>
      <c r="B17" s="429" t="s">
        <v>182</v>
      </c>
      <c r="C17" s="612">
        <v>105831836.2</v>
      </c>
      <c r="D17" s="612">
        <v>106842001.0958</v>
      </c>
      <c r="E17" s="613">
        <v>212673837.2958</v>
      </c>
      <c r="F17" s="612">
        <v>76168025.200000003</v>
      </c>
      <c r="G17" s="612">
        <v>98484109.961399987</v>
      </c>
      <c r="H17" s="614">
        <v>174652135.16139999</v>
      </c>
    </row>
    <row r="18" spans="1:8" ht="15.75">
      <c r="A18" s="397" t="s">
        <v>16</v>
      </c>
      <c r="B18" s="430" t="s">
        <v>37</v>
      </c>
      <c r="C18" s="612">
        <v>26116473</v>
      </c>
      <c r="D18" s="612">
        <v>23728944.9857</v>
      </c>
      <c r="E18" s="613">
        <v>49845417.985699996</v>
      </c>
      <c r="F18" s="612">
        <v>18437699</v>
      </c>
      <c r="G18" s="612">
        <v>25040911.488600001</v>
      </c>
      <c r="H18" s="614">
        <v>43478610.488600001</v>
      </c>
    </row>
    <row r="19" spans="1:8" ht="15.75">
      <c r="A19" s="397" t="s">
        <v>17</v>
      </c>
      <c r="B19" s="430" t="s">
        <v>38</v>
      </c>
      <c r="C19" s="612">
        <v>44482812</v>
      </c>
      <c r="D19" s="612">
        <v>51792301.787100002</v>
      </c>
      <c r="E19" s="613">
        <v>96275113.787100002</v>
      </c>
      <c r="F19" s="612">
        <v>29122252</v>
      </c>
      <c r="G19" s="612">
        <v>42114462.721500002</v>
      </c>
      <c r="H19" s="614">
        <v>71236714.721500009</v>
      </c>
    </row>
    <row r="20" spans="1:8" ht="15.75">
      <c r="A20" s="397" t="s">
        <v>18</v>
      </c>
      <c r="B20" s="430" t="s">
        <v>39</v>
      </c>
      <c r="C20" s="612">
        <v>21893947.199999999</v>
      </c>
      <c r="D20" s="612">
        <v>4555523.1029000003</v>
      </c>
      <c r="E20" s="613">
        <v>26449470.302900001</v>
      </c>
      <c r="F20" s="612">
        <v>20044517.199999999</v>
      </c>
      <c r="G20" s="612">
        <v>5492498.8053000001</v>
      </c>
      <c r="H20" s="614">
        <v>25537016.0053</v>
      </c>
    </row>
    <row r="21" spans="1:8" ht="15.75">
      <c r="A21" s="397" t="s">
        <v>19</v>
      </c>
      <c r="B21" s="430" t="s">
        <v>40</v>
      </c>
      <c r="C21" s="612">
        <v>13338604</v>
      </c>
      <c r="D21" s="612">
        <v>26765231.220100001</v>
      </c>
      <c r="E21" s="613">
        <v>40103835.220100001</v>
      </c>
      <c r="F21" s="612">
        <v>8563557</v>
      </c>
      <c r="G21" s="612">
        <v>25836236.945999999</v>
      </c>
      <c r="H21" s="614">
        <v>34399793.945999995</v>
      </c>
    </row>
    <row r="22" spans="1:8" ht="15.75">
      <c r="A22" s="397" t="s">
        <v>20</v>
      </c>
      <c r="B22" s="430" t="s">
        <v>41</v>
      </c>
      <c r="C22" s="612">
        <v>0</v>
      </c>
      <c r="D22" s="612">
        <v>0</v>
      </c>
      <c r="E22" s="613">
        <v>0</v>
      </c>
      <c r="F22" s="612">
        <v>0</v>
      </c>
      <c r="G22" s="612">
        <v>0</v>
      </c>
      <c r="H22" s="614">
        <v>0</v>
      </c>
    </row>
    <row r="23" spans="1:8" ht="15.75">
      <c r="A23" s="397">
        <v>5.4</v>
      </c>
      <c r="B23" s="429" t="s">
        <v>185</v>
      </c>
      <c r="C23" s="612">
        <v>0</v>
      </c>
      <c r="D23" s="612">
        <v>0</v>
      </c>
      <c r="E23" s="613">
        <v>0</v>
      </c>
      <c r="F23" s="612">
        <v>0</v>
      </c>
      <c r="G23" s="612">
        <v>0</v>
      </c>
      <c r="H23" s="614">
        <v>0</v>
      </c>
    </row>
    <row r="24" spans="1:8" ht="15.75">
      <c r="A24" s="397">
        <v>5.5</v>
      </c>
      <c r="B24" s="429" t="s">
        <v>186</v>
      </c>
      <c r="C24" s="612">
        <v>0</v>
      </c>
      <c r="D24" s="612">
        <v>0</v>
      </c>
      <c r="E24" s="613">
        <v>0</v>
      </c>
      <c r="F24" s="612">
        <v>0</v>
      </c>
      <c r="G24" s="612">
        <v>0</v>
      </c>
      <c r="H24" s="614">
        <v>0</v>
      </c>
    </row>
    <row r="25" spans="1:8" ht="15.75">
      <c r="A25" s="397">
        <v>5.6</v>
      </c>
      <c r="B25" s="429" t="s">
        <v>187</v>
      </c>
      <c r="C25" s="612">
        <v>0</v>
      </c>
      <c r="D25" s="612">
        <v>0</v>
      </c>
      <c r="E25" s="613">
        <v>0</v>
      </c>
      <c r="F25" s="612">
        <v>0</v>
      </c>
      <c r="G25" s="612">
        <v>0</v>
      </c>
      <c r="H25" s="614">
        <v>0</v>
      </c>
    </row>
    <row r="26" spans="1:8" ht="15.75">
      <c r="A26" s="397">
        <v>5.7</v>
      </c>
      <c r="B26" s="429" t="s">
        <v>41</v>
      </c>
      <c r="C26" s="612">
        <v>0</v>
      </c>
      <c r="D26" s="612">
        <v>0</v>
      </c>
      <c r="E26" s="613">
        <v>0</v>
      </c>
      <c r="F26" s="612">
        <v>0</v>
      </c>
      <c r="G26" s="612">
        <v>0</v>
      </c>
      <c r="H26" s="614">
        <v>0</v>
      </c>
    </row>
    <row r="27" spans="1:8" ht="15.75">
      <c r="A27" s="397">
        <v>6</v>
      </c>
      <c r="B27" s="431" t="s">
        <v>657</v>
      </c>
      <c r="C27" s="612">
        <v>4475316.5199999996</v>
      </c>
      <c r="D27" s="612">
        <v>6122633.8404000001</v>
      </c>
      <c r="E27" s="613">
        <v>10597950.360399999</v>
      </c>
      <c r="F27" s="612">
        <v>2252674.4</v>
      </c>
      <c r="G27" s="612">
        <v>4513571.6211000001</v>
      </c>
      <c r="H27" s="614">
        <v>6766246.0210999995</v>
      </c>
    </row>
    <row r="28" spans="1:8" ht="15.75">
      <c r="A28" s="397">
        <v>7</v>
      </c>
      <c r="B28" s="431" t="s">
        <v>658</v>
      </c>
      <c r="C28" s="612">
        <v>14169805.9</v>
      </c>
      <c r="D28" s="612">
        <v>20611978.216200002</v>
      </c>
      <c r="E28" s="613">
        <v>34781784.1162</v>
      </c>
      <c r="F28" s="612">
        <v>2205493.16</v>
      </c>
      <c r="G28" s="612">
        <v>8302506.9811000004</v>
      </c>
      <c r="H28" s="614">
        <v>10508000.141100001</v>
      </c>
    </row>
    <row r="29" spans="1:8" ht="15.75">
      <c r="A29" s="397">
        <v>8</v>
      </c>
      <c r="B29" s="431" t="s">
        <v>195</v>
      </c>
      <c r="C29" s="612"/>
      <c r="D29" s="612"/>
      <c r="E29" s="613">
        <v>0</v>
      </c>
      <c r="F29" s="612"/>
      <c r="G29" s="612"/>
      <c r="H29" s="614">
        <v>0</v>
      </c>
    </row>
    <row r="30" spans="1:8" ht="15.75">
      <c r="A30" s="397">
        <v>9</v>
      </c>
      <c r="B30" s="432" t="s">
        <v>212</v>
      </c>
      <c r="C30" s="612">
        <v>0</v>
      </c>
      <c r="D30" s="612">
        <v>0</v>
      </c>
      <c r="E30" s="613">
        <v>0</v>
      </c>
      <c r="F30" s="612">
        <v>0</v>
      </c>
      <c r="G30" s="612">
        <v>0</v>
      </c>
      <c r="H30" s="614">
        <v>0</v>
      </c>
    </row>
    <row r="31" spans="1:8" ht="15.75">
      <c r="A31" s="397">
        <v>9.1</v>
      </c>
      <c r="B31" s="433" t="s">
        <v>202</v>
      </c>
      <c r="C31" s="612"/>
      <c r="D31" s="612"/>
      <c r="E31" s="613">
        <v>0</v>
      </c>
      <c r="F31" s="612"/>
      <c r="G31" s="612"/>
      <c r="H31" s="614">
        <v>0</v>
      </c>
    </row>
    <row r="32" spans="1:8" ht="15.75">
      <c r="A32" s="397">
        <v>9.1999999999999993</v>
      </c>
      <c r="B32" s="433" t="s">
        <v>203</v>
      </c>
      <c r="C32" s="612"/>
      <c r="D32" s="612"/>
      <c r="E32" s="613">
        <v>0</v>
      </c>
      <c r="F32" s="612"/>
      <c r="G32" s="612"/>
      <c r="H32" s="614">
        <v>0</v>
      </c>
    </row>
    <row r="33" spans="1:8" ht="15.75">
      <c r="A33" s="397">
        <v>9.3000000000000007</v>
      </c>
      <c r="B33" s="433" t="s">
        <v>199</v>
      </c>
      <c r="C33" s="612"/>
      <c r="D33" s="612"/>
      <c r="E33" s="613">
        <v>0</v>
      </c>
      <c r="F33" s="612"/>
      <c r="G33" s="612"/>
      <c r="H33" s="614">
        <v>0</v>
      </c>
    </row>
    <row r="34" spans="1:8" ht="15.75">
      <c r="A34" s="397">
        <v>9.4</v>
      </c>
      <c r="B34" s="433" t="s">
        <v>200</v>
      </c>
      <c r="C34" s="612"/>
      <c r="D34" s="612"/>
      <c r="E34" s="613">
        <v>0</v>
      </c>
      <c r="F34" s="612"/>
      <c r="G34" s="612"/>
      <c r="H34" s="614">
        <v>0</v>
      </c>
    </row>
    <row r="35" spans="1:8" ht="15.75">
      <c r="A35" s="397">
        <v>9.5</v>
      </c>
      <c r="B35" s="433" t="s">
        <v>201</v>
      </c>
      <c r="C35" s="612"/>
      <c r="D35" s="612"/>
      <c r="E35" s="613">
        <v>0</v>
      </c>
      <c r="F35" s="612"/>
      <c r="G35" s="612"/>
      <c r="H35" s="614">
        <v>0</v>
      </c>
    </row>
    <row r="36" spans="1:8" ht="15.75">
      <c r="A36" s="397">
        <v>9.6</v>
      </c>
      <c r="B36" s="433" t="s">
        <v>204</v>
      </c>
      <c r="C36" s="612"/>
      <c r="D36" s="612"/>
      <c r="E36" s="613">
        <v>0</v>
      </c>
      <c r="F36" s="612"/>
      <c r="G36" s="612"/>
      <c r="H36" s="614">
        <v>0</v>
      </c>
    </row>
    <row r="37" spans="1:8" ht="15.75">
      <c r="A37" s="397">
        <v>9.6999999999999993</v>
      </c>
      <c r="B37" s="433" t="s">
        <v>205</v>
      </c>
      <c r="C37" s="612"/>
      <c r="D37" s="612"/>
      <c r="E37" s="613">
        <v>0</v>
      </c>
      <c r="F37" s="612"/>
      <c r="G37" s="612"/>
      <c r="H37" s="614">
        <v>0</v>
      </c>
    </row>
    <row r="38" spans="1:8" ht="15.75">
      <c r="A38" s="397">
        <v>10</v>
      </c>
      <c r="B38" s="428" t="s">
        <v>208</v>
      </c>
      <c r="C38" s="612">
        <v>26792.46</v>
      </c>
      <c r="D38" s="612">
        <v>792178.70769999991</v>
      </c>
      <c r="E38" s="613">
        <v>818971.16769999987</v>
      </c>
      <c r="F38" s="612">
        <v>10550.380000000001</v>
      </c>
      <c r="G38" s="612">
        <v>181757.90219999998</v>
      </c>
      <c r="H38" s="614">
        <v>192308.28219999999</v>
      </c>
    </row>
    <row r="39" spans="1:8" ht="15.75">
      <c r="A39" s="397">
        <v>10.1</v>
      </c>
      <c r="B39" s="434" t="s">
        <v>209</v>
      </c>
      <c r="C39" s="612">
        <v>2048.0300000000002</v>
      </c>
      <c r="D39" s="612">
        <v>205597</v>
      </c>
      <c r="E39" s="613">
        <v>207645.03</v>
      </c>
      <c r="F39" s="612">
        <v>0</v>
      </c>
      <c r="G39" s="612">
        <v>0</v>
      </c>
      <c r="H39" s="614">
        <v>0</v>
      </c>
    </row>
    <row r="40" spans="1:8" ht="15.75">
      <c r="A40" s="397">
        <v>10.199999999999999</v>
      </c>
      <c r="B40" s="434" t="s">
        <v>210</v>
      </c>
      <c r="C40" s="612">
        <v>171.9</v>
      </c>
      <c r="D40" s="612">
        <v>8851.1929</v>
      </c>
      <c r="E40" s="613">
        <v>9023.0928999999996</v>
      </c>
      <c r="F40" s="612">
        <v>1242.8799999999999</v>
      </c>
      <c r="G40" s="612">
        <v>15656.244600000002</v>
      </c>
      <c r="H40" s="614">
        <v>16899.124600000003</v>
      </c>
    </row>
    <row r="41" spans="1:8" ht="15.75">
      <c r="A41" s="397">
        <v>10.3</v>
      </c>
      <c r="B41" s="434" t="s">
        <v>213</v>
      </c>
      <c r="C41" s="612">
        <v>17641.899999999998</v>
      </c>
      <c r="D41" s="612">
        <v>421810.23489999998</v>
      </c>
      <c r="E41" s="613">
        <v>439452.1349</v>
      </c>
      <c r="F41" s="612">
        <v>4593.87</v>
      </c>
      <c r="G41" s="612">
        <v>28821.635900000001</v>
      </c>
      <c r="H41" s="614">
        <v>33415.505900000004</v>
      </c>
    </row>
    <row r="42" spans="1:8" ht="25.5">
      <c r="A42" s="397">
        <v>10.4</v>
      </c>
      <c r="B42" s="434" t="s">
        <v>214</v>
      </c>
      <c r="C42" s="612">
        <v>6930.63</v>
      </c>
      <c r="D42" s="612">
        <v>155920.27990000002</v>
      </c>
      <c r="E42" s="613">
        <v>162850.90990000003</v>
      </c>
      <c r="F42" s="612">
        <v>4713.63</v>
      </c>
      <c r="G42" s="612">
        <v>137280.02169999998</v>
      </c>
      <c r="H42" s="614">
        <v>141993.65169999999</v>
      </c>
    </row>
    <row r="43" spans="1:8" ht="16.5" thickBot="1">
      <c r="A43" s="397">
        <v>11</v>
      </c>
      <c r="B43" s="145" t="s">
        <v>211</v>
      </c>
      <c r="C43" s="612"/>
      <c r="D43" s="612"/>
      <c r="E43" s="613">
        <v>0</v>
      </c>
      <c r="F43" s="612"/>
      <c r="G43" s="612"/>
      <c r="H43" s="614">
        <v>0</v>
      </c>
    </row>
    <row r="44" spans="1:8" ht="15.75">
      <c r="C44" s="435"/>
      <c r="D44" s="435"/>
      <c r="E44" s="435"/>
      <c r="F44" s="435"/>
      <c r="G44" s="435"/>
      <c r="H44" s="435"/>
    </row>
    <row r="45" spans="1:8" ht="15.75">
      <c r="C45" s="435"/>
      <c r="D45" s="435"/>
      <c r="E45" s="435"/>
      <c r="F45" s="435"/>
      <c r="G45" s="435"/>
      <c r="H45" s="435"/>
    </row>
    <row r="46" spans="1:8" ht="15.75">
      <c r="C46" s="435"/>
      <c r="D46" s="435"/>
      <c r="E46" s="435"/>
      <c r="F46" s="435"/>
      <c r="G46" s="435"/>
      <c r="H46" s="435"/>
    </row>
    <row r="47" spans="1:8" ht="15.75">
      <c r="C47" s="435"/>
      <c r="D47" s="435"/>
      <c r="E47" s="435"/>
      <c r="F47" s="435"/>
      <c r="G47" s="435"/>
      <c r="H47" s="43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B9" sqref="B9"/>
      <selection pane="topRight" activeCell="B9" sqref="B9"/>
      <selection pane="bottomLeft" activeCell="B9" sqref="B9"/>
      <selection pane="bottomRight" sqref="A1:XFD1048576"/>
    </sheetView>
  </sheetViews>
  <sheetFormatPr defaultColWidth="9.140625" defaultRowHeight="12.75"/>
  <cols>
    <col min="1" max="1" width="9.5703125" style="4" bestFit="1" customWidth="1"/>
    <col min="2" max="2" width="93.5703125" style="4" customWidth="1"/>
    <col min="3" max="4" width="10.7109375" style="4" customWidth="1"/>
    <col min="5" max="11" width="9.7109375" style="17" customWidth="1"/>
    <col min="12" max="16384" width="9.140625" style="17"/>
  </cols>
  <sheetData>
    <row r="1" spans="1:8">
      <c r="A1" s="2" t="s">
        <v>31</v>
      </c>
      <c r="B1" s="3" t="str">
        <f>'Info '!C2</f>
        <v>JSC Ziraat Bank Georgia</v>
      </c>
      <c r="C1" s="3"/>
    </row>
    <row r="2" spans="1:8">
      <c r="A2" s="2" t="s">
        <v>32</v>
      </c>
      <c r="B2" s="649">
        <f>'1. key ratios '!B2</f>
        <v>45107</v>
      </c>
      <c r="C2" s="6"/>
      <c r="D2" s="7"/>
      <c r="E2" s="20"/>
      <c r="F2" s="20"/>
      <c r="G2" s="20"/>
      <c r="H2" s="20"/>
    </row>
    <row r="3" spans="1:8">
      <c r="A3" s="2"/>
      <c r="B3" s="3"/>
      <c r="C3" s="6"/>
      <c r="D3" s="7"/>
      <c r="E3" s="20"/>
      <c r="F3" s="20"/>
      <c r="G3" s="20"/>
      <c r="H3" s="20"/>
    </row>
    <row r="4" spans="1:8" ht="15" customHeight="1" thickBot="1">
      <c r="A4" s="7" t="s">
        <v>97</v>
      </c>
      <c r="B4" s="91" t="s">
        <v>188</v>
      </c>
      <c r="C4" s="21" t="s">
        <v>36</v>
      </c>
    </row>
    <row r="5" spans="1:8" ht="15" customHeight="1">
      <c r="A5" s="170" t="s">
        <v>6</v>
      </c>
      <c r="B5" s="171"/>
      <c r="C5" s="334" t="str">
        <f>INT((MONTH($B$2))/3)&amp;"Q"&amp;"-"&amp;YEAR($B$2)</f>
        <v>2Q-2023</v>
      </c>
      <c r="D5" s="334" t="str">
        <f>IF(INT(MONTH($B$2))=3, "4"&amp;"Q"&amp;"-"&amp;YEAR($B$2)-1, IF(INT(MONTH($B$2))=6, "1"&amp;"Q"&amp;"-"&amp;YEAR($B$2), IF(INT(MONTH($B$2))=9, "2"&amp;"Q"&amp;"-"&amp;YEAR($B$2),IF(INT(MONTH($B$2))=12, "3"&amp;"Q"&amp;"-"&amp;YEAR($B$2), 0))))</f>
        <v>1Q-2023</v>
      </c>
      <c r="E5" s="334" t="str">
        <f>IF(INT(MONTH($B$2))=3, "3"&amp;"Q"&amp;"-"&amp;YEAR($B$2)-1, IF(INT(MONTH($B$2))=6, "4"&amp;"Q"&amp;"-"&amp;YEAR($B$2)-1, IF(INT(MONTH($B$2))=9, "1"&amp;"Q"&amp;"-"&amp;YEAR($B$2),IF(INT(MONTH($B$2))=12, "2"&amp;"Q"&amp;"-"&amp;YEAR($B$2), 0))))</f>
        <v>4Q-2022</v>
      </c>
      <c r="F5" s="334" t="str">
        <f>IF(INT(MONTH($B$2))=3, "2"&amp;"Q"&amp;"-"&amp;YEAR($B$2)-1, IF(INT(MONTH($B$2))=6, "3"&amp;"Q"&amp;"-"&amp;YEAR($B$2)-1, IF(INT(MONTH($B$2))=9, "4"&amp;"Q"&amp;"-"&amp;YEAR($B$2)-1,IF(INT(MONTH($B$2))=12, "1"&amp;"Q"&amp;"-"&amp;YEAR($B$2), 0))))</f>
        <v>3Q-2022</v>
      </c>
      <c r="G5" s="335" t="str">
        <f>IF(INT(MONTH($B$2))=3, "1"&amp;"Q"&amp;"-"&amp;YEAR($B$2)-1, IF(INT(MONTH($B$2))=6, "2"&amp;"Q"&amp;"-"&amp;YEAR($B$2)-1, IF(INT(MONTH($B$2))=9, "3"&amp;"Q"&amp;"-"&amp;YEAR($B$2)-1,IF(INT(MONTH($B$2))=12, "4"&amp;"Q"&amp;"-"&amp;YEAR($B$2)-1, 0))))</f>
        <v>2Q-2022</v>
      </c>
    </row>
    <row r="6" spans="1:8" ht="15" customHeight="1">
      <c r="A6" s="22">
        <v>1</v>
      </c>
      <c r="B6" s="264" t="s">
        <v>192</v>
      </c>
      <c r="C6" s="328">
        <f>C7+C9+C10</f>
        <v>176610969.02558997</v>
      </c>
      <c r="D6" s="329">
        <f>D7+D9+D10</f>
        <v>171420996.94231004</v>
      </c>
      <c r="E6" s="266">
        <f t="shared" ref="E6:G6" si="0">E7+E9+E10</f>
        <v>170648957.53656</v>
      </c>
      <c r="F6" s="328">
        <f t="shared" si="0"/>
        <v>158231535.50980002</v>
      </c>
      <c r="G6" s="331">
        <f t="shared" si="0"/>
        <v>152915471.88750002</v>
      </c>
    </row>
    <row r="7" spans="1:8" ht="15" customHeight="1">
      <c r="A7" s="22">
        <v>1.1000000000000001</v>
      </c>
      <c r="B7" s="264" t="s">
        <v>356</v>
      </c>
      <c r="C7" s="615">
        <v>155334844.22189999</v>
      </c>
      <c r="D7" s="616">
        <v>150090199.56665003</v>
      </c>
      <c r="E7" s="615">
        <v>152094981.22999999</v>
      </c>
      <c r="F7" s="615">
        <v>149110167.52020001</v>
      </c>
      <c r="G7" s="332">
        <v>145735873.62420002</v>
      </c>
    </row>
    <row r="8" spans="1:8">
      <c r="A8" s="22" t="s">
        <v>15</v>
      </c>
      <c r="B8" s="264" t="s">
        <v>96</v>
      </c>
      <c r="C8" s="615"/>
      <c r="D8" s="616"/>
      <c r="E8" s="615"/>
      <c r="F8" s="615"/>
      <c r="G8" s="332"/>
    </row>
    <row r="9" spans="1:8" ht="15" customHeight="1">
      <c r="A9" s="22">
        <v>1.2</v>
      </c>
      <c r="B9" s="265" t="s">
        <v>95</v>
      </c>
      <c r="C9" s="615">
        <v>21276124.803689998</v>
      </c>
      <c r="D9" s="616">
        <v>21330797.375659995</v>
      </c>
      <c r="E9" s="615">
        <v>18553976.306559999</v>
      </c>
      <c r="F9" s="615">
        <v>9121367.9896000009</v>
      </c>
      <c r="G9" s="332">
        <v>7179598.2633000007</v>
      </c>
    </row>
    <row r="10" spans="1:8" ht="15" customHeight="1">
      <c r="A10" s="22">
        <v>1.3</v>
      </c>
      <c r="B10" s="264" t="s">
        <v>29</v>
      </c>
      <c r="C10" s="615">
        <v>0</v>
      </c>
      <c r="D10" s="616">
        <v>0</v>
      </c>
      <c r="E10" s="615"/>
      <c r="F10" s="615"/>
      <c r="G10" s="332"/>
    </row>
    <row r="11" spans="1:8" ht="15" customHeight="1">
      <c r="A11" s="22">
        <v>2</v>
      </c>
      <c r="B11" s="264" t="s">
        <v>189</v>
      </c>
      <c r="C11" s="615">
        <v>3046149.6910429932</v>
      </c>
      <c r="D11" s="616">
        <v>3052904.3795519923</v>
      </c>
      <c r="E11" s="615">
        <v>1299569.2281800203</v>
      </c>
      <c r="F11" s="615">
        <v>246084.67826037935</v>
      </c>
      <c r="G11" s="332">
        <v>323366.11961199611</v>
      </c>
    </row>
    <row r="12" spans="1:8" ht="15" customHeight="1">
      <c r="A12" s="22">
        <v>3</v>
      </c>
      <c r="B12" s="264" t="s">
        <v>190</v>
      </c>
      <c r="C12" s="615">
        <v>20391120</v>
      </c>
      <c r="D12" s="616">
        <v>20391120</v>
      </c>
      <c r="E12" s="615">
        <v>20391120</v>
      </c>
      <c r="F12" s="615">
        <v>17671907</v>
      </c>
      <c r="G12" s="332">
        <v>17671907</v>
      </c>
    </row>
    <row r="13" spans="1:8" ht="15" customHeight="1" thickBot="1">
      <c r="A13" s="24">
        <v>4</v>
      </c>
      <c r="B13" s="25" t="s">
        <v>191</v>
      </c>
      <c r="C13" s="267">
        <f>C6+C11+C12</f>
        <v>200048238.71663296</v>
      </c>
      <c r="D13" s="330">
        <f>D6+D11+D12</f>
        <v>194865021.32186204</v>
      </c>
      <c r="E13" s="268">
        <f t="shared" ref="E13:G13" si="1">E6+E11+E12</f>
        <v>192339646.76474002</v>
      </c>
      <c r="F13" s="267">
        <f t="shared" si="1"/>
        <v>176149527.1880604</v>
      </c>
      <c r="G13" s="333">
        <f t="shared" si="1"/>
        <v>170910745.00711203</v>
      </c>
    </row>
    <row r="14" spans="1:8">
      <c r="B14" s="28"/>
    </row>
    <row r="15" spans="1:8" ht="25.5">
      <c r="B15" s="29" t="s">
        <v>357</v>
      </c>
    </row>
    <row r="16" spans="1:8">
      <c r="B16" s="29"/>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G33" sqref="G33"/>
    </sheetView>
  </sheetViews>
  <sheetFormatPr defaultColWidth="9.140625" defaultRowHeight="14.25"/>
  <cols>
    <col min="1" max="1" width="9.5703125" style="4" bestFit="1" customWidth="1"/>
    <col min="2" max="2" width="57.28515625" style="4" customWidth="1"/>
    <col min="3" max="3" width="42.5703125" style="4" customWidth="1"/>
    <col min="4" max="16384" width="9.140625" style="5"/>
  </cols>
  <sheetData>
    <row r="1" spans="1:8">
      <c r="A1" s="2" t="s">
        <v>31</v>
      </c>
      <c r="B1" s="3" t="str">
        <f>'Info '!C2</f>
        <v>JSC Ziraat Bank Georgia</v>
      </c>
    </row>
    <row r="2" spans="1:8">
      <c r="A2" s="2" t="s">
        <v>32</v>
      </c>
      <c r="B2" s="649">
        <f>'1. key ratios '!B2</f>
        <v>45107</v>
      </c>
    </row>
    <row r="4" spans="1:8" ht="27.95" customHeight="1" thickBot="1">
      <c r="A4" s="30" t="s">
        <v>42</v>
      </c>
      <c r="B4" s="31" t="s">
        <v>164</v>
      </c>
      <c r="C4" s="32"/>
    </row>
    <row r="5" spans="1:8">
      <c r="A5" s="33"/>
      <c r="B5" s="326" t="s">
        <v>43</v>
      </c>
      <c r="C5" s="327" t="s">
        <v>370</v>
      </c>
    </row>
    <row r="6" spans="1:8">
      <c r="A6" s="34">
        <v>1</v>
      </c>
      <c r="B6" s="642" t="s">
        <v>713</v>
      </c>
      <c r="C6" s="643" t="s">
        <v>716</v>
      </c>
    </row>
    <row r="7" spans="1:8">
      <c r="A7" s="34">
        <v>2</v>
      </c>
      <c r="B7" s="642" t="s">
        <v>717</v>
      </c>
      <c r="C7" s="643" t="s">
        <v>718</v>
      </c>
    </row>
    <row r="8" spans="1:8">
      <c r="A8" s="34">
        <v>3</v>
      </c>
      <c r="B8" s="642" t="s">
        <v>719</v>
      </c>
      <c r="C8" s="643" t="s">
        <v>718</v>
      </c>
    </row>
    <row r="9" spans="1:8">
      <c r="A9" s="34">
        <v>4</v>
      </c>
      <c r="B9" s="642" t="s">
        <v>720</v>
      </c>
      <c r="C9" s="643" t="s">
        <v>721</v>
      </c>
    </row>
    <row r="10" spans="1:8">
      <c r="A10" s="34">
        <v>5</v>
      </c>
      <c r="B10" s="642" t="s">
        <v>722</v>
      </c>
      <c r="C10" s="643" t="s">
        <v>721</v>
      </c>
    </row>
    <row r="11" spans="1:8">
      <c r="A11" s="34">
        <v>6</v>
      </c>
      <c r="B11" s="642"/>
      <c r="C11" s="643"/>
    </row>
    <row r="12" spans="1:8">
      <c r="A12" s="34">
        <v>7</v>
      </c>
      <c r="B12" s="642"/>
      <c r="C12" s="643"/>
      <c r="H12" s="37"/>
    </row>
    <row r="13" spans="1:8">
      <c r="A13" s="34">
        <v>8</v>
      </c>
      <c r="B13" s="642"/>
      <c r="C13" s="643"/>
    </row>
    <row r="14" spans="1:8">
      <c r="A14" s="34">
        <v>9</v>
      </c>
      <c r="B14" s="642"/>
      <c r="C14" s="643"/>
    </row>
    <row r="15" spans="1:8">
      <c r="A15" s="34">
        <v>10</v>
      </c>
      <c r="B15" s="642"/>
      <c r="C15" s="643"/>
    </row>
    <row r="16" spans="1:8">
      <c r="A16" s="34"/>
      <c r="B16" s="644"/>
      <c r="C16" s="645"/>
    </row>
    <row r="17" spans="1:3">
      <c r="A17" s="34"/>
      <c r="B17" s="646" t="s">
        <v>44</v>
      </c>
      <c r="C17" s="647" t="s">
        <v>371</v>
      </c>
    </row>
    <row r="18" spans="1:3">
      <c r="A18" s="34">
        <v>1</v>
      </c>
      <c r="B18" s="642" t="s">
        <v>714</v>
      </c>
      <c r="C18" s="648" t="s">
        <v>723</v>
      </c>
    </row>
    <row r="19" spans="1:3">
      <c r="A19" s="34">
        <v>2</v>
      </c>
      <c r="B19" s="642" t="s">
        <v>724</v>
      </c>
      <c r="C19" s="648" t="s">
        <v>725</v>
      </c>
    </row>
    <row r="20" spans="1:3">
      <c r="A20" s="34">
        <v>3</v>
      </c>
      <c r="B20" s="642" t="s">
        <v>726</v>
      </c>
      <c r="C20" s="648" t="s">
        <v>727</v>
      </c>
    </row>
    <row r="21" spans="1:3">
      <c r="A21" s="34">
        <v>4</v>
      </c>
      <c r="B21" s="642" t="s">
        <v>728</v>
      </c>
      <c r="C21" s="648" t="s">
        <v>729</v>
      </c>
    </row>
    <row r="22" spans="1:3">
      <c r="A22" s="34">
        <v>5</v>
      </c>
      <c r="B22" s="35"/>
      <c r="C22" s="38"/>
    </row>
    <row r="23" spans="1:3">
      <c r="A23" s="34">
        <v>6</v>
      </c>
      <c r="B23" s="35"/>
      <c r="C23" s="38"/>
    </row>
    <row r="24" spans="1:3">
      <c r="A24" s="34">
        <v>7</v>
      </c>
      <c r="B24" s="35"/>
      <c r="C24" s="38"/>
    </row>
    <row r="25" spans="1:3">
      <c r="A25" s="34">
        <v>8</v>
      </c>
      <c r="B25" s="35"/>
      <c r="C25" s="38"/>
    </row>
    <row r="26" spans="1:3">
      <c r="A26" s="34">
        <v>9</v>
      </c>
      <c r="B26" s="35"/>
      <c r="C26" s="38"/>
    </row>
    <row r="27" spans="1:3" ht="15.75" customHeight="1">
      <c r="A27" s="34">
        <v>10</v>
      </c>
      <c r="B27" s="35"/>
      <c r="C27" s="39"/>
    </row>
    <row r="28" spans="1:3" ht="15.75" customHeight="1">
      <c r="A28" s="34"/>
      <c r="B28" s="35"/>
      <c r="C28" s="39"/>
    </row>
    <row r="29" spans="1:3" ht="30" customHeight="1">
      <c r="A29" s="34"/>
      <c r="B29" s="737" t="s">
        <v>45</v>
      </c>
      <c r="C29" s="738"/>
    </row>
    <row r="30" spans="1:3">
      <c r="A30" s="34">
        <v>1</v>
      </c>
      <c r="B30" s="642" t="s">
        <v>730</v>
      </c>
      <c r="C30" s="650">
        <v>1</v>
      </c>
    </row>
    <row r="31" spans="1:3" ht="15.75" customHeight="1">
      <c r="A31" s="34"/>
      <c r="B31" s="35"/>
      <c r="C31" s="36"/>
    </row>
    <row r="32" spans="1:3" ht="29.25" customHeight="1">
      <c r="A32" s="34"/>
      <c r="B32" s="737" t="s">
        <v>46</v>
      </c>
      <c r="C32" s="738"/>
    </row>
    <row r="33" spans="1:3">
      <c r="A33" s="34">
        <v>1</v>
      </c>
      <c r="B33" s="35"/>
      <c r="C33" s="36" t="s">
        <v>14</v>
      </c>
    </row>
    <row r="34" spans="1:3" ht="15" thickBot="1">
      <c r="A34" s="40"/>
      <c r="B34" s="41"/>
      <c r="C34" s="42"/>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zoomScale="90" zoomScaleNormal="90" workbookViewId="0">
      <pane xSplit="1" ySplit="5" topLeftCell="B9" activePane="bottomRight" state="frozen"/>
      <selection activeCell="B61" sqref="B61"/>
      <selection pane="topRight" activeCell="B61" sqref="B61"/>
      <selection pane="bottomLeft" activeCell="B61" sqref="B61"/>
      <selection pane="bottomRight" activeCell="C16" sqref="C16"/>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9" t="s">
        <v>31</v>
      </c>
      <c r="B1" s="3" t="str">
        <f>'Info '!C2</f>
        <v>JSC Ziraat Bank Georgia</v>
      </c>
      <c r="C1" s="53"/>
      <c r="D1" s="53"/>
      <c r="E1" s="53"/>
      <c r="F1" s="15"/>
    </row>
    <row r="2" spans="1:7" s="43" customFormat="1" ht="15.75" customHeight="1">
      <c r="A2" s="209" t="s">
        <v>32</v>
      </c>
      <c r="B2" s="649">
        <f>'1. key ratios '!B2</f>
        <v>45107</v>
      </c>
    </row>
    <row r="3" spans="1:7" s="43" customFormat="1" ht="15.75" customHeight="1">
      <c r="A3" s="209"/>
    </row>
    <row r="4" spans="1:7" s="43" customFormat="1" ht="15.75" customHeight="1" thickBot="1">
      <c r="A4" s="210" t="s">
        <v>100</v>
      </c>
      <c r="B4" s="743" t="s">
        <v>226</v>
      </c>
      <c r="C4" s="744"/>
      <c r="D4" s="744"/>
      <c r="E4" s="744"/>
    </row>
    <row r="5" spans="1:7" s="47" customFormat="1" ht="17.45" customHeight="1">
      <c r="A5" s="154"/>
      <c r="B5" s="155"/>
      <c r="C5" s="45" t="s">
        <v>0</v>
      </c>
      <c r="D5" s="45" t="s">
        <v>1</v>
      </c>
      <c r="E5" s="46" t="s">
        <v>2</v>
      </c>
    </row>
    <row r="6" spans="1:7" s="15" customFormat="1" ht="14.45" customHeight="1">
      <c r="A6" s="211"/>
      <c r="B6" s="739" t="s">
        <v>233</v>
      </c>
      <c r="C6" s="739" t="s">
        <v>659</v>
      </c>
      <c r="D6" s="741" t="s">
        <v>99</v>
      </c>
      <c r="E6" s="742"/>
      <c r="G6" s="5"/>
    </row>
    <row r="7" spans="1:7" s="15" customFormat="1" ht="99.6" customHeight="1">
      <c r="A7" s="211"/>
      <c r="B7" s="740"/>
      <c r="C7" s="739"/>
      <c r="D7" s="248" t="s">
        <v>98</v>
      </c>
      <c r="E7" s="249" t="s">
        <v>234</v>
      </c>
      <c r="G7" s="5"/>
    </row>
    <row r="8" spans="1:7" ht="21">
      <c r="A8" s="382">
        <v>1</v>
      </c>
      <c r="B8" s="383" t="s">
        <v>560</v>
      </c>
      <c r="C8" s="617">
        <f>SUM(C9:C11)</f>
        <v>77299121.619399995</v>
      </c>
      <c r="D8" s="618">
        <f t="shared" ref="D8:E8" si="0">SUM(D9:D11)</f>
        <v>0</v>
      </c>
      <c r="E8" s="619">
        <f t="shared" si="0"/>
        <v>77299121.619399995</v>
      </c>
      <c r="F8" s="15"/>
    </row>
    <row r="9" spans="1:7" ht="15">
      <c r="A9" s="382">
        <v>1.1000000000000001</v>
      </c>
      <c r="B9" s="384" t="s">
        <v>561</v>
      </c>
      <c r="C9" s="618">
        <f>'2. SOFP'!E8</f>
        <v>9583439.6462000012</v>
      </c>
      <c r="D9" s="618"/>
      <c r="E9" s="620">
        <f>C9-D9</f>
        <v>9583439.6462000012</v>
      </c>
      <c r="F9" s="15"/>
    </row>
    <row r="10" spans="1:7" ht="15">
      <c r="A10" s="382">
        <v>1.2</v>
      </c>
      <c r="B10" s="384" t="s">
        <v>562</v>
      </c>
      <c r="C10" s="618">
        <f>'2. SOFP'!E9</f>
        <v>55947327.167999998</v>
      </c>
      <c r="D10" s="618"/>
      <c r="E10" s="620">
        <f t="shared" ref="E10:E36" si="1">C10-D10</f>
        <v>55947327.167999998</v>
      </c>
      <c r="F10" s="15"/>
    </row>
    <row r="11" spans="1:7" ht="15">
      <c r="A11" s="382">
        <v>1.3</v>
      </c>
      <c r="B11" s="384" t="s">
        <v>563</v>
      </c>
      <c r="C11" s="618">
        <f>'2. SOFP'!E10</f>
        <v>11768354.805199999</v>
      </c>
      <c r="D11" s="618"/>
      <c r="E11" s="620">
        <f t="shared" si="1"/>
        <v>11768354.805199999</v>
      </c>
      <c r="F11" s="15"/>
    </row>
    <row r="12" spans="1:7" ht="15">
      <c r="A12" s="382">
        <v>2</v>
      </c>
      <c r="B12" s="385" t="s">
        <v>564</v>
      </c>
      <c r="C12" s="618">
        <f>'2. SOFP'!E11</f>
        <v>0</v>
      </c>
      <c r="D12" s="618"/>
      <c r="E12" s="620">
        <f t="shared" si="1"/>
        <v>0</v>
      </c>
      <c r="F12" s="15"/>
    </row>
    <row r="13" spans="1:7" ht="15">
      <c r="A13" s="382">
        <v>2.1</v>
      </c>
      <c r="B13" s="386" t="s">
        <v>565</v>
      </c>
      <c r="C13" s="618">
        <f>'2. SOFP'!E12</f>
        <v>0</v>
      </c>
      <c r="D13" s="618"/>
      <c r="E13" s="620">
        <f t="shared" si="1"/>
        <v>0</v>
      </c>
      <c r="F13" s="15"/>
    </row>
    <row r="14" spans="1:7" ht="21">
      <c r="A14" s="382">
        <v>3</v>
      </c>
      <c r="B14" s="387" t="s">
        <v>566</v>
      </c>
      <c r="C14" s="618">
        <f>'2. SOFP'!E13</f>
        <v>0</v>
      </c>
      <c r="D14" s="618"/>
      <c r="E14" s="620">
        <f t="shared" si="1"/>
        <v>0</v>
      </c>
      <c r="F14" s="15"/>
    </row>
    <row r="15" spans="1:7" ht="21">
      <c r="A15" s="382">
        <v>4</v>
      </c>
      <c r="B15" s="388" t="s">
        <v>567</v>
      </c>
      <c r="C15" s="618">
        <f>'2. SOFP'!E14</f>
        <v>0</v>
      </c>
      <c r="D15" s="618"/>
      <c r="E15" s="620">
        <f t="shared" si="1"/>
        <v>0</v>
      </c>
      <c r="F15" s="15"/>
    </row>
    <row r="16" spans="1:7" ht="21">
      <c r="A16" s="382">
        <v>5</v>
      </c>
      <c r="B16" s="389" t="s">
        <v>568</v>
      </c>
      <c r="C16" s="617">
        <f>SUM(C17:C19)</f>
        <v>0</v>
      </c>
      <c r="D16" s="618">
        <f t="shared" ref="D16:E16" si="2">SUM(D17:D19)</f>
        <v>0</v>
      </c>
      <c r="E16" s="619">
        <f t="shared" si="2"/>
        <v>0</v>
      </c>
      <c r="F16" s="15"/>
    </row>
    <row r="17" spans="1:6" ht="15">
      <c r="A17" s="382">
        <v>5.0999999999999996</v>
      </c>
      <c r="B17" s="390" t="s">
        <v>569</v>
      </c>
      <c r="C17" s="618">
        <f>'2. SOFP'!E16</f>
        <v>0</v>
      </c>
      <c r="D17" s="618"/>
      <c r="E17" s="620">
        <f t="shared" si="1"/>
        <v>0</v>
      </c>
      <c r="F17" s="15"/>
    </row>
    <row r="18" spans="1:6" ht="15">
      <c r="A18" s="382">
        <v>5.2</v>
      </c>
      <c r="B18" s="390" t="s">
        <v>570</v>
      </c>
      <c r="C18" s="618">
        <f>'2. SOFP'!E17</f>
        <v>0</v>
      </c>
      <c r="D18" s="618"/>
      <c r="E18" s="620">
        <f t="shared" si="1"/>
        <v>0</v>
      </c>
      <c r="F18" s="15"/>
    </row>
    <row r="19" spans="1:6" ht="15">
      <c r="A19" s="382">
        <v>5.3</v>
      </c>
      <c r="B19" s="391" t="s">
        <v>571</v>
      </c>
      <c r="C19" s="618">
        <f>'2. SOFP'!E18</f>
        <v>0</v>
      </c>
      <c r="D19" s="618"/>
      <c r="E19" s="620">
        <f t="shared" si="1"/>
        <v>0</v>
      </c>
      <c r="F19" s="15"/>
    </row>
    <row r="20" spans="1:6" ht="15">
      <c r="A20" s="382">
        <v>6</v>
      </c>
      <c r="B20" s="387" t="s">
        <v>572</v>
      </c>
      <c r="C20" s="617">
        <f>SUM(C21:C22)</f>
        <v>117475540.4611</v>
      </c>
      <c r="D20" s="618">
        <f t="shared" ref="D20:E20" si="3">SUM(D21:D22)</f>
        <v>0</v>
      </c>
      <c r="E20" s="619">
        <f t="shared" si="3"/>
        <v>117475540.4611</v>
      </c>
      <c r="F20" s="15"/>
    </row>
    <row r="21" spans="1:6" ht="15">
      <c r="A21" s="382">
        <v>6.1</v>
      </c>
      <c r="B21" s="390" t="s">
        <v>570</v>
      </c>
      <c r="C21" s="618">
        <f>'2. SOFP'!E20</f>
        <v>8034731.6600000001</v>
      </c>
      <c r="D21" s="621"/>
      <c r="E21" s="620">
        <f t="shared" si="1"/>
        <v>8034731.6600000001</v>
      </c>
      <c r="F21" s="15"/>
    </row>
    <row r="22" spans="1:6" ht="15">
      <c r="A22" s="382">
        <v>6.2</v>
      </c>
      <c r="B22" s="391" t="s">
        <v>571</v>
      </c>
      <c r="C22" s="618">
        <f>'2. SOFP'!E21</f>
        <v>109440808.8011</v>
      </c>
      <c r="D22" s="621"/>
      <c r="E22" s="620">
        <f t="shared" si="1"/>
        <v>109440808.8011</v>
      </c>
      <c r="F22" s="15"/>
    </row>
    <row r="23" spans="1:6" ht="21">
      <c r="A23" s="382">
        <v>7</v>
      </c>
      <c r="B23" s="385" t="s">
        <v>573</v>
      </c>
      <c r="C23" s="618">
        <f>'2. SOFP'!E22</f>
        <v>0</v>
      </c>
      <c r="D23" s="621"/>
      <c r="E23" s="620">
        <f t="shared" si="1"/>
        <v>0</v>
      </c>
      <c r="F23" s="15"/>
    </row>
    <row r="24" spans="1:6" ht="21">
      <c r="A24" s="382">
        <v>8</v>
      </c>
      <c r="B24" s="392" t="s">
        <v>574</v>
      </c>
      <c r="C24" s="618">
        <f>'2. SOFP'!E23</f>
        <v>0</v>
      </c>
      <c r="D24" s="621"/>
      <c r="E24" s="620">
        <f t="shared" si="1"/>
        <v>0</v>
      </c>
      <c r="F24" s="15"/>
    </row>
    <row r="25" spans="1:6" ht="15">
      <c r="A25" s="382">
        <v>9</v>
      </c>
      <c r="B25" s="388" t="s">
        <v>575</v>
      </c>
      <c r="C25" s="622">
        <f>SUM(C26:C27)</f>
        <v>5139325.96</v>
      </c>
      <c r="D25" s="621">
        <f t="shared" ref="D25:E25" si="4">SUM(D26:D27)</f>
        <v>0</v>
      </c>
      <c r="E25" s="623">
        <f t="shared" si="4"/>
        <v>5139325.96</v>
      </c>
      <c r="F25" s="15"/>
    </row>
    <row r="26" spans="1:6" ht="15">
      <c r="A26" s="382">
        <v>9.1</v>
      </c>
      <c r="B26" s="390" t="s">
        <v>576</v>
      </c>
      <c r="C26" s="618">
        <f>'2. SOFP'!E25</f>
        <v>5139325.96</v>
      </c>
      <c r="D26" s="621"/>
      <c r="E26" s="620">
        <f t="shared" si="1"/>
        <v>5139325.96</v>
      </c>
      <c r="F26" s="15"/>
    </row>
    <row r="27" spans="1:6" ht="15">
      <c r="A27" s="382">
        <v>9.1999999999999993</v>
      </c>
      <c r="B27" s="390" t="s">
        <v>577</v>
      </c>
      <c r="C27" s="618">
        <f>'2. SOFP'!E26</f>
        <v>0</v>
      </c>
      <c r="D27" s="621"/>
      <c r="E27" s="620">
        <f t="shared" si="1"/>
        <v>0</v>
      </c>
      <c r="F27" s="15"/>
    </row>
    <row r="28" spans="1:6" ht="15">
      <c r="A28" s="382">
        <v>10</v>
      </c>
      <c r="B28" s="388" t="s">
        <v>578</v>
      </c>
      <c r="C28" s="622">
        <f>SUM(C29:C30)</f>
        <v>907908.38</v>
      </c>
      <c r="D28" s="621">
        <f t="shared" ref="D28:E28" si="5">SUM(D29:D30)</f>
        <v>907908.38</v>
      </c>
      <c r="E28" s="623">
        <f t="shared" si="5"/>
        <v>0</v>
      </c>
      <c r="F28" s="15"/>
    </row>
    <row r="29" spans="1:6" ht="15">
      <c r="A29" s="382">
        <v>10.1</v>
      </c>
      <c r="B29" s="390" t="s">
        <v>579</v>
      </c>
      <c r="C29" s="618">
        <f>'2. SOFP'!E28</f>
        <v>0</v>
      </c>
      <c r="D29" s="621"/>
      <c r="E29" s="620">
        <f t="shared" si="1"/>
        <v>0</v>
      </c>
      <c r="F29" s="15"/>
    </row>
    <row r="30" spans="1:6" ht="15">
      <c r="A30" s="382">
        <v>10.199999999999999</v>
      </c>
      <c r="B30" s="390" t="s">
        <v>580</v>
      </c>
      <c r="C30" s="618">
        <f>'2. SOFP'!E29</f>
        <v>907908.38</v>
      </c>
      <c r="D30" s="621">
        <f>C30</f>
        <v>907908.38</v>
      </c>
      <c r="E30" s="620">
        <f t="shared" si="1"/>
        <v>0</v>
      </c>
      <c r="F30" s="15"/>
    </row>
    <row r="31" spans="1:6" ht="15">
      <c r="A31" s="382">
        <v>11</v>
      </c>
      <c r="B31" s="388" t="s">
        <v>581</v>
      </c>
      <c r="C31" s="622">
        <f>SUM(C32:C33)</f>
        <v>264697.5</v>
      </c>
      <c r="D31" s="621">
        <f t="shared" ref="D31:E31" si="6">SUM(D32:D33)</f>
        <v>0</v>
      </c>
      <c r="E31" s="623">
        <f t="shared" si="6"/>
        <v>264697.5</v>
      </c>
      <c r="F31" s="15"/>
    </row>
    <row r="32" spans="1:6" ht="15">
      <c r="A32" s="382">
        <v>11.1</v>
      </c>
      <c r="B32" s="390" t="s">
        <v>582</v>
      </c>
      <c r="C32" s="618">
        <f>'2. SOFP'!E31</f>
        <v>264697.5</v>
      </c>
      <c r="D32" s="621"/>
      <c r="E32" s="620">
        <f t="shared" si="1"/>
        <v>264697.5</v>
      </c>
      <c r="F32" s="15"/>
    </row>
    <row r="33" spans="1:7" ht="15">
      <c r="A33" s="382">
        <v>11.2</v>
      </c>
      <c r="B33" s="390" t="s">
        <v>583</v>
      </c>
      <c r="C33" s="618">
        <f>'2. SOFP'!E32</f>
        <v>0</v>
      </c>
      <c r="D33" s="621"/>
      <c r="E33" s="620">
        <f t="shared" si="1"/>
        <v>0</v>
      </c>
      <c r="F33" s="15"/>
    </row>
    <row r="34" spans="1:7" ht="15">
      <c r="A34" s="382">
        <v>13</v>
      </c>
      <c r="B34" s="388" t="s">
        <v>584</v>
      </c>
      <c r="C34" s="617">
        <f>'2. SOFP'!E33</f>
        <v>3459185.9072000002</v>
      </c>
      <c r="D34" s="621"/>
      <c r="E34" s="619">
        <f t="shared" si="1"/>
        <v>3459185.9072000002</v>
      </c>
      <c r="F34" s="15"/>
    </row>
    <row r="35" spans="1:7" ht="15">
      <c r="A35" s="382">
        <v>13.1</v>
      </c>
      <c r="B35" s="393" t="s">
        <v>585</v>
      </c>
      <c r="C35" s="618">
        <f>'2. SOFP'!E34</f>
        <v>67640</v>
      </c>
      <c r="D35" s="621"/>
      <c r="E35" s="620">
        <f t="shared" si="1"/>
        <v>67640</v>
      </c>
      <c r="F35" s="15"/>
    </row>
    <row r="36" spans="1:7" ht="15">
      <c r="A36" s="382">
        <v>13.2</v>
      </c>
      <c r="B36" s="393" t="s">
        <v>586</v>
      </c>
      <c r="C36" s="624">
        <f>'2. SOFP'!E35</f>
        <v>0</v>
      </c>
      <c r="D36" s="621"/>
      <c r="E36" s="625">
        <f t="shared" si="1"/>
        <v>0</v>
      </c>
      <c r="F36" s="15"/>
    </row>
    <row r="37" spans="1:7" ht="26.25" thickBot="1">
      <c r="A37" s="112"/>
      <c r="B37" s="212" t="s">
        <v>235</v>
      </c>
      <c r="C37" s="626">
        <f>SUM(C8,C12,C14,C15,C16,C20,C23,C24,C25,C28,C31,C34)</f>
        <v>204545779.82770002</v>
      </c>
      <c r="D37" s="626">
        <f t="shared" ref="D37:E37" si="7">SUM(D8,D12,D14,D15,D16,D20,D23,D24,D25,D28,D31,D34)</f>
        <v>907908.38</v>
      </c>
      <c r="E37" s="627">
        <f t="shared" si="7"/>
        <v>203637871.44770002</v>
      </c>
    </row>
    <row r="38" spans="1:7">
      <c r="A38" s="5"/>
      <c r="B38" s="5"/>
      <c r="C38" s="5"/>
      <c r="D38" s="5"/>
      <c r="E38" s="5"/>
    </row>
    <row r="39" spans="1:7">
      <c r="A39" s="5"/>
      <c r="B39" s="5"/>
      <c r="C39" s="5"/>
      <c r="D39" s="5"/>
      <c r="E39" s="5"/>
    </row>
    <row r="41" spans="1:7" s="4" customFormat="1">
      <c r="B41" s="48"/>
      <c r="F41" s="5"/>
      <c r="G41" s="5"/>
    </row>
    <row r="42" spans="1:7" s="4" customFormat="1">
      <c r="B42" s="48"/>
      <c r="F42" s="5"/>
      <c r="G42" s="5"/>
    </row>
    <row r="43" spans="1:7" s="4" customFormat="1">
      <c r="B43" s="48"/>
      <c r="F43" s="5"/>
      <c r="G43" s="5"/>
    </row>
    <row r="44" spans="1:7" s="4" customFormat="1">
      <c r="B44" s="48"/>
      <c r="F44" s="5"/>
      <c r="G44" s="5"/>
    </row>
    <row r="45" spans="1:7" s="4" customFormat="1">
      <c r="B45" s="48"/>
      <c r="F45" s="5"/>
      <c r="G45" s="5"/>
    </row>
    <row r="46" spans="1:7" s="4" customFormat="1">
      <c r="B46" s="48"/>
      <c r="F46" s="5"/>
      <c r="G46" s="5"/>
    </row>
    <row r="47" spans="1:7" s="4" customFormat="1">
      <c r="B47" s="48"/>
      <c r="F47" s="5"/>
      <c r="G47" s="5"/>
    </row>
    <row r="48" spans="1:7" s="4" customFormat="1">
      <c r="B48" s="48"/>
      <c r="F48" s="5"/>
      <c r="G48" s="5"/>
    </row>
    <row r="49" spans="2:7" s="4" customFormat="1">
      <c r="B49" s="48"/>
      <c r="F49" s="5"/>
      <c r="G49" s="5"/>
    </row>
    <row r="50" spans="2:7" s="4" customFormat="1">
      <c r="B50" s="48"/>
      <c r="F50" s="5"/>
      <c r="G50" s="5"/>
    </row>
    <row r="51" spans="2:7" s="4" customFormat="1">
      <c r="B51" s="48"/>
      <c r="F51" s="5"/>
      <c r="G51" s="5"/>
    </row>
    <row r="52" spans="2:7" s="4" customFormat="1">
      <c r="B52" s="48"/>
      <c r="F52" s="5"/>
      <c r="G52" s="5"/>
    </row>
    <row r="53" spans="2:7" s="4" customFormat="1">
      <c r="B53" s="48"/>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C38" sqref="C38"/>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31</v>
      </c>
      <c r="B1" s="3" t="str">
        <f>'Info '!C2</f>
        <v>JSC Ziraat Bank Georgia</v>
      </c>
    </row>
    <row r="2" spans="1:6" s="43" customFormat="1" ht="15.75" customHeight="1">
      <c r="A2" s="2" t="s">
        <v>32</v>
      </c>
      <c r="B2" s="336">
        <f>'1. key ratios '!B2</f>
        <v>45107</v>
      </c>
      <c r="C2" s="4"/>
      <c r="D2" s="4"/>
      <c r="E2" s="4"/>
      <c r="F2" s="4"/>
    </row>
    <row r="3" spans="1:6" s="43" customFormat="1" ht="15.75" customHeight="1">
      <c r="C3" s="4"/>
      <c r="D3" s="4"/>
      <c r="E3" s="4"/>
      <c r="F3" s="4"/>
    </row>
    <row r="4" spans="1:6" s="43" customFormat="1" ht="13.5" thickBot="1">
      <c r="A4" s="43" t="s">
        <v>47</v>
      </c>
      <c r="B4" s="213" t="s">
        <v>553</v>
      </c>
      <c r="C4" s="44" t="s">
        <v>36</v>
      </c>
      <c r="D4" s="4"/>
      <c r="E4" s="4"/>
      <c r="F4" s="4"/>
    </row>
    <row r="5" spans="1:6">
      <c r="A5" s="160">
        <v>1</v>
      </c>
      <c r="B5" s="214" t="s">
        <v>555</v>
      </c>
      <c r="C5" s="161">
        <f>'7. LI1 '!E37</f>
        <v>203637871.44770002</v>
      </c>
    </row>
    <row r="6" spans="1:6" s="162" customFormat="1" ht="15">
      <c r="A6" s="49">
        <v>2.1</v>
      </c>
      <c r="B6" s="157" t="s">
        <v>215</v>
      </c>
      <c r="C6" s="628">
        <v>45328068.381899998</v>
      </c>
    </row>
    <row r="7" spans="1:6" s="28" customFormat="1" outlineLevel="1">
      <c r="A7" s="22">
        <v>2.2000000000000002</v>
      </c>
      <c r="B7" s="23" t="s">
        <v>216</v>
      </c>
      <c r="C7" s="163"/>
    </row>
    <row r="8" spans="1:6" s="28" customFormat="1">
      <c r="A8" s="22">
        <v>3</v>
      </c>
      <c r="B8" s="158" t="s">
        <v>554</v>
      </c>
      <c r="C8" s="164">
        <f>SUM(C5:C7)</f>
        <v>248965939.82960004</v>
      </c>
    </row>
    <row r="9" spans="1:6" s="162" customFormat="1">
      <c r="A9" s="49">
        <v>4</v>
      </c>
      <c r="B9" s="51" t="s">
        <v>49</v>
      </c>
      <c r="C9" s="100"/>
    </row>
    <row r="10" spans="1:6" s="28" customFormat="1" ht="15" outlineLevel="1">
      <c r="A10" s="22">
        <v>5.0999999999999996</v>
      </c>
      <c r="B10" s="23" t="s">
        <v>217</v>
      </c>
      <c r="C10" s="629">
        <v>-24051943.57821</v>
      </c>
    </row>
    <row r="11" spans="1:6" s="28" customFormat="1" outlineLevel="1">
      <c r="A11" s="22">
        <v>5.2</v>
      </c>
      <c r="B11" s="23" t="s">
        <v>218</v>
      </c>
      <c r="C11" s="163"/>
    </row>
    <row r="12" spans="1:6" s="28" customFormat="1">
      <c r="A12" s="22">
        <v>6</v>
      </c>
      <c r="B12" s="156" t="s">
        <v>358</v>
      </c>
      <c r="C12" s="163"/>
    </row>
    <row r="13" spans="1:6" s="28" customFormat="1" ht="13.5" thickBot="1">
      <c r="A13" s="24">
        <v>7</v>
      </c>
      <c r="B13" s="159" t="s">
        <v>178</v>
      </c>
      <c r="C13" s="165">
        <f>SUM(C8:C12)</f>
        <v>224913996.25139004</v>
      </c>
    </row>
    <row r="15" spans="1:6" ht="25.5">
      <c r="A15" s="177"/>
      <c r="B15" s="29" t="s">
        <v>359</v>
      </c>
    </row>
    <row r="16" spans="1:6">
      <c r="A16" s="177"/>
      <c r="B16" s="177"/>
    </row>
    <row r="17" spans="1:5" ht="15">
      <c r="A17" s="172"/>
      <c r="B17" s="173"/>
      <c r="C17" s="177"/>
      <c r="D17" s="177"/>
      <c r="E17" s="177"/>
    </row>
    <row r="18" spans="1:5" ht="15">
      <c r="A18" s="178"/>
      <c r="B18" s="179"/>
      <c r="C18" s="177"/>
      <c r="D18" s="177"/>
      <c r="E18" s="177"/>
    </row>
    <row r="19" spans="1:5">
      <c r="A19" s="180"/>
      <c r="B19" s="174"/>
      <c r="C19" s="177"/>
      <c r="D19" s="177"/>
      <c r="E19" s="177"/>
    </row>
    <row r="20" spans="1:5">
      <c r="A20" s="181"/>
      <c r="B20" s="175"/>
      <c r="C20" s="177"/>
      <c r="D20" s="177"/>
      <c r="E20" s="177"/>
    </row>
    <row r="21" spans="1:5">
      <c r="A21" s="181"/>
      <c r="B21" s="179"/>
      <c r="C21" s="177"/>
      <c r="D21" s="177"/>
      <c r="E21" s="177"/>
    </row>
    <row r="22" spans="1:5">
      <c r="A22" s="180"/>
      <c r="B22" s="176"/>
      <c r="C22" s="177"/>
      <c r="D22" s="177"/>
      <c r="E22" s="177"/>
    </row>
    <row r="23" spans="1:5">
      <c r="A23" s="181"/>
      <c r="B23" s="175"/>
      <c r="C23" s="177"/>
      <c r="D23" s="177"/>
      <c r="E23" s="177"/>
    </row>
    <row r="24" spans="1:5">
      <c r="A24" s="181"/>
      <c r="B24" s="175"/>
      <c r="C24" s="177"/>
      <c r="D24" s="177"/>
      <c r="E24" s="177"/>
    </row>
    <row r="25" spans="1:5">
      <c r="A25" s="181"/>
      <c r="B25" s="182"/>
      <c r="C25" s="177"/>
      <c r="D25" s="177"/>
      <c r="E25" s="177"/>
    </row>
    <row r="26" spans="1:5">
      <c r="A26" s="181"/>
      <c r="B26" s="179"/>
      <c r="C26" s="177"/>
      <c r="D26" s="177"/>
      <c r="E26" s="177"/>
    </row>
    <row r="27" spans="1:5">
      <c r="A27" s="177"/>
      <c r="B27" s="183"/>
      <c r="C27" s="177"/>
      <c r="D27" s="177"/>
      <c r="E27" s="177"/>
    </row>
    <row r="28" spans="1:5">
      <c r="A28" s="177"/>
      <c r="B28" s="183"/>
      <c r="C28" s="177"/>
      <c r="D28" s="177"/>
      <c r="E28" s="177"/>
    </row>
    <row r="29" spans="1:5">
      <c r="A29" s="177"/>
      <c r="B29" s="183"/>
      <c r="C29" s="177"/>
      <c r="D29" s="177"/>
      <c r="E29" s="177"/>
    </row>
    <row r="30" spans="1:5">
      <c r="A30" s="177"/>
      <c r="B30" s="183"/>
      <c r="C30" s="177"/>
      <c r="D30" s="177"/>
      <c r="E30" s="177"/>
    </row>
    <row r="31" spans="1:5">
      <c r="A31" s="177"/>
      <c r="B31" s="183"/>
      <c r="C31" s="177"/>
      <c r="D31" s="177"/>
      <c r="E31" s="177"/>
    </row>
    <row r="32" spans="1:5">
      <c r="A32" s="177"/>
      <c r="B32" s="183"/>
      <c r="C32" s="177"/>
      <c r="D32" s="177"/>
      <c r="E32" s="177"/>
    </row>
    <row r="33" spans="1:5">
      <c r="A33" s="177"/>
      <c r="B33" s="183"/>
      <c r="C33" s="177"/>
      <c r="D33" s="177"/>
      <c r="E33" s="177"/>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2023-12-19T14:22:26Z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