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styles.xml" ContentType="application/vnd.openxmlformats-officedocument.spreadsheetml.styles+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4000" windowHeight="9600"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oncurrentCalc="0"/>
</workbook>
</file>

<file path=xl/calcChain.xml><?xml version="1.0" encoding="utf-8"?>
<calcChain xmlns="http://schemas.openxmlformats.org/spreadsheetml/2006/main">
  <c r="C7" i="84" l="1"/>
  <c r="N33" i="88"/>
  <c r="M33" i="88"/>
  <c r="L33" i="88"/>
  <c r="K33" i="88"/>
  <c r="J33" i="88"/>
  <c r="I33" i="88"/>
  <c r="H33" i="88"/>
  <c r="G33" i="88"/>
  <c r="F33" i="88"/>
  <c r="E33" i="88"/>
  <c r="D33" i="88"/>
  <c r="C33" i="88"/>
  <c r="C28" i="86"/>
  <c r="C27" i="86"/>
  <c r="C22" i="86"/>
  <c r="G22" i="86"/>
  <c r="D22" i="86"/>
  <c r="D15" i="86"/>
  <c r="C15" i="86"/>
  <c r="U8" i="86"/>
  <c r="T8" i="86"/>
  <c r="S8" i="86"/>
  <c r="R8" i="86"/>
  <c r="Q8" i="86"/>
  <c r="P8" i="86"/>
  <c r="O8" i="86"/>
  <c r="N8" i="86"/>
  <c r="M8" i="86"/>
  <c r="L8" i="86"/>
  <c r="K8" i="86"/>
  <c r="J8" i="86"/>
  <c r="I8" i="86"/>
  <c r="H8" i="86"/>
  <c r="G8" i="86"/>
  <c r="F8" i="86"/>
  <c r="E8" i="86"/>
  <c r="D8" i="86"/>
  <c r="C8" i="86"/>
  <c r="C21" i="82"/>
  <c r="G37" i="80"/>
  <c r="E37" i="80"/>
  <c r="C37" i="80"/>
  <c r="F37" i="80"/>
  <c r="D37" i="80"/>
  <c r="G39" i="80"/>
  <c r="G24" i="80"/>
  <c r="F24" i="80"/>
  <c r="E24" i="80"/>
  <c r="D24" i="80"/>
  <c r="C24" i="80"/>
  <c r="G18" i="80"/>
  <c r="F18" i="80"/>
  <c r="E18" i="80"/>
  <c r="D18" i="80"/>
  <c r="C18" i="80"/>
  <c r="G14" i="80"/>
  <c r="F14" i="80"/>
  <c r="E14" i="80"/>
  <c r="D14" i="80"/>
  <c r="C14" i="80"/>
  <c r="G11" i="80"/>
  <c r="F11" i="80"/>
  <c r="E11" i="80"/>
  <c r="D11" i="80"/>
  <c r="C11" i="80"/>
  <c r="G8" i="80"/>
  <c r="F8" i="80"/>
  <c r="E8" i="80"/>
  <c r="D8" i="80"/>
  <c r="C8" i="80"/>
  <c r="H25" i="36"/>
  <c r="K25" i="36"/>
  <c r="J25" i="36"/>
  <c r="I25" i="36"/>
  <c r="G25" i="36"/>
  <c r="F25" i="36"/>
  <c r="C6" i="71"/>
  <c r="I7" i="82"/>
  <c r="I8" i="82"/>
  <c r="I9" i="82"/>
  <c r="I10" i="82"/>
  <c r="I11" i="82"/>
  <c r="I12" i="82"/>
  <c r="I13" i="82"/>
  <c r="I14" i="82"/>
  <c r="I15" i="82"/>
  <c r="I16" i="82"/>
  <c r="I17" i="82"/>
  <c r="I18" i="82"/>
  <c r="I19" i="82"/>
  <c r="I20" i="82"/>
  <c r="D21" i="82"/>
  <c r="I21" i="82"/>
  <c r="E21" i="82"/>
  <c r="F21" i="82"/>
  <c r="G21" i="82"/>
  <c r="H21" i="82"/>
  <c r="I22" i="82"/>
  <c r="I23" i="82"/>
  <c r="C13" i="71"/>
  <c r="G6" i="71"/>
  <c r="G13" i="71"/>
  <c r="F6" i="71"/>
  <c r="F13" i="71"/>
  <c r="E6" i="71"/>
  <c r="E13" i="71"/>
  <c r="D6" i="71"/>
  <c r="D13" i="71"/>
  <c r="D34" i="83"/>
  <c r="C34" i="83"/>
  <c r="H34" i="83"/>
  <c r="G34" i="83"/>
  <c r="F34" i="83"/>
  <c r="E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C12" i="84"/>
  <c r="C19" i="84"/>
  <c r="C19" i="85"/>
  <c r="I34" i="83"/>
  <c r="I7" i="83"/>
  <c r="C5" i="73"/>
  <c r="B2" i="71"/>
  <c r="B2" i="91"/>
  <c r="B1" i="91"/>
  <c r="B1" i="89"/>
  <c r="B1" i="88"/>
  <c r="B1" i="87"/>
  <c r="B1" i="86"/>
  <c r="B1" i="85"/>
  <c r="B1" i="84"/>
  <c r="B1" i="83"/>
  <c r="B1" i="82"/>
  <c r="B1" i="81"/>
  <c r="D22" i="81"/>
  <c r="E22" i="81"/>
  <c r="F22" i="81"/>
  <c r="G22" i="81"/>
  <c r="C22" i="81"/>
  <c r="B2" i="89"/>
  <c r="B2" i="88"/>
  <c r="B2" i="87"/>
  <c r="B2" i="86"/>
  <c r="B2" i="85"/>
  <c r="B2" i="84"/>
  <c r="B2" i="83"/>
  <c r="B2" i="82"/>
  <c r="B2" i="81"/>
  <c r="D19" i="84"/>
  <c r="H21" i="81"/>
  <c r="H20" i="81"/>
  <c r="H19" i="81"/>
  <c r="H18" i="81"/>
  <c r="H17" i="81"/>
  <c r="H16" i="81"/>
  <c r="H15" i="81"/>
  <c r="H14" i="81"/>
  <c r="H13" i="81"/>
  <c r="H12" i="81"/>
  <c r="H11" i="81"/>
  <c r="H10" i="81"/>
  <c r="H9" i="81"/>
  <c r="H8" i="81"/>
  <c r="H22" i="81"/>
  <c r="B2" i="80"/>
  <c r="B1" i="80"/>
  <c r="B2" i="79"/>
  <c r="B2" i="37"/>
  <c r="B2" i="36"/>
  <c r="B2" i="74"/>
  <c r="B2" i="64"/>
  <c r="B2" i="35"/>
  <c r="B2" i="69"/>
  <c r="B2" i="77"/>
  <c r="B2" i="28"/>
  <c r="B2" i="73"/>
  <c r="B2" i="72"/>
  <c r="B2" i="52"/>
  <c r="B2" i="75"/>
  <c r="B2" i="53"/>
  <c r="B2" i="62"/>
  <c r="C5" i="6"/>
  <c r="G5" i="6"/>
  <c r="F5" i="6"/>
  <c r="E5" i="6"/>
  <c r="D5" i="6"/>
  <c r="G5" i="71"/>
  <c r="F5" i="71"/>
  <c r="E5" i="71"/>
  <c r="D5" i="71"/>
  <c r="C5" i="71"/>
  <c r="B1" i="79"/>
  <c r="B1" i="37"/>
  <c r="B1" i="36"/>
  <c r="B1" i="74"/>
  <c r="B1" i="64"/>
  <c r="B1" i="35"/>
  <c r="B1" i="69"/>
  <c r="B1" i="77"/>
  <c r="B1" i="28"/>
  <c r="B1" i="73"/>
  <c r="B1" i="72"/>
  <c r="B1" i="52"/>
  <c r="B1" i="71"/>
  <c r="B1" i="75"/>
  <c r="B1" i="53"/>
  <c r="B1" i="62"/>
  <c r="B1" i="6"/>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c r="C7" i="37"/>
  <c r="N14" i="37"/>
  <c r="E14" i="37"/>
  <c r="E7" i="37"/>
  <c r="C21" i="37"/>
  <c r="N8" i="37"/>
  <c r="E21" i="37"/>
  <c r="N7" i="37"/>
  <c r="N21" i="37"/>
  <c r="K7" i="37"/>
  <c r="K21" i="37"/>
  <c r="V7" i="64"/>
  <c r="T21" i="64"/>
  <c r="U21" i="64"/>
  <c r="V9" i="64"/>
  <c r="C8" i="73"/>
  <c r="C13" i="73"/>
  <c r="C21" i="64"/>
  <c r="D21" i="64"/>
  <c r="E21" i="64"/>
  <c r="F21" i="64"/>
  <c r="G21" i="64"/>
  <c r="H21" i="64"/>
  <c r="I21" i="64"/>
  <c r="J21" i="64"/>
  <c r="K21" i="64"/>
  <c r="L21" i="64"/>
  <c r="M21" i="64"/>
  <c r="N21" i="64"/>
  <c r="O21" i="64"/>
  <c r="P21" i="64"/>
  <c r="Q21" i="64"/>
  <c r="R21" i="64"/>
  <c r="S21" i="64"/>
  <c r="V8" i="64"/>
  <c r="V10" i="64"/>
  <c r="V11" i="64"/>
  <c r="V12" i="64"/>
  <c r="V13" i="64"/>
  <c r="V14" i="64"/>
  <c r="V15" i="64"/>
  <c r="V16" i="64"/>
  <c r="V17" i="64"/>
  <c r="V18" i="64"/>
  <c r="V19" i="64"/>
  <c r="V20" i="64"/>
  <c r="V21" i="64"/>
</calcChain>
</file>

<file path=xl/sharedStrings.xml><?xml version="1.0" encoding="utf-8"?>
<sst xmlns="http://schemas.openxmlformats.org/spreadsheetml/2006/main" count="1566" uniqueCount="1034">
  <si>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</si>
  <si>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</si>
  <si>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</si>
  <si>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</si>
  <si>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</si>
  <si>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</si>
  <si>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</si>
  <si>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</si>
  <si>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</si>
  <si>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</si>
  <si>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</si>
  <si>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</si>
  <si>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</si>
  <si>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</si>
  <si>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</si>
  <si>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</si>
  <si>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</si>
  <si>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</si>
  <si>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</si>
  <si>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</si>
  <si>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</si>
  <si>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</si>
  <si>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</si>
  <si>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</si>
  <si>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</si>
  <si>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</si>
  <si>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</si>
  <si>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</si>
  <si>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</si>
  <si>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</si>
  <si>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</si>
  <si>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</si>
  <si>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</si>
  <si>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</si>
  <si>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</si>
  <si>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</si>
  <si>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</si>
  <si>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</si>
  <si>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</si>
  <si>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</si>
  <si>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</si>
  <si>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</si>
  <si>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</si>
  <si>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</si>
  <si>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</si>
  <si>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</si>
  <si>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</si>
  <si>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</si>
  <si>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</si>
  <si>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</si>
  <si>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</si>
  <si>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</si>
  <si>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</si>
  <si>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</si>
  <si>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</si>
  <si>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</si>
  <si>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</si>
  <si>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</si>
  <si>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</si>
  <si>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</si>
  <si>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</si>
  <si>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</si>
  <si>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</si>
  <si>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</si>
  <si>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</si>
  <si>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</si>
  <si>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</si>
  <si>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</si>
  <si>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</si>
  <si>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</si>
  <si>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</si>
  <si>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</si>
  <si>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</si>
  <si>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</si>
  <si>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</si>
  <si>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</si>
  <si>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</si>
  <si>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</si>
  <si>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</si>
  <si>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</si>
  <si>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</si>
  <si>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</si>
  <si>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</si>
  <si>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</si>
  <si>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</si>
  <si>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</si>
  <si>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</si>
  <si>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</si>
  <si>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</si>
  <si>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</si>
  <si>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</si>
  <si>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</si>
  <si>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</si>
  <si>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</si>
  <si>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</si>
  <si>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</si>
  <si>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</si>
  <si>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</si>
  <si>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</si>
  <si>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</si>
  <si>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</si>
  <si>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</si>
  <si>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</si>
  <si>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</si>
  <si>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</si>
  <si>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</si>
  <si>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</si>
  <si>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</si>
  <si>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</si>
  <si>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</si>
  <si>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</si>
  <si>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</si>
  <si>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</si>
  <si>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</si>
  <si>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</si>
  <si>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</si>
  <si>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</si>
  <si>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</si>
  <si>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</si>
  <si>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</si>
  <si>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</si>
  <si>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</si>
  <si>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</si>
  <si>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</si>
  <si>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</si>
  <si>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</si>
  <si>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</si>
  <si>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</si>
  <si>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</si>
  <si>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</si>
  <si>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</si>
  <si>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</si>
  <si>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</si>
  <si>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</si>
  <si>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</si>
  <si>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</si>
  <si>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</si>
  <si>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</si>
  <si>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</si>
  <si>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</si>
  <si>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</si>
  <si>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</si>
  <si>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</si>
  <si>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</si>
  <si>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</si>
  <si>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</si>
  <si>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</si>
  <si>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</si>
  <si>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</si>
  <si>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</si>
  <si>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</si>
  <si>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</si>
  <si>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</si>
  <si>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</si>
  <si>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</si>
  <si>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</si>
  <si>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</si>
  <si>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</si>
  <si>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</si>
  <si>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</si>
  <si>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</si>
  <si>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</si>
  <si>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</si>
  <si>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</si>
  <si>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</si>
  <si>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</si>
  <si>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</si>
  <si>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</si>
  <si>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</si>
  <si>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</si>
  <si>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</si>
  <si>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</si>
  <si>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</si>
  <si>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</si>
  <si>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</si>
  <si>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</si>
  <si>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</si>
  <si>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</si>
  <si>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</si>
  <si>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</si>
  <si>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</si>
  <si>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</si>
  <si>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</si>
  <si>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</si>
  <si>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</si>
  <si>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</si>
  <si>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</si>
  <si>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</si>
  <si>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</si>
  <si>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</si>
  <si>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</si>
  <si>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</si>
  <si>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</si>
  <si>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</si>
  <si>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</si>
  <si>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</si>
  <si>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</si>
  <si>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</si>
  <si>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</si>
  <si>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</si>
  <si>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</si>
  <si>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</si>
  <si>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</si>
  <si>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</si>
  <si>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</si>
  <si>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</si>
  <si>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</si>
  <si>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</si>
  <si>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</si>
  <si>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</si>
  <si>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</si>
  <si>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</si>
  <si>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</si>
  <si>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</si>
  <si>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</si>
  <si>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</si>
  <si>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</si>
  <si>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</si>
  <si>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</si>
  <si>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</si>
  <si>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</si>
  <si>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</si>
  <si>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</si>
  <si>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</si>
  <si>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</si>
  <si>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</si>
  <si>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</si>
  <si>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</si>
  <si>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</si>
  <si>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</si>
  <si>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</si>
  <si>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</si>
  <si>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</si>
  <si>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</si>
  <si>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</si>
  <si>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</si>
  <si>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</si>
  <si>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</si>
  <si>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</si>
  <si>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</si>
  <si>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</si>
  <si>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</si>
  <si>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</si>
  <si>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</si>
  <si>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</si>
  <si>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</si>
  <si>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</si>
  <si>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</si>
  <si>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</si>
  <si>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</si>
  <si>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</si>
  <si>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</si>
  <si>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</si>
  <si>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</si>
  <si>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</si>
  <si>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</si>
  <si>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</si>
  <si>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</si>
  <si>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</si>
  <si>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</si>
  <si>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</si>
  <si>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</si>
  <si>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</si>
  <si>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</si>
  <si>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</si>
  <si>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</si>
  <si>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</si>
  <si>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</si>
  <si>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</si>
  <si>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</si>
  <si>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</si>
  <si>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</si>
  <si>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</si>
  <si>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</si>
  <si>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</si>
  <si>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</si>
  <si>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</si>
  <si>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</si>
  <si>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</si>
  <si>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</si>
  <si>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</si>
  <si>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</si>
  <si>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</si>
  <si>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</si>
  <si>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</si>
  <si>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</si>
  <si>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</si>
  <si>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</si>
  <si>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</si>
  <si>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</si>
  <si>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</si>
  <si>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</si>
  <si>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</si>
  <si>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</si>
  <si>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</si>
  <si>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</si>
  <si>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</si>
  <si>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</si>
  <si>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</si>
  <si>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</si>
  <si>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</si>
  <si>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</si>
  <si>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</si>
  <si>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</si>
  <si>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</si>
  <si>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</si>
  <si>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</si>
  <si>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</si>
  <si>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</si>
  <si>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</si>
  <si>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</si>
  <si>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</si>
  <si>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</si>
  <si>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</si>
  <si>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</si>
  <si>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</si>
  <si>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</si>
  <si>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</si>
  <si>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</si>
  <si>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</si>
  <si>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</si>
  <si>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</si>
  <si>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</si>
  <si>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</si>
  <si>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</si>
  <si>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</si>
  <si>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</si>
  <si>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</si>
  <si>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</si>
  <si>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</si>
  <si>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</si>
  <si>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</si>
  <si>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</si>
  <si>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</si>
  <si>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</si>
  <si>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</si>
  <si>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</si>
  <si>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</si>
  <si>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</si>
  <si>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</si>
  <si>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</si>
  <si>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</si>
  <si>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</si>
  <si>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</si>
  <si>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</si>
  <si>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</si>
  <si>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</si>
  <si>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</si>
  <si>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</si>
  <si>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</si>
  <si>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</si>
  <si>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</si>
  <si>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</si>
  <si>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</si>
  <si>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</si>
  <si>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</si>
  <si>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</si>
  <si>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</si>
  <si>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</si>
  <si>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</si>
  <si>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</si>
  <si>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</si>
  <si>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</si>
  <si>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</si>
  <si>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</si>
  <si>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</si>
  <si>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</si>
  <si>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</si>
  <si>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</si>
  <si>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</si>
  <si>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</si>
  <si>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</si>
  <si>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</si>
  <si>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</si>
  <si>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</si>
  <si>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</si>
  <si>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</si>
  <si>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</si>
  <si>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</si>
  <si>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</si>
  <si>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</si>
  <si>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</si>
  <si>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</si>
  <si>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</si>
  <si>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</si>
  <si>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</si>
  <si>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</si>
  <si>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</si>
  <si>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</si>
  <si>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</si>
  <si>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</si>
  <si>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</si>
  <si>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</si>
  <si>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</si>
  <si>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</si>
  <si>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</si>
  <si>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</si>
  <si>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</si>
  <si>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</si>
  <si>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</si>
  <si>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</si>
  <si>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</si>
  <si>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</si>
  <si>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</si>
  <si>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</si>
  <si>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</si>
  <si>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</si>
  <si>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</si>
  <si>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</si>
  <si>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</si>
  <si>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</si>
  <si>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</si>
  <si>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</si>
  <si>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</si>
  <si>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</si>
  <si>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</si>
  <si>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</si>
  <si>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</si>
  <si>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</si>
  <si>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</si>
  <si>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</si>
  <si>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</si>
  <si>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</si>
  <si>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</si>
  <si>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</si>
  <si>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</si>
  <si>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</si>
  <si>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</si>
  <si>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</si>
  <si>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</si>
  <si>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</si>
  <si>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</si>
  <si>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</si>
  <si>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</si>
  <si>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</si>
  <si>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</si>
  <si>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</si>
  <si>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</si>
  <si>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</si>
  <si>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</si>
  <si>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</si>
  <si>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</si>
  <si>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</si>
  <si>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</si>
  <si>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</si>
  <si>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</si>
  <si>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</si>
  <si>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</si>
  <si>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</si>
  <si>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</si>
  <si>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</si>
  <si>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</si>
  <si>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</si>
  <si>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</si>
  <si>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</si>
  <si>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</si>
  <si>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</si>
  <si>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</si>
  <si>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</si>
  <si>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</si>
  <si>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</si>
  <si>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</si>
  <si>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</si>
  <si>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</si>
  <si>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</si>
  <si>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</si>
  <si>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</si>
  <si>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</si>
  <si>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</si>
  <si>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</si>
  <si>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</si>
  <si>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</si>
  <si>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</si>
  <si>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</si>
  <si>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</si>
  <si>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</si>
  <si>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</si>
  <si>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</si>
  <si>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</si>
  <si>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</si>
  <si>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</si>
  <si>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</si>
  <si>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</si>
  <si>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</si>
  <si>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</si>
  <si>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</si>
  <si>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</si>
  <si>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</si>
  <si>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</si>
  <si>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</si>
  <si>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</si>
  <si>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</si>
  <si>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</si>
  <si>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</si>
  <si>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</si>
  <si>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</si>
  <si>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</si>
  <si>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</si>
  <si>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</si>
  <si>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</si>
  <si>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</si>
  <si>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</si>
  <si>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</si>
  <si>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</si>
  <si>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</si>
  <si>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</si>
  <si>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</si>
  <si>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</si>
  <si>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</si>
  <si>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</si>
  <si>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</si>
  <si>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</si>
  <si>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</si>
  <si>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</si>
  <si>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</si>
  <si>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</si>
  <si>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</si>
  <si>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</si>
  <si>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</si>
  <si>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</si>
  <si>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</si>
  <si>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</si>
  <si>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</si>
  <si>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</si>
  <si>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</si>
  <si>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</si>
  <si>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</si>
  <si>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</si>
  <si>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</si>
  <si>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</si>
  <si>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</si>
  <si>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</si>
  <si>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</si>
  <si>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</si>
  <si>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</si>
  <si>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</si>
  <si>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</si>
  <si>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</si>
  <si>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</si>
  <si>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</si>
  <si>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</si>
  <si>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</si>
  <si>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</si>
  <si>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</si>
  <si>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</si>
  <si>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</si>
  <si>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</si>
  <si>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</si>
  <si>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</si>
  <si>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</si>
  <si>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</si>
  <si>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</si>
  <si>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</si>
  <si>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</si>
  <si>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</si>
  <si>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</si>
  <si>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</si>
  <si>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</si>
  <si>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</si>
  <si>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</si>
  <si>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</si>
  <si>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</si>
  <si>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</si>
  <si>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</si>
  <si>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</si>
  <si>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</si>
  <si>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</si>
  <si>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</si>
  <si>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</si>
  <si>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</si>
  <si>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</si>
  <si>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</si>
  <si>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</si>
  <si>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</si>
  <si>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</si>
  <si>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</si>
  <si>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</si>
  <si>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</si>
  <si>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</si>
  <si>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</si>
  <si>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</si>
  <si>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</si>
  <si>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</si>
  <si>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</si>
  <si>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</si>
  <si>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</si>
  <si>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</si>
  <si>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</si>
  <si>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</si>
  <si>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</si>
  <si>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</si>
  <si>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</si>
  <si>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</si>
  <si>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</si>
  <si>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</si>
  <si>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</si>
  <si>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</si>
  <si>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</si>
  <si>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</si>
  <si>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</si>
  <si>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</si>
  <si>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</si>
  <si>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</si>
  <si>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</si>
  <si>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</si>
  <si>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</si>
  <si>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</si>
  <si>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</si>
  <si>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</si>
  <si>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</si>
  <si>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</si>
  <si>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</si>
  <si>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</si>
  <si>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</si>
  <si>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</si>
  <si>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</si>
  <si>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</si>
  <si>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</si>
  <si>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</si>
  <si>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</si>
  <si>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</si>
  <si>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</si>
  <si>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</si>
  <si>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</si>
  <si>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</si>
  <si>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</si>
  <si>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</si>
  <si>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</si>
  <si>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</si>
  <si>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</si>
  <si>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</si>
  <si>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</si>
  <si>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</si>
  <si>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</si>
  <si>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</si>
  <si>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</si>
  <si>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</si>
  <si>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</si>
  <si>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</si>
  <si>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</si>
  <si>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</si>
  <si>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</si>
  <si>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</si>
  <si>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</si>
  <si>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</si>
  <si>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</si>
  <si>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</si>
  <si>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</si>
  <si>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</si>
  <si>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</si>
  <si>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</si>
  <si>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</si>
  <si>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</si>
  <si>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</si>
  <si>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</si>
  <si>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</si>
  <si>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</si>
  <si>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</si>
  <si>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</si>
  <si>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</si>
  <si>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</si>
  <si>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</si>
  <si>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</si>
  <si>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</si>
  <si>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</si>
  <si>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</si>
  <si>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</si>
  <si>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</si>
  <si>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</si>
  <si>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</si>
  <si>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</si>
  <si>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</si>
  <si>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</si>
  <si>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</si>
  <si>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</si>
  <si>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</si>
  <si>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</si>
  <si>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</si>
  <si>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</si>
  <si>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</si>
  <si>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</si>
  <si>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</si>
  <si>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</si>
  <si>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</si>
  <si>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</si>
  <si>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</si>
  <si>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</si>
  <si>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</si>
  <si>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</si>
  <si>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</si>
  <si>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</si>
  <si>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</si>
  <si>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</si>
  <si>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</si>
  <si>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</si>
  <si>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</si>
  <si>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</si>
  <si>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</si>
  <si>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</si>
  <si>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</si>
  <si>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</si>
  <si>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</si>
  <si>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</si>
  <si>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</si>
  <si>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</si>
  <si>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</si>
  <si>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</si>
  <si>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</si>
  <si>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</si>
  <si>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</si>
  <si>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</si>
  <si>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</si>
  <si>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</si>
  <si>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</si>
  <si>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</si>
  <si>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</si>
  <si>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</si>
  <si>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</si>
  <si>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</si>
  <si>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</si>
  <si>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</si>
  <si>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</si>
  <si>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</si>
  <si>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</si>
  <si>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</si>
  <si>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</si>
  <si>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</si>
  <si>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</si>
  <si>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</si>
  <si>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</si>
  <si>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</si>
  <si>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</si>
  <si>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</si>
  <si>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</si>
  <si>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</si>
  <si>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</si>
  <si>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</si>
  <si>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</si>
  <si>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</si>
  <si>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</si>
  <si>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</si>
  <si>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</si>
  <si>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</si>
  <si>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</si>
  <si>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</si>
  <si>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</si>
  <si>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</si>
  <si>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</si>
  <si>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</si>
  <si>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</si>
  <si>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</si>
  <si>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</si>
  <si>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</si>
  <si>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</si>
  <si>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</si>
  <si>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</si>
  <si>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</si>
  <si>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</si>
  <si>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</si>
  <si>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</si>
  <si>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</si>
  <si>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</si>
  <si>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</si>
  <si>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</si>
  <si>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</si>
  <si>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</si>
  <si>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</si>
  <si>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</si>
  <si>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</si>
  <si>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</si>
  <si>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</si>
  <si>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</si>
  <si>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</si>
  <si>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</si>
  <si>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</si>
  <si>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</si>
  <si>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</si>
  <si>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</si>
  <si>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</si>
  <si>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</si>
  <si>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</si>
  <si>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</si>
  <si>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</si>
  <si>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</si>
  <si>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</si>
  <si>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</si>
  <si>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</si>
  <si>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</si>
  <si>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</si>
  <si>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</si>
  <si>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</si>
  <si>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</si>
  <si>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</si>
  <si>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</si>
  <si>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</si>
  <si>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</si>
  <si>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</si>
  <si>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</si>
  <si>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</si>
  <si>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</si>
  <si>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</si>
  <si>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</si>
  <si>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</si>
  <si>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</si>
  <si>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</si>
  <si>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</si>
  <si>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</si>
  <si>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</si>
  <si>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</si>
  <si>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</si>
  <si>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</si>
  <si>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</si>
  <si>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</si>
  <si>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</si>
  <si>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</si>
  <si>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</si>
  <si>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</si>
  <si>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</si>
  <si>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</si>
  <si>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</si>
  <si>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</si>
  <si>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</si>
  <si>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</si>
  <si>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</si>
  <si>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</si>
  <si>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</si>
  <si>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</si>
  <si>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</si>
  <si>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</si>
  <si>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</si>
  <si>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</si>
  <si>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</si>
  <si>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</si>
  <si>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</si>
  <si>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</si>
  <si>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</si>
  <si>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</si>
  <si>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</si>
  <si>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</si>
  <si>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</si>
  <si>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</si>
  <si>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</si>
  <si>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</si>
  <si>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</si>
  <si>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</si>
  <si>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</si>
  <si>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</si>
  <si>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</si>
  <si>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</si>
  <si>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</si>
  <si>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</si>
  <si>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</si>
  <si>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</si>
  <si>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</si>
  <si>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</si>
  <si>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</si>
  <si>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</si>
  <si>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</si>
  <si>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</si>
  <si>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</si>
  <si>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</si>
  <si>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</si>
  <si>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</si>
  <si>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</si>
  <si>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</si>
  <si>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</si>
  <si>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</si>
  <si>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</si>
  <si>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</si>
  <si>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</si>
  <si>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</si>
  <si>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</si>
  <si>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</si>
  <si>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</si>
  <si>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</si>
  <si>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</si>
  <si>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</si>
  <si>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</si>
  <si>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</si>
  <si>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</si>
  <si>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</si>
  <si>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</si>
  <si>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</si>
  <si>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</si>
  <si>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</si>
  <si>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</si>
  <si>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</si>
  <si>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</si>
  <si>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</si>
  <si>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</si>
  <si>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</si>
  <si>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</si>
  <si>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</si>
  <si>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</si>
  <si>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</si>
  <si>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</si>
  <si>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</si>
  <si>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</si>
  <si>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</si>
  <si>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</si>
  <si>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</si>
  <si>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</si>
  <si>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</si>
  <si>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</si>
  <si>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</si>
  <si>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</si>
  <si>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</si>
  <si>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</si>
  <si>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</si>
  <si>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</si>
  <si>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</si>
  <si>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</si>
  <si>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</si>
  <si>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</si>
  <si>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</si>
  <si>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</si>
  <si>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</si>
  <si>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</si>
  <si>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</si>
  <si>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</si>
  <si>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</si>
  <si>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</si>
  <si>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</si>
  <si>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</si>
  <si>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</si>
  <si>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</si>
  <si>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</si>
  <si>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</si>
  <si>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</si>
  <si>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</si>
  <si>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</si>
  <si>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</si>
  <si>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</si>
  <si>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</si>
  <si>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</si>
  <si>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</si>
  <si>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</si>
  <si>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</si>
  <si>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</si>
  <si>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</si>
  <si>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</si>
  <si>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</si>
  <si>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</si>
  <si>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</si>
  <si>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</si>
  <si>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</si>
  <si>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</si>
  <si>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</si>
  <si>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</si>
  <si>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</si>
  <si>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</si>
  <si>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</si>
  <si>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</si>
  <si>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</si>
  <si>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</si>
  <si>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</si>
  <si>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</si>
  <si>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</si>
  <si>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</si>
  <si>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</si>
  <si>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მათ შორის მეორად კაპიტალში ჩასათვლელი ინსტრუმენტები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</si>
  <si>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</si>
  <si>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მათ შორის საერთო რეზერვები სხვა ვალდებულებებზე</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</si>
  <si>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</si>
  <si>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</si>
  <si>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</si>
  <si>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</si>
  <si>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</si>
  <si>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</si>
  <si>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</si>
  <si>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</si>
  <si>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</si>
  <si>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</si>
  <si>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</si>
  <si>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</si>
  <si>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</si>
  <si>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</si>
  <si>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</si>
  <si>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</si>
  <si>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</si>
  <si>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</si>
  <si>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</si>
  <si>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</si>
  <si>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</si>
  <si>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</si>
  <si>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</si>
  <si>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</si>
  <si>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</si>
  <si>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</si>
  <si>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</si>
  <si>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სესხების საშუალო შეწონილი ვადიანობა დარჩენილი ვადის მიხედვით (თვეებში)</t>
  </si>
  <si>
    <t>პორტფელში არსებული სესხების რაოდენობა.</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</si>
  <si>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</si>
  <si>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</si>
  <si>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</si>
  <si>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</si>
  <si>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</si>
  <si>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</si>
  <si>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</si>
  <si>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მათ შორის: პენსიის ან სხვა სახელმწიფო სოციალური გასაცემელის გათვალისწინებით გაცემული სესხები</t>
  </si>
  <si>
    <t>საშუალო შეწონილი ნომინალური საპროცენტო განაკვეთი (მთლიანი ღირებულებაზე)</t>
  </si>
  <si>
    <t>შესაძლო დანაკარგების რეზერვი</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</si>
  <si>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</si>
  <si>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სესხების მთლიანი ღირებულება, ანგარიშგების თარიღისთვის. (არ შედის დარიცხული პროცენტი, ჯარიმა).</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</si>
  <si>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</si>
  <si>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</si>
  <si>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</si>
  <si>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</si>
  <si>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</si>
  <si>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</si>
  <si>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</si>
  <si>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სს "ზირაათ ბანკი საქართველო"</t>
  </si>
  <si>
    <t>მეჰმეთ დონმეზი</t>
  </si>
  <si>
    <t>ომერ აიდინი</t>
  </si>
  <si>
    <t>www.ziraatbank.ge</t>
  </si>
  <si>
    <t>ჰარუნ ოზმენი</t>
  </si>
  <si>
    <t>ომერ ვანლი</t>
  </si>
  <si>
    <t>დიმიტრი ჯაფარიძე</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</si>
  <si>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</si>
  <si>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</si>
  <si>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</si>
  <si>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</si>
  <si>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</si>
  <si>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</si>
  <si>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ცხრილი 9 (Capital), N39</t>
  </si>
  <si>
    <t>ცხრილი 9 (Capital), N2</t>
  </si>
  <si>
    <t>ცხრილი 9 (Capital), N6</t>
  </si>
  <si>
    <t>ცხრილი 9 (Capital), N8</t>
  </si>
  <si>
    <t>არადამოუკიდებელი თავმჯდომარე</t>
  </si>
  <si>
    <t>არადამოუკიდებელ წევრი</t>
  </si>
  <si>
    <t>დამოუკიდებელი წევრი</t>
  </si>
  <si>
    <t>არჩილ ჟიჟავაძე</t>
  </si>
  <si>
    <t>დირექტორი (შესაბამისობისა და რისკების მართვის მიმართულების დირექტორი)</t>
  </si>
  <si>
    <t>თურქეთის რესპუბლიკის სს ზირაათ ბანკი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</si>
</sst>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_ ;[Red]\-#,##0.00\ "/>
    <numFmt numFmtId="195" formatCode="_(* #,##0.0_);_(* \(#,##0.0\);_(* &quot;-&quot;??_);_(@_)"/>
  </numFmts>
  <fonts count="13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9"/>
      <color theme="1"/>
      <name val="Calibri"/>
      <family val="1"/>
      <scheme val="minor"/>
    </font>
    <font>
      <sz val="9"/>
      <color rgb="FF000000"/>
      <name val="Sylfaen"/>
      <family val="1"/>
    </font>
    <font>
      <b/>
      <sz val="9"/>
      <color rgb="FF000000"/>
      <name val="Sylfaen"/>
      <family val="1"/>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theme="6" tint="-0.499984740745262"/>
      </left>
      <right style="medium">
        <color indexed="64"/>
      </right>
      <top style="thin">
        <color indexed="64"/>
      </top>
      <bottom style="thin">
        <color theme="6" tint="-0.499984740745262"/>
      </bottom>
      <diagonal/>
    </border>
    <border>
      <left style="dotted">
        <color indexed="64"/>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9"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3"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169"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9"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0" fontId="68" fillId="43" borderId="44"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50"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0" fontId="71" fillId="0" borderId="50"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0" fontId="71"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1"/>
    <xf numFmtId="169" fontId="28" fillId="0" borderId="51"/>
    <xf numFmtId="168" fontId="28"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9"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9"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9"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27" fillId="0" borderId="55"/>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9"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88" fontId="2" fillId="70" borderId="107" applyFont="0">
      <alignment horizontal="right" vertical="center"/>
    </xf>
    <xf numFmtId="3" fontId="2" fillId="70" borderId="107" applyFont="0">
      <alignment horizontal="right" vertical="center"/>
    </xf>
    <xf numFmtId="0" fontId="85"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9"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3" fontId="2" fillId="75" borderId="107" applyFont="0">
      <alignment horizontal="right" vertical="center"/>
      <protection locked="0"/>
    </xf>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3" fontId="2" fillId="72" borderId="107" applyFont="0">
      <alignment horizontal="right" vertical="center"/>
      <protection locked="0"/>
    </xf>
    <xf numFmtId="0" fontId="68"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9"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2" fillId="71" borderId="108" applyNumberFormat="0" applyFont="0" applyBorder="0" applyProtection="0">
      <alignment horizontal="left" vertical="center"/>
    </xf>
    <xf numFmtId="9" fontId="2" fillId="71" borderId="107" applyFont="0" applyProtection="0">
      <alignment horizontal="right" vertical="center"/>
    </xf>
    <xf numFmtId="3" fontId="2" fillId="71" borderId="107" applyFont="0" applyProtection="0">
      <alignment horizontal="right" vertical="center"/>
    </xf>
    <xf numFmtId="0" fontId="64" fillId="70" borderId="108" applyFont="0" applyBorder="0">
      <alignment horizontal="center" wrapText="1"/>
    </xf>
    <xf numFmtId="168" fontId="56" fillId="0" borderId="105">
      <alignment horizontal="left" vertical="center"/>
    </xf>
    <xf numFmtId="0" fontId="56" fillId="0" borderId="105">
      <alignment horizontal="left" vertical="center"/>
    </xf>
    <xf numFmtId="0" fontId="56" fillId="0" borderId="105">
      <alignment horizontal="left" vertical="center"/>
    </xf>
    <xf numFmtId="0" fontId="2" fillId="69" borderId="107" applyNumberFormat="0" applyFont="0" applyBorder="0" applyProtection="0">
      <alignment horizontal="center" vertical="center"/>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40"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9"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1" fillId="0" borderId="0"/>
    <xf numFmtId="169" fontId="28" fillId="37" borderId="0"/>
    <xf numFmtId="0" fontId="2" fillId="0" borderId="0">
      <alignment vertical="center"/>
    </xf>
    <xf numFmtId="166" fontId="1" fillId="0" borderId="0" applyFont="0" applyFill="0" applyBorder="0" applyAlignment="0" applyProtection="0"/>
    <xf numFmtId="43" fontId="1" fillId="0" borderId="0"/>
  </cellStyleXfs>
  <cellXfs count="95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0" fontId="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6"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60" xfId="0" applyFont="1" applyBorder="1"/>
    <xf numFmtId="0" fontId="22" fillId="0" borderId="25" xfId="0" applyFont="1" applyBorder="1" applyAlignment="1">
      <alignment horizontal="center"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7" xfId="0" applyNumberFormat="1" applyFont="1" applyBorder="1" applyAlignment="1">
      <alignment horizontal="center"/>
    </xf>
    <xf numFmtId="167" fontId="19" fillId="0" borderId="67" xfId="0" applyNumberFormat="1" applyFont="1" applyBorder="1" applyAlignment="1">
      <alignment horizontal="center"/>
    </xf>
    <xf numFmtId="167" fontId="25" fillId="0" borderId="69" xfId="0" applyNumberFormat="1" applyFont="1" applyBorder="1" applyAlignment="1">
      <alignment horizontal="center"/>
    </xf>
    <xf numFmtId="167" fontId="24" fillId="36" borderId="62" xfId="0" applyNumberFormat="1" applyFont="1" applyFill="1" applyBorder="1" applyAlignment="1">
      <alignment horizontal="center"/>
    </xf>
    <xf numFmtId="167" fontId="25" fillId="0" borderId="66" xfId="0" applyNumberFormat="1" applyFont="1" applyBorder="1" applyAlignment="1">
      <alignment horizontal="center"/>
    </xf>
    <xf numFmtId="167" fontId="25" fillId="0" borderId="70" xfId="0" applyNumberFormat="1" applyFont="1" applyBorder="1" applyAlignment="1">
      <alignment horizontal="center"/>
    </xf>
    <xf numFmtId="0" fontId="25" fillId="0" borderId="25" xfId="0" applyFont="1" applyBorder="1" applyAlignment="1">
      <alignment horizontal="center"/>
    </xf>
    <xf numFmtId="0" fontId="24" fillId="36" borderId="63" xfId="0" applyFont="1" applyFill="1" applyBorder="1" applyAlignment="1">
      <alignment wrapText="1"/>
    </xf>
    <xf numFmtId="167" fontId="24"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0" fillId="0" borderId="0" xfId="0" applyFont="1" applyFill="1"/>
    <xf numFmtId="0" fontId="4" fillId="0" borderId="71"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7" xfId="0" applyNumberFormat="1" applyFont="1" applyFill="1" applyBorder="1" applyAlignment="1">
      <alignment horizontal="right" vertical="center"/>
    </xf>
    <xf numFmtId="49" fontId="108" fillId="0" borderId="84" xfId="0" applyNumberFormat="1" applyFont="1" applyFill="1" applyBorder="1" applyAlignment="1">
      <alignment horizontal="right" vertical="center"/>
    </xf>
    <xf numFmtId="49" fontId="108" fillId="0" borderId="87" xfId="0" applyNumberFormat="1" applyFont="1" applyFill="1" applyBorder="1" applyAlignment="1">
      <alignment horizontal="right" vertical="center"/>
    </xf>
    <xf numFmtId="49" fontId="108" fillId="0" borderId="92" xfId="0" applyNumberFormat="1" applyFont="1" applyFill="1" applyBorder="1" applyAlignment="1">
      <alignment horizontal="right" vertical="center"/>
    </xf>
    <xf numFmtId="0" fontId="108" fillId="0" borderId="0" xfId="0" applyFont="1" applyFill="1" applyBorder="1" applyAlignment="1">
      <alignment horizontal="left"/>
    </xf>
    <xf numFmtId="0" fontId="108" fillId="0" borderId="92" xfId="0" applyNumberFormat="1" applyFont="1" applyFill="1" applyBorder="1" applyAlignment="1">
      <alignment horizontal="right" vertical="center"/>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8" fillId="77" borderId="67"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36" borderId="26" xfId="0" applyNumberFormat="1" applyFont="1" applyFill="1" applyBorder="1" applyAlignment="1" applyProtection="1">
      <alignment horizontal="right"/>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5" fillId="0" borderId="35" xfId="0" applyNumberFormat="1" applyFont="1" applyBorder="1" applyAlignment="1">
      <alignment vertical="center"/>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4" fillId="36" borderId="64" xfId="0" applyNumberFormat="1" applyFont="1" applyFill="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7"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8"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193" fontId="4" fillId="0" borderId="8" xfId="0" applyNumberFormat="1" applyFont="1" applyBorder="1" applyAlignment="1"/>
    <xf numFmtId="0" fontId="4" fillId="0" borderId="30"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167" fontId="4" fillId="0" borderId="23" xfId="0" applyNumberFormat="1" applyFont="1" applyBorder="1" applyAlignment="1"/>
    <xf numFmtId="167" fontId="6" fillId="36" borderId="26" xfId="0" applyNumberFormat="1" applyFont="1" applyFill="1" applyBorder="1" applyAlignment="1">
      <alignment horizontal="center" vertical="center"/>
    </xf>
    <xf numFmtId="0" fontId="7" fillId="0" borderId="20" xfId="0" applyFont="1" applyFill="1" applyBorder="1" applyAlignment="1">
      <alignment vertical="center" wrapText="1"/>
    </xf>
    <xf numFmtId="0" fontId="4" fillId="0" borderId="7" xfId="0" applyFont="1" applyFill="1" applyBorder="1" applyAlignment="1">
      <alignment vertical="center"/>
    </xf>
    <xf numFmtId="0" fontId="4" fillId="0" borderId="107" xfId="0" applyFont="1" applyFill="1" applyBorder="1" applyAlignment="1">
      <alignment vertical="center"/>
    </xf>
    <xf numFmtId="0" fontId="6" fillId="0" borderId="107" xfId="0" applyFont="1" applyFill="1" applyBorder="1" applyAlignment="1">
      <alignment vertical="center"/>
    </xf>
    <xf numFmtId="0" fontId="4" fillId="0" borderId="20" xfId="0" applyFont="1" applyFill="1" applyBorder="1" applyAlignment="1">
      <alignment vertical="center"/>
    </xf>
    <xf numFmtId="0" fontId="4" fillId="0" borderId="102" xfId="0" applyFont="1" applyFill="1" applyBorder="1" applyAlignment="1">
      <alignment vertical="center"/>
    </xf>
    <xf numFmtId="0" fontId="4" fillId="0" borderId="104" xfId="0" applyFont="1" applyFill="1" applyBorder="1" applyAlignment="1">
      <alignment vertical="center"/>
    </xf>
    <xf numFmtId="0" fontId="4" fillId="0" borderId="19"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17" xfId="0" applyFont="1" applyFill="1" applyBorder="1" applyAlignment="1">
      <alignment horizontal="center" vertical="center"/>
    </xf>
    <xf numFmtId="169" fontId="28" fillId="37" borderId="34" xfId="20" applyBorder="1"/>
    <xf numFmtId="169" fontId="28" fillId="37" borderId="118" xfId="20" applyBorder="1"/>
    <xf numFmtId="169" fontId="28" fillId="37" borderId="109" xfId="20" applyBorder="1"/>
    <xf numFmtId="169" fontId="28" fillId="37" borderId="61" xfId="20" applyBorder="1"/>
    <xf numFmtId="0" fontId="4" fillId="3" borderId="71" xfId="0" applyFont="1" applyFill="1" applyBorder="1" applyAlignment="1">
      <alignment horizontal="center" vertical="center"/>
    </xf>
    <xf numFmtId="0" fontId="4" fillId="3" borderId="0" xfId="0" applyFont="1" applyFill="1" applyBorder="1" applyAlignment="1">
      <alignment vertical="center"/>
    </xf>
    <xf numFmtId="0" fontId="4" fillId="0" borderId="77" xfId="0" applyFont="1" applyFill="1" applyBorder="1" applyAlignment="1">
      <alignment horizontal="center" vertical="center"/>
    </xf>
    <xf numFmtId="0" fontId="4" fillId="3" borderId="105" xfId="0" applyFont="1" applyFill="1" applyBorder="1" applyAlignment="1">
      <alignment vertical="center"/>
    </xf>
    <xf numFmtId="0" fontId="14" fillId="3" borderId="119" xfId="0" applyFont="1" applyFill="1" applyBorder="1" applyAlignment="1">
      <alignment horizontal="left"/>
    </xf>
    <xf numFmtId="0" fontId="14" fillId="3" borderId="120" xfId="0" applyFont="1" applyFill="1" applyBorder="1" applyAlignment="1">
      <alignment horizontal="left"/>
    </xf>
    <xf numFmtId="0" fontId="4" fillId="0" borderId="0" xfId="0" applyFont="1"/>
    <xf numFmtId="0" fontId="4" fillId="0" borderId="0" xfId="0" applyFont="1" applyFill="1"/>
    <xf numFmtId="0" fontId="4" fillId="0" borderId="107" xfId="0" applyFont="1" applyFill="1" applyBorder="1" applyAlignment="1">
      <alignment horizontal="center" vertical="center" wrapText="1"/>
    </xf>
    <xf numFmtId="0" fontId="108" fillId="0" borderId="94" xfId="0" applyFont="1" applyFill="1" applyBorder="1" applyAlignment="1">
      <alignment horizontal="right" vertical="center"/>
    </xf>
    <xf numFmtId="0" fontId="4" fillId="0" borderId="121" xfId="0" applyFont="1" applyFill="1" applyBorder="1" applyAlignment="1">
      <alignment horizontal="center" vertical="center" wrapText="1"/>
    </xf>
    <xf numFmtId="0" fontId="6"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2" xfId="0" applyFont="1" applyFill="1" applyBorder="1" applyAlignment="1">
      <alignment horizontal="center" vertical="center" wrapText="1"/>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3" xfId="0" applyBorder="1"/>
    <xf numFmtId="0" fontId="0" fillId="0" borderId="123" xfId="0" applyBorder="1" applyAlignment="1">
      <alignment horizontal="center"/>
    </xf>
    <xf numFmtId="0" fontId="4" fillId="0" borderId="106" xfId="0" applyFont="1" applyBorder="1" applyAlignment="1">
      <alignment vertical="center" wrapText="1"/>
    </xf>
    <xf numFmtId="167" fontId="4" fillId="0" borderId="107" xfId="0" applyNumberFormat="1" applyFont="1" applyBorder="1" applyAlignment="1">
      <alignment horizontal="center" vertical="center"/>
    </xf>
    <xf numFmtId="167" fontId="4" fillId="0" borderId="121" xfId="0" applyNumberFormat="1" applyFont="1" applyBorder="1" applyAlignment="1">
      <alignment horizontal="center" vertical="center"/>
    </xf>
    <xf numFmtId="167" fontId="14" fillId="0" borderId="107" xfId="0" applyNumberFormat="1" applyFont="1" applyBorder="1" applyAlignment="1">
      <alignment horizontal="center" vertical="center"/>
    </xf>
    <xf numFmtId="0" fontId="14" fillId="0" borderId="106" xfId="0" applyFont="1" applyBorder="1" applyAlignment="1">
      <alignment vertical="center" wrapText="1"/>
    </xf>
    <xf numFmtId="0" fontId="0" fillId="0" borderId="25" xfId="0" applyBorder="1"/>
    <xf numFmtId="0" fontId="6" fillId="36" borderId="124"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3" xfId="0" applyFont="1" applyFill="1" applyBorder="1" applyAlignment="1">
      <alignment horizontal="left" vertical="center" wrapText="1"/>
    </xf>
    <xf numFmtId="0" fontId="6" fillId="36" borderId="107"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7" xfId="0" applyFont="1" applyFill="1" applyBorder="1" applyAlignment="1">
      <alignment horizontal="left" vertical="center" wrapText="1"/>
    </xf>
    <xf numFmtId="0" fontId="111" fillId="0" borderId="123" xfId="0" applyFont="1" applyFill="1" applyBorder="1" applyAlignment="1">
      <alignment horizontal="right" vertical="center" wrapText="1"/>
    </xf>
    <xf numFmtId="0" fontId="111" fillId="0" borderId="107" xfId="0" applyFont="1" applyFill="1" applyBorder="1" applyAlignment="1">
      <alignment horizontal="left" vertical="center" wrapText="1"/>
    </xf>
    <xf numFmtId="0" fontId="6" fillId="0" borderId="12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0" fontId="22" fillId="0" borderId="123" xfId="0" applyFont="1" applyBorder="1" applyAlignment="1">
      <alignment horizontal="center" vertical="center" wrapText="1"/>
    </xf>
    <xf numFmtId="14" fontId="7" fillId="3" borderId="107" xfId="8" quotePrefix="1" applyNumberFormat="1" applyFont="1" applyFill="1" applyBorder="1" applyAlignment="1" applyProtection="1">
      <alignment horizontal="left" vertical="center" wrapText="1" indent="2"/>
      <protection locked="0"/>
    </xf>
    <xf numFmtId="14" fontId="7" fillId="3" borderId="107" xfId="8" quotePrefix="1" applyNumberFormat="1" applyFont="1" applyFill="1" applyBorder="1" applyAlignment="1" applyProtection="1">
      <alignment horizontal="left" vertical="center" wrapText="1" indent="3"/>
      <protection locked="0"/>
    </xf>
    <xf numFmtId="0" fontId="11" fillId="0" borderId="107" xfId="17" applyFill="1" applyBorder="1" applyAlignment="1" applyProtection="1"/>
    <xf numFmtId="49" fontId="111" fillId="0" borderId="123" xfId="0" applyNumberFormat="1" applyFont="1" applyFill="1" applyBorder="1" applyAlignment="1">
      <alignment horizontal="right" vertical="center" wrapText="1"/>
    </xf>
    <xf numFmtId="0" fontId="7" fillId="3" borderId="107" xfId="20960" applyFont="1" applyFill="1" applyBorder="1" applyAlignment="1" applyProtection="1"/>
    <xf numFmtId="0" fontId="105" fillId="0" borderId="107" xfId="20960" applyFont="1" applyFill="1" applyBorder="1" applyAlignment="1" applyProtection="1">
      <alignment horizontal="center" vertical="center"/>
    </xf>
    <xf numFmtId="0" fontId="4" fillId="0" borderId="107" xfId="0" applyFont="1" applyBorder="1"/>
    <xf numFmtId="0" fontId="11" fillId="0" borderId="107" xfId="17" applyFill="1" applyBorder="1" applyAlignment="1" applyProtection="1">
      <alignment horizontal="left" vertical="center" wrapText="1"/>
    </xf>
    <xf numFmtId="49" fontId="111" fillId="0" borderId="107" xfId="0" applyNumberFormat="1" applyFont="1" applyFill="1" applyBorder="1" applyAlignment="1">
      <alignment horizontal="right" vertical="center" wrapText="1"/>
    </xf>
    <xf numFmtId="0" fontId="11" fillId="0" borderId="107" xfId="17" applyFill="1" applyBorder="1" applyAlignment="1" applyProtection="1">
      <alignment horizontal="left" vertical="center"/>
    </xf>
    <xf numFmtId="0" fontId="11" fillId="0" borderId="107" xfId="17" applyBorder="1" applyAlignment="1" applyProtection="1"/>
    <xf numFmtId="0" fontId="4" fillId="0" borderId="107" xfId="0" applyFont="1" applyFill="1" applyBorder="1"/>
    <xf numFmtId="0" fontId="22" fillId="0" borderId="123" xfId="0" applyFont="1" applyFill="1" applyBorder="1" applyAlignment="1">
      <alignment horizontal="center" vertical="center" wrapText="1"/>
    </xf>
    <xf numFmtId="0" fontId="114" fillId="79" borderId="108" xfId="21412" applyFont="1" applyFill="1" applyBorder="1" applyAlignment="1" applyProtection="1">
      <alignment vertical="center" wrapText="1"/>
      <protection locked="0"/>
    </xf>
    <xf numFmtId="0" fontId="115" fillId="70" borderId="102" xfId="21412" applyFont="1" applyFill="1" applyBorder="1" applyAlignment="1" applyProtection="1">
      <alignment horizontal="center" vertical="center"/>
      <protection locked="0"/>
    </xf>
    <xf numFmtId="0" fontId="114"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vertical="center"/>
      <protection locked="0"/>
    </xf>
    <xf numFmtId="0" fontId="116" fillId="70" borderId="102" xfId="21412" applyFont="1" applyFill="1" applyBorder="1" applyAlignment="1" applyProtection="1">
      <alignment horizontal="center" vertical="center"/>
      <protection locked="0"/>
    </xf>
    <xf numFmtId="0" fontId="116" fillId="3" borderId="102" xfId="21412" applyFont="1" applyFill="1" applyBorder="1" applyAlignment="1" applyProtection="1">
      <alignment horizontal="center" vertical="center"/>
      <protection locked="0"/>
    </xf>
    <xf numFmtId="0" fontId="116" fillId="0" borderId="102" xfId="21412" applyFont="1" applyFill="1" applyBorder="1" applyAlignment="1" applyProtection="1">
      <alignment horizontal="center" vertical="center"/>
      <protection locked="0"/>
    </xf>
    <xf numFmtId="0" fontId="117"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horizontal="center" vertical="center"/>
      <protection locked="0"/>
    </xf>
    <xf numFmtId="0" fontId="64" fillId="79" borderId="108" xfId="21412" applyFont="1" applyFill="1" applyBorder="1" applyAlignment="1" applyProtection="1">
      <alignment vertical="center"/>
      <protection locked="0"/>
    </xf>
    <xf numFmtId="0" fontId="116" fillId="70" borderId="107" xfId="21412" applyFont="1" applyFill="1" applyBorder="1" applyAlignment="1" applyProtection="1">
      <alignment horizontal="center" vertical="center"/>
      <protection locked="0"/>
    </xf>
    <xf numFmtId="0" fontId="38" fillId="70" borderId="107" xfId="21412" applyFont="1" applyFill="1" applyBorder="1" applyAlignment="1" applyProtection="1">
      <alignment horizontal="center" vertical="center"/>
      <protection locked="0"/>
    </xf>
    <xf numFmtId="0" fontId="64" fillId="79" borderId="106" xfId="21412" applyFont="1" applyFill="1" applyBorder="1" applyAlignment="1" applyProtection="1">
      <alignment vertical="center"/>
      <protection locked="0"/>
    </xf>
    <xf numFmtId="0" fontId="115" fillId="0" borderId="106" xfId="21412" applyFont="1" applyFill="1" applyBorder="1" applyAlignment="1" applyProtection="1">
      <alignment horizontal="left" vertical="center" wrapText="1"/>
      <protection locked="0"/>
    </xf>
    <xf numFmtId="164" fontId="115" fillId="0" borderId="107" xfId="948" applyNumberFormat="1" applyFont="1" applyFill="1" applyBorder="1" applyAlignment="1" applyProtection="1">
      <alignment horizontal="right" vertical="center"/>
      <protection locked="0"/>
    </xf>
    <xf numFmtId="0" fontId="114" fillId="80" borderId="106" xfId="21412" applyFont="1" applyFill="1" applyBorder="1" applyAlignment="1" applyProtection="1">
      <alignment vertical="top" wrapText="1"/>
      <protection locked="0"/>
    </xf>
    <xf numFmtId="164" fontId="115" fillId="80" borderId="107" xfId="948" applyNumberFormat="1" applyFont="1" applyFill="1" applyBorder="1" applyAlignment="1" applyProtection="1">
      <alignment horizontal="right" vertical="center"/>
    </xf>
    <xf numFmtId="164" fontId="64" fillId="79" borderId="106" xfId="948" applyNumberFormat="1" applyFont="1" applyFill="1" applyBorder="1" applyAlignment="1" applyProtection="1">
      <alignment horizontal="right" vertical="center"/>
      <protection locked="0"/>
    </xf>
    <xf numFmtId="0" fontId="115" fillId="70" borderId="106" xfId="21412" applyFont="1" applyFill="1" applyBorder="1" applyAlignment="1" applyProtection="1">
      <alignment vertical="center" wrapText="1"/>
      <protection locked="0"/>
    </xf>
    <xf numFmtId="0" fontId="115" fillId="70" borderId="106" xfId="21412" applyFont="1" applyFill="1" applyBorder="1" applyAlignment="1" applyProtection="1">
      <alignment horizontal="left" vertical="center" wrapText="1"/>
      <protection locked="0"/>
    </xf>
    <xf numFmtId="0" fontId="115" fillId="0" borderId="106" xfId="21412" applyFont="1" applyFill="1" applyBorder="1" applyAlignment="1" applyProtection="1">
      <alignment vertical="center" wrapText="1"/>
      <protection locked="0"/>
    </xf>
    <xf numFmtId="0" fontId="115" fillId="3" borderId="106" xfId="21412" applyFont="1" applyFill="1" applyBorder="1" applyAlignment="1" applyProtection="1">
      <alignment horizontal="left" vertical="center" wrapText="1"/>
      <protection locked="0"/>
    </xf>
    <xf numFmtId="0" fontId="114" fillId="80" borderId="106" xfId="21412" applyFont="1" applyFill="1" applyBorder="1" applyAlignment="1" applyProtection="1">
      <alignment vertical="center" wrapText="1"/>
      <protection locked="0"/>
    </xf>
    <xf numFmtId="164" fontId="114" fillId="79" borderId="106" xfId="948" applyNumberFormat="1" applyFont="1" applyFill="1" applyBorder="1" applyAlignment="1" applyProtection="1">
      <alignment horizontal="right" vertical="center"/>
      <protection locked="0"/>
    </xf>
    <xf numFmtId="164" fontId="115" fillId="3" borderId="107" xfId="948" applyNumberFormat="1" applyFont="1" applyFill="1" applyBorder="1" applyAlignment="1" applyProtection="1">
      <alignment horizontal="right" vertical="center"/>
      <protection locked="0"/>
    </xf>
    <xf numFmtId="1" fontId="6" fillId="36" borderId="121" xfId="0" applyNumberFormat="1" applyFont="1" applyFill="1" applyBorder="1" applyAlignment="1">
      <alignment horizontal="center" vertical="center" wrapText="1"/>
    </xf>
    <xf numFmtId="10" fontId="7" fillId="0" borderId="107" xfId="20961" applyNumberFormat="1" applyFont="1" applyFill="1" applyBorder="1" applyAlignment="1">
      <alignment horizontal="left" vertical="center" wrapText="1"/>
    </xf>
    <xf numFmtId="10" fontId="4" fillId="0"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left" vertical="center" wrapText="1"/>
    </xf>
    <xf numFmtId="10" fontId="111" fillId="0" borderId="107" xfId="20961" applyNumberFormat="1" applyFont="1" applyFill="1" applyBorder="1" applyAlignment="1">
      <alignment horizontal="left" vertical="center" wrapText="1"/>
    </xf>
    <xf numFmtId="10" fontId="6" fillId="36"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center" vertical="center" wrapText="1"/>
    </xf>
    <xf numFmtId="10" fontId="113" fillId="0" borderId="26" xfId="20961" applyNumberFormat="1" applyFont="1" applyFill="1" applyBorder="1" applyAlignment="1" applyProtection="1">
      <alignment horizontal="left" vertical="center"/>
    </xf>
    <xf numFmtId="43" fontId="7" fillId="0" borderId="0" xfId="7" applyFont="1"/>
    <xf numFmtId="0" fontId="109" fillId="0" borderId="0" xfId="0" applyFont="1" applyAlignment="1">
      <alignment wrapText="1"/>
    </xf>
    <xf numFmtId="0" fontId="10" fillId="0" borderId="30" xfId="0" applyFont="1" applyBorder="1" applyAlignment="1">
      <alignment horizontal="center" wrapText="1"/>
    </xf>
    <xf numFmtId="0" fontId="10" fillId="0" borderId="8" xfId="0" applyFont="1" applyBorder="1" applyAlignment="1">
      <alignment horizontal="center" vertical="center" wrapText="1"/>
    </xf>
    <xf numFmtId="0" fontId="7" fillId="0" borderId="107" xfId="0" applyFont="1" applyFill="1" applyBorder="1" applyAlignment="1">
      <alignment vertical="center" wrapText="1"/>
    </xf>
    <xf numFmtId="0" fontId="4" fillId="0" borderId="107" xfId="0" applyFont="1" applyBorder="1" applyAlignment="1">
      <alignment vertical="center" wrapText="1"/>
    </xf>
    <xf numFmtId="0" fontId="4" fillId="0" borderId="107" xfId="0" applyFont="1" applyFill="1" applyBorder="1" applyAlignment="1">
      <alignment horizontal="left" vertical="center" wrapText="1" indent="2"/>
    </xf>
    <xf numFmtId="0" fontId="4" fillId="0" borderId="107" xfId="0" applyFont="1" applyFill="1" applyBorder="1" applyAlignment="1">
      <alignment vertical="center" wrapText="1"/>
    </xf>
    <xf numFmtId="0" fontId="6" fillId="0" borderId="26" xfId="0" applyFont="1" applyBorder="1" applyAlignment="1">
      <alignment vertical="center" wrapText="1"/>
    </xf>
    <xf numFmtId="0" fontId="4" fillId="0" borderId="121" xfId="0" applyFont="1" applyBorder="1" applyAlignment="1"/>
    <xf numFmtId="0" fontId="4" fillId="0" borderId="27" xfId="0" applyFont="1" applyBorder="1" applyAlignment="1"/>
    <xf numFmtId="0" fontId="9" fillId="0" borderId="121" xfId="0" applyFont="1" applyBorder="1" applyAlignment="1"/>
    <xf numFmtId="0" fontId="9" fillId="0" borderId="121" xfId="0" applyFont="1" applyBorder="1" applyAlignment="1">
      <alignment wrapText="1"/>
    </xf>
    <xf numFmtId="0" fontId="10" fillId="0" borderId="21" xfId="0" applyFont="1" applyBorder="1" applyAlignment="1">
      <alignment horizontal="center"/>
    </xf>
    <xf numFmtId="0" fontId="10" fillId="0" borderId="121" xfId="0" applyFont="1" applyBorder="1" applyAlignment="1">
      <alignment horizontal="center" vertical="center" wrapText="1"/>
    </xf>
    <xf numFmtId="0" fontId="15" fillId="0" borderId="107" xfId="0" applyFont="1" applyFill="1" applyBorder="1" applyAlignment="1">
      <alignment horizontal="center" vertical="center" wrapText="1"/>
    </xf>
    <xf numFmtId="0" fontId="16" fillId="0" borderId="107" xfId="0" applyFont="1" applyFill="1" applyBorder="1" applyAlignment="1">
      <alignment horizontal="left" vertical="center" wrapText="1"/>
    </xf>
    <xf numFmtId="0" fontId="7" fillId="0" borderId="107" xfId="0" applyFont="1" applyBorder="1" applyAlignment="1">
      <alignment vertical="center" wrapText="1"/>
    </xf>
    <xf numFmtId="0" fontId="9" fillId="2" borderId="107" xfId="0" applyFont="1" applyFill="1" applyBorder="1" applyAlignment="1">
      <alignment vertical="center"/>
    </xf>
    <xf numFmtId="193" fontId="9" fillId="2" borderId="107" xfId="0" applyNumberFormat="1" applyFont="1" applyFill="1" applyBorder="1" applyAlignment="1" applyProtection="1">
      <alignment vertical="center"/>
      <protection locked="0"/>
    </xf>
    <xf numFmtId="14" fontId="4" fillId="0" borderId="0" xfId="0" applyNumberFormat="1" applyFont="1"/>
    <xf numFmtId="0" fontId="6" fillId="0" borderId="0" xfId="0" applyFont="1" applyAlignment="1">
      <alignment horizontal="center" wrapText="1"/>
    </xf>
    <xf numFmtId="0" fontId="4" fillId="3" borderId="60" xfId="0" applyFont="1" applyFill="1" applyBorder="1"/>
    <xf numFmtId="0" fontId="4" fillId="3" borderId="126" xfId="0" applyFont="1" applyFill="1" applyBorder="1" applyAlignment="1">
      <alignment wrapText="1"/>
    </xf>
    <xf numFmtId="0" fontId="4" fillId="3" borderId="127" xfId="0" applyFont="1" applyFill="1" applyBorder="1"/>
    <xf numFmtId="0" fontId="6" fillId="3" borderId="11" xfId="0" applyFont="1" applyFill="1" applyBorder="1" applyAlignment="1">
      <alignment horizontal="center" wrapText="1"/>
    </xf>
    <xf numFmtId="0" fontId="4" fillId="0" borderId="107" xfId="0" applyFont="1" applyFill="1" applyBorder="1" applyAlignment="1">
      <alignment horizontal="center"/>
    </xf>
    <xf numFmtId="0" fontId="4" fillId="0" borderId="107" xfId="0" applyFont="1" applyBorder="1" applyAlignment="1">
      <alignment horizontal="center"/>
    </xf>
    <xf numFmtId="0" fontId="4" fillId="3" borderId="7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100" xfId="0" applyFont="1" applyFill="1" applyBorder="1" applyAlignment="1">
      <alignment horizontal="center" vertical="center" wrapText="1"/>
    </xf>
    <xf numFmtId="0" fontId="4" fillId="0" borderId="123" xfId="0" applyFont="1" applyBorder="1"/>
    <xf numFmtId="0" fontId="4" fillId="0" borderId="107" xfId="0" applyFont="1" applyBorder="1" applyAlignment="1">
      <alignment wrapText="1"/>
    </xf>
    <xf numFmtId="164" fontId="4" fillId="0" borderId="107" xfId="7" applyNumberFormat="1" applyFont="1" applyBorder="1"/>
    <xf numFmtId="164" fontId="4" fillId="0" borderId="121" xfId="7" applyNumberFormat="1" applyFont="1" applyBorder="1"/>
    <xf numFmtId="0" fontId="14" fillId="0" borderId="107" xfId="0" applyFont="1" applyBorder="1" applyAlignment="1">
      <alignment horizontal="left" wrapText="1" indent="2"/>
    </xf>
    <xf numFmtId="169" fontId="28" fillId="37" borderId="107" xfId="20" applyBorder="1"/>
    <xf numFmtId="164" fontId="4" fillId="0" borderId="107" xfId="7" applyNumberFormat="1" applyFont="1" applyBorder="1" applyAlignment="1">
      <alignment vertical="center"/>
    </xf>
    <xf numFmtId="0" fontId="6" fillId="0" borderId="123" xfId="0" applyFont="1" applyBorder="1"/>
    <xf numFmtId="0" fontId="6" fillId="0" borderId="107" xfId="0" applyFont="1" applyBorder="1" applyAlignment="1">
      <alignment wrapText="1"/>
    </xf>
    <xf numFmtId="164" fontId="6" fillId="0" borderId="121" xfId="7" applyNumberFormat="1" applyFont="1" applyBorder="1"/>
    <xf numFmtId="0" fontId="3" fillId="3" borderId="7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100" xfId="7" applyNumberFormat="1" applyFont="1" applyFill="1" applyBorder="1"/>
    <xf numFmtId="164" fontId="4" fillId="0" borderId="107" xfId="7" applyNumberFormat="1" applyFont="1" applyFill="1" applyBorder="1"/>
    <xf numFmtId="164" fontId="4" fillId="0" borderId="107" xfId="7" applyNumberFormat="1" applyFont="1" applyFill="1" applyBorder="1" applyAlignment="1">
      <alignment vertical="center"/>
    </xf>
    <xf numFmtId="0" fontId="14" fillId="0" borderId="10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100" xfId="0" applyFont="1" applyFill="1" applyBorder="1"/>
    <xf numFmtId="0" fontId="6" fillId="0" borderId="25" xfId="0" applyFont="1" applyBorder="1"/>
    <xf numFmtId="0" fontId="6" fillId="0" borderId="26" xfId="0" applyFont="1" applyBorder="1" applyAlignment="1">
      <alignment wrapText="1"/>
    </xf>
    <xf numFmtId="169" fontId="28" fillId="37" borderId="124" xfId="20" applyBorder="1"/>
    <xf numFmtId="0" fontId="9" fillId="2" borderId="102" xfId="0" applyFont="1" applyFill="1" applyBorder="1" applyAlignment="1">
      <alignment vertical="center"/>
    </xf>
    <xf numFmtId="0" fontId="9" fillId="0" borderId="107" xfId="0" applyFont="1" applyFill="1" applyBorder="1" applyAlignment="1">
      <alignment horizontal="left" vertical="center" wrapText="1"/>
    </xf>
    <xf numFmtId="0" fontId="6" fillId="3" borderId="0" xfId="0" applyFont="1" applyFill="1" applyBorder="1" applyAlignment="1">
      <alignment horizontal="center"/>
    </xf>
    <xf numFmtId="0" fontId="108" fillId="0" borderId="94" xfId="0" applyFont="1" applyFill="1" applyBorder="1" applyAlignment="1">
      <alignment horizontal="left" vertical="center"/>
    </xf>
    <xf numFmtId="0" fontId="108" fillId="0" borderId="92" xfId="0" applyFont="1" applyFill="1" applyBorder="1" applyAlignment="1">
      <alignment vertical="center" wrapText="1"/>
    </xf>
    <xf numFmtId="0" fontId="108" fillId="0" borderId="92" xfId="0" applyFont="1" applyFill="1" applyBorder="1" applyAlignment="1">
      <alignment horizontal="left" vertical="center" wrapText="1"/>
    </xf>
    <xf numFmtId="0" fontId="118" fillId="0" borderId="0" xfId="11" applyFont="1" applyFill="1" applyBorder="1" applyProtection="1"/>
    <xf numFmtId="0" fontId="119" fillId="0" borderId="0" xfId="0" applyFont="1"/>
    <xf numFmtId="0" fontId="118" fillId="0" borderId="0" xfId="11" applyFont="1" applyFill="1" applyBorder="1" applyAlignment="1" applyProtection="1"/>
    <xf numFmtId="0" fontId="120" fillId="0" borderId="0" xfId="11" applyFont="1" applyFill="1" applyBorder="1" applyAlignment="1" applyProtection="1"/>
    <xf numFmtId="14" fontId="119" fillId="0" borderId="0" xfId="0" applyNumberFormat="1" applyFont="1"/>
    <xf numFmtId="0" fontId="122" fillId="0" borderId="107" xfId="0" applyFont="1" applyBorder="1" applyAlignment="1">
      <alignment horizontal="center" vertical="center" wrapText="1"/>
    </xf>
    <xf numFmtId="49" fontId="123" fillId="3" borderId="107" xfId="5" applyNumberFormat="1" applyFont="1" applyFill="1" applyBorder="1" applyAlignment="1" applyProtection="1">
      <alignment horizontal="right" vertical="center"/>
      <protection locked="0"/>
    </xf>
    <xf numFmtId="0" fontId="123" fillId="3" borderId="107" xfId="13" applyFont="1" applyFill="1" applyBorder="1" applyAlignment="1" applyProtection="1">
      <alignment horizontal="left" vertical="center" wrapText="1"/>
      <protection locked="0"/>
    </xf>
    <xf numFmtId="0" fontId="122" fillId="0" borderId="107" xfId="0" applyFont="1" applyBorder="1"/>
    <xf numFmtId="0" fontId="123" fillId="0" borderId="107" xfId="13" applyFont="1" applyFill="1" applyBorder="1" applyAlignment="1" applyProtection="1">
      <alignment horizontal="left" vertical="center" wrapText="1"/>
      <protection locked="0"/>
    </xf>
    <xf numFmtId="49" fontId="123" fillId="0" borderId="107" xfId="5" applyNumberFormat="1" applyFont="1" applyFill="1" applyBorder="1" applyAlignment="1" applyProtection="1">
      <alignment horizontal="right" vertical="center"/>
      <protection locked="0"/>
    </xf>
    <xf numFmtId="49" fontId="124" fillId="0" borderId="107" xfId="5" applyNumberFormat="1" applyFont="1" applyFill="1" applyBorder="1" applyAlignment="1" applyProtection="1">
      <alignment horizontal="right" vertical="center"/>
      <protection locked="0"/>
    </xf>
    <xf numFmtId="0" fontId="119" fillId="0" borderId="0" xfId="0" applyFont="1" applyAlignment="1">
      <alignment wrapText="1"/>
    </xf>
    <xf numFmtId="0" fontId="119" fillId="0" borderId="107" xfId="0" applyFont="1" applyBorder="1" applyAlignment="1">
      <alignment horizontal="center" vertical="center"/>
    </xf>
    <xf numFmtId="0" fontId="119" fillId="0" borderId="107" xfId="0" applyFont="1" applyBorder="1" applyAlignment="1">
      <alignment horizontal="center" vertical="center" wrapText="1"/>
    </xf>
    <xf numFmtId="49" fontId="123" fillId="3" borderId="107" xfId="5" applyNumberFormat="1" applyFont="1" applyFill="1" applyBorder="1" applyAlignment="1" applyProtection="1">
      <alignment horizontal="right" vertical="center" wrapText="1"/>
      <protection locked="0"/>
    </xf>
    <xf numFmtId="0" fontId="119" fillId="0" borderId="107" xfId="0" applyFont="1" applyBorder="1"/>
    <xf numFmtId="0" fontId="119" fillId="0" borderId="107" xfId="0" applyFont="1" applyFill="1" applyBorder="1"/>
    <xf numFmtId="49" fontId="123" fillId="0" borderId="107" xfId="5" applyNumberFormat="1" applyFont="1" applyFill="1" applyBorder="1" applyAlignment="1" applyProtection="1">
      <alignment horizontal="right" vertical="center" wrapText="1"/>
      <protection locked="0"/>
    </xf>
    <xf numFmtId="49" fontId="124" fillId="0" borderId="107" xfId="5" applyNumberFormat="1" applyFont="1" applyFill="1" applyBorder="1" applyAlignment="1" applyProtection="1">
      <alignment horizontal="right" vertical="center" wrapText="1"/>
      <protection locked="0"/>
    </xf>
    <xf numFmtId="0" fontId="122" fillId="0" borderId="0" xfId="0" applyFont="1"/>
    <xf numFmtId="0" fontId="119" fillId="0" borderId="107" xfId="0" applyFont="1" applyBorder="1" applyAlignment="1">
      <alignment wrapText="1"/>
    </xf>
    <xf numFmtId="0" fontId="119" fillId="0" borderId="107" xfId="0" applyFont="1" applyBorder="1" applyAlignment="1">
      <alignment horizontal="left" indent="8"/>
    </xf>
    <xf numFmtId="0" fontId="119" fillId="0" borderId="0" xfId="0" applyFont="1" applyFill="1"/>
    <xf numFmtId="0" fontId="118" fillId="0" borderId="107" xfId="0" applyNumberFormat="1" applyFont="1" applyFill="1" applyBorder="1" applyAlignment="1">
      <alignment horizontal="left" vertical="center" wrapText="1"/>
    </xf>
    <xf numFmtId="0" fontId="119" fillId="0" borderId="0" xfId="0" applyFont="1" applyBorder="1"/>
    <xf numFmtId="0" fontId="122" fillId="0" borderId="107" xfId="0" applyFont="1" applyFill="1" applyBorder="1"/>
    <xf numFmtId="0" fontId="119" fillId="0" borderId="0" xfId="0" applyFont="1" applyBorder="1" applyAlignment="1">
      <alignment horizontal="left"/>
    </xf>
    <xf numFmtId="0" fontId="122" fillId="0" borderId="0" xfId="0" applyFont="1" applyBorder="1"/>
    <xf numFmtId="0" fontId="119" fillId="0" borderId="0" xfId="0" applyFont="1" applyFill="1" applyBorder="1"/>
    <xf numFmtId="0" fontId="122" fillId="0" borderId="107" xfId="0" applyFont="1" applyFill="1" applyBorder="1" applyAlignment="1">
      <alignment horizontal="center" vertical="center" wrapText="1"/>
    </xf>
    <xf numFmtId="0" fontId="121" fillId="0" borderId="107" xfId="0" applyFont="1" applyFill="1" applyBorder="1" applyAlignment="1">
      <alignment horizontal="left" indent="1"/>
    </xf>
    <xf numFmtId="0" fontId="121" fillId="0" borderId="107" xfId="0" applyFont="1" applyFill="1" applyBorder="1" applyAlignment="1">
      <alignment horizontal="left" wrapText="1" indent="1"/>
    </xf>
    <xf numFmtId="0" fontId="118" fillId="0" borderId="107" xfId="0" applyFont="1" applyFill="1" applyBorder="1" applyAlignment="1">
      <alignment horizontal="left" indent="1"/>
    </xf>
    <xf numFmtId="0" fontId="118" fillId="0" borderId="107" xfId="0" applyNumberFormat="1" applyFont="1" applyFill="1" applyBorder="1" applyAlignment="1">
      <alignment horizontal="left" indent="1"/>
    </xf>
    <xf numFmtId="0" fontId="118" fillId="0" borderId="107" xfId="0" applyFont="1" applyFill="1" applyBorder="1" applyAlignment="1">
      <alignment horizontal="left" wrapText="1" indent="2"/>
    </xf>
    <xf numFmtId="0" fontId="121" fillId="0" borderId="107" xfId="0" applyFont="1" applyFill="1" applyBorder="1" applyAlignment="1">
      <alignment horizontal="left" vertical="center" indent="1"/>
    </xf>
    <xf numFmtId="0" fontId="119" fillId="81" borderId="107" xfId="0" applyFont="1" applyFill="1" applyBorder="1"/>
    <xf numFmtId="0" fontId="119" fillId="0" borderId="107" xfId="0" applyFont="1" applyFill="1" applyBorder="1" applyAlignment="1">
      <alignment horizontal="left" wrapText="1"/>
    </xf>
    <xf numFmtId="0" fontId="119" fillId="0" borderId="107" xfId="0" applyFont="1" applyFill="1" applyBorder="1" applyAlignment="1">
      <alignment horizontal="left" wrapText="1" indent="2"/>
    </xf>
    <xf numFmtId="0" fontId="122" fillId="0" borderId="7" xfId="0" applyFont="1" applyBorder="1"/>
    <xf numFmtId="0" fontId="122" fillId="81" borderId="107" xfId="0" applyFont="1" applyFill="1" applyBorder="1"/>
    <xf numFmtId="0" fontId="119" fillId="0" borderId="0" xfId="0" applyFont="1" applyBorder="1" applyAlignment="1">
      <alignment horizontal="center" vertical="center"/>
    </xf>
    <xf numFmtId="0" fontId="119" fillId="0" borderId="0" xfId="0" applyFont="1" applyFill="1" applyBorder="1" applyAlignment="1">
      <alignment horizontal="center" vertical="center" wrapText="1"/>
    </xf>
    <xf numFmtId="0" fontId="119" fillId="0" borderId="0" xfId="0" applyFont="1" applyBorder="1" applyAlignment="1">
      <alignment horizontal="center" vertical="center" wrapText="1"/>
    </xf>
    <xf numFmtId="0" fontId="119" fillId="0" borderId="7" xfId="0" applyFont="1" applyBorder="1" applyAlignment="1">
      <alignment wrapText="1"/>
    </xf>
    <xf numFmtId="0" fontId="119" fillId="0" borderId="7" xfId="0" applyFont="1" applyBorder="1" applyAlignment="1">
      <alignment horizontal="center" vertical="center" wrapText="1"/>
    </xf>
    <xf numFmtId="49" fontId="119" fillId="0" borderId="107" xfId="0" applyNumberFormat="1" applyFont="1" applyBorder="1" applyAlignment="1">
      <alignment horizontal="center" vertical="center" wrapText="1"/>
    </xf>
    <xf numFmtId="0" fontId="119" fillId="0" borderId="107" xfId="0" applyFont="1" applyBorder="1" applyAlignment="1">
      <alignment horizontal="center"/>
    </xf>
    <xf numFmtId="0" fontId="119" fillId="0" borderId="107" xfId="0" applyFont="1" applyBorder="1" applyAlignment="1">
      <alignment horizontal="left" indent="1"/>
    </xf>
    <xf numFmtId="0" fontId="119" fillId="0" borderId="107" xfId="0" applyFont="1" applyBorder="1" applyAlignment="1">
      <alignment horizontal="left" indent="2"/>
    </xf>
    <xf numFmtId="49" fontId="119" fillId="0" borderId="107" xfId="0" applyNumberFormat="1" applyFont="1" applyFill="1" applyBorder="1" applyAlignment="1">
      <alignment horizontal="left" indent="3"/>
    </xf>
    <xf numFmtId="49" fontId="119" fillId="0" borderId="107" xfId="0" applyNumberFormat="1" applyFont="1" applyFill="1" applyBorder="1" applyAlignment="1">
      <alignment horizontal="left" indent="1"/>
    </xf>
    <xf numFmtId="49" fontId="119" fillId="0" borderId="107" xfId="0" applyNumberFormat="1" applyFont="1" applyFill="1" applyBorder="1" applyAlignment="1">
      <alignment horizontal="left" vertical="top" wrapText="1" indent="2"/>
    </xf>
    <xf numFmtId="49" fontId="119" fillId="0" borderId="107" xfId="0" applyNumberFormat="1" applyFont="1" applyFill="1" applyBorder="1" applyAlignment="1">
      <alignment horizontal="left" wrapText="1" indent="3"/>
    </xf>
    <xf numFmtId="49" fontId="119" fillId="0" borderId="107" xfId="0" applyNumberFormat="1" applyFont="1" applyFill="1" applyBorder="1" applyAlignment="1">
      <alignment horizontal="left" wrapText="1" indent="2"/>
    </xf>
    <xf numFmtId="0" fontId="121" fillId="0" borderId="137"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21" fillId="0" borderId="107" xfId="0" applyNumberFormat="1" applyFont="1" applyFill="1" applyBorder="1" applyAlignment="1">
      <alignment horizontal="left" vertical="center" wrapText="1"/>
    </xf>
    <xf numFmtId="0" fontId="119" fillId="0" borderId="0" xfId="0" applyFont="1" applyAlignment="1">
      <alignment horizontal="center" vertical="center"/>
    </xf>
    <xf numFmtId="0" fontId="127" fillId="0" borderId="0" xfId="0" applyFont="1"/>
    <xf numFmtId="0" fontId="127" fillId="0" borderId="0" xfId="0" applyFont="1" applyAlignment="1">
      <alignment horizontal="center" vertical="center"/>
    </xf>
    <xf numFmtId="0" fontId="119" fillId="0" borderId="107" xfId="0" applyFont="1" applyFill="1" applyBorder="1" applyAlignment="1">
      <alignment horizontal="left" indent="1"/>
    </xf>
    <xf numFmtId="49" fontId="108" fillId="0" borderId="107" xfId="0" applyNumberFormat="1" applyFont="1" applyFill="1" applyBorder="1" applyAlignment="1">
      <alignment horizontal="right" vertical="center"/>
    </xf>
    <xf numFmtId="0"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vertical="center" wrapText="1"/>
    </xf>
    <xf numFmtId="0" fontId="12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vertical="center"/>
    </xf>
    <xf numFmtId="0" fontId="128" fillId="0" borderId="107" xfId="0" applyNumberFormat="1" applyFont="1" applyFill="1" applyBorder="1" applyAlignment="1">
      <alignment vertical="center" wrapText="1"/>
    </xf>
    <xf numFmtId="2"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horizontal="right" vertical="center"/>
    </xf>
    <xf numFmtId="0" fontId="129" fillId="0" borderId="0" xfId="0" applyFont="1" applyFill="1" applyBorder="1" applyAlignment="1"/>
    <xf numFmtId="0" fontId="108" fillId="0" borderId="107" xfId="12672" applyFont="1" applyFill="1" applyBorder="1" applyAlignment="1">
      <alignment horizontal="left" vertical="center" wrapText="1"/>
    </xf>
    <xf numFmtId="0" fontId="108" fillId="0" borderId="102" xfId="0" applyNumberFormat="1" applyFont="1" applyFill="1" applyBorder="1" applyAlignment="1">
      <alignment horizontal="left" vertical="top" wrapText="1"/>
    </xf>
    <xf numFmtId="0" fontId="130" fillId="0" borderId="107" xfId="0" applyFont="1" applyBorder="1"/>
    <xf numFmtId="0" fontId="128" fillId="0" borderId="107" xfId="0" applyFont="1" applyBorder="1" applyAlignment="1">
      <alignment horizontal="left" vertical="top" wrapText="1"/>
    </xf>
    <xf numFmtId="0" fontId="128" fillId="0" borderId="107" xfId="0" applyFont="1" applyBorder="1"/>
    <xf numFmtId="0" fontId="128" fillId="0" borderId="107" xfId="0" applyFont="1" applyBorder="1" applyAlignment="1">
      <alignment horizontal="left" wrapText="1" indent="2"/>
    </xf>
    <xf numFmtId="0" fontId="108" fillId="0" borderId="107" xfId="12672" applyFont="1" applyFill="1" applyBorder="1" applyAlignment="1">
      <alignment horizontal="left" vertical="center" wrapText="1" indent="2"/>
    </xf>
    <xf numFmtId="0" fontId="128" fillId="0" borderId="107" xfId="0" applyFont="1" applyBorder="1" applyAlignment="1">
      <alignment horizontal="left" vertical="top" wrapText="1" indent="2"/>
    </xf>
    <xf numFmtId="0" fontId="130" fillId="0" borderId="7" xfId="0" applyFont="1" applyBorder="1"/>
    <xf numFmtId="0" fontId="128" fillId="0" borderId="107" xfId="0" applyFont="1" applyFill="1" applyBorder="1" applyAlignment="1">
      <alignment horizontal="left" wrapText="1" indent="2"/>
    </xf>
    <xf numFmtId="0" fontId="128" fillId="0" borderId="107" xfId="0" applyFont="1" applyBorder="1" applyAlignment="1">
      <alignment horizontal="left" indent="1"/>
    </xf>
    <xf numFmtId="0" fontId="128" fillId="0" borderId="107" xfId="0" applyFont="1" applyBorder="1" applyAlignment="1">
      <alignment horizontal="left" indent="2"/>
    </xf>
    <xf numFmtId="49" fontId="128" fillId="0" borderId="107" xfId="0" applyNumberFormat="1" applyFont="1" applyFill="1" applyBorder="1" applyAlignment="1">
      <alignment horizontal="left" indent="3"/>
    </xf>
    <xf numFmtId="49" fontId="128" fillId="0" borderId="107" xfId="0" applyNumberFormat="1" applyFont="1" applyFill="1" applyBorder="1" applyAlignment="1">
      <alignment horizontal="left" vertical="center" indent="1"/>
    </xf>
    <xf numFmtId="0" fontId="108" fillId="0" borderId="107" xfId="0" applyFont="1" applyFill="1" applyBorder="1" applyAlignment="1">
      <alignment vertical="center" wrapText="1"/>
    </xf>
    <xf numFmtId="49" fontId="128" fillId="0" borderId="107" xfId="0" applyNumberFormat="1" applyFont="1" applyFill="1" applyBorder="1" applyAlignment="1">
      <alignment horizontal="left" vertical="top" wrapText="1" indent="2"/>
    </xf>
    <xf numFmtId="49" fontId="128" fillId="0" borderId="107" xfId="0" applyNumberFormat="1" applyFont="1" applyFill="1" applyBorder="1" applyAlignment="1">
      <alignment horizontal="left" vertical="top" wrapText="1"/>
    </xf>
    <xf numFmtId="49" fontId="128" fillId="0" borderId="107" xfId="0" applyNumberFormat="1" applyFont="1" applyFill="1" applyBorder="1" applyAlignment="1">
      <alignment horizontal="left" wrapText="1" indent="3"/>
    </xf>
    <xf numFmtId="49" fontId="128" fillId="0" borderId="107" xfId="0" applyNumberFormat="1" applyFont="1" applyFill="1" applyBorder="1" applyAlignment="1">
      <alignment horizontal="left" wrapText="1" indent="2"/>
    </xf>
    <xf numFmtId="49" fontId="128" fillId="0" borderId="107" xfId="0" applyNumberFormat="1" applyFont="1" applyFill="1" applyBorder="1" applyAlignment="1">
      <alignment vertical="top" wrapText="1"/>
    </xf>
    <xf numFmtId="0" fontId="11" fillId="0" borderId="107" xfId="17" applyFill="1" applyBorder="1" applyAlignment="1" applyProtection="1">
      <alignment wrapText="1"/>
    </xf>
    <xf numFmtId="49" fontId="128" fillId="0" borderId="107" xfId="0" applyNumberFormat="1" applyFont="1" applyFill="1" applyBorder="1" applyAlignment="1">
      <alignment horizontal="left" vertical="center" wrapText="1" indent="3"/>
    </xf>
    <xf numFmtId="49" fontId="119" fillId="0" borderId="107" xfId="0" applyNumberFormat="1" applyFont="1" applyFill="1" applyBorder="1" applyAlignment="1">
      <alignment horizontal="left" wrapText="1" indent="1"/>
    </xf>
    <xf numFmtId="0" fontId="128" fillId="0" borderId="107" xfId="0" applyFont="1" applyBorder="1" applyAlignment="1">
      <alignment horizontal="left" vertical="center" wrapText="1" indent="2"/>
    </xf>
    <xf numFmtId="0" fontId="108" fillId="0" borderId="107" xfId="0" applyFont="1" applyFill="1" applyBorder="1" applyAlignment="1">
      <alignment horizontal="left" vertical="center" wrapText="1"/>
    </xf>
    <xf numFmtId="0" fontId="119" fillId="0" borderId="0" xfId="0" applyFont="1" applyBorder="1" applyAlignment="1">
      <alignment horizontal="left" indent="1"/>
    </xf>
    <xf numFmtId="0" fontId="119" fillId="0" borderId="0" xfId="0" applyFont="1" applyBorder="1" applyAlignment="1">
      <alignment horizontal="left" indent="2"/>
    </xf>
    <xf numFmtId="49" fontId="119" fillId="0" borderId="0" xfId="0" applyNumberFormat="1" applyFont="1" applyBorder="1" applyAlignment="1">
      <alignment horizontal="left" indent="3"/>
    </xf>
    <xf numFmtId="49" fontId="119" fillId="0" borderId="0" xfId="0" applyNumberFormat="1" applyFont="1" applyBorder="1" applyAlignment="1">
      <alignment horizontal="left" indent="1"/>
    </xf>
    <xf numFmtId="49" fontId="119" fillId="0" borderId="0" xfId="0" applyNumberFormat="1" applyFont="1" applyBorder="1" applyAlignment="1">
      <alignment horizontal="left" wrapText="1" indent="2"/>
    </xf>
    <xf numFmtId="49" fontId="119" fillId="0" borderId="0" xfId="0" applyNumberFormat="1" applyFont="1" applyFill="1" applyBorder="1" applyAlignment="1">
      <alignment horizontal="left" wrapText="1" indent="3"/>
    </xf>
    <xf numFmtId="0" fontId="119" fillId="0" borderId="0" xfId="0" applyNumberFormat="1" applyFont="1" applyFill="1" applyBorder="1" applyAlignment="1">
      <alignment horizontal="left" wrapText="1" indent="1"/>
    </xf>
    <xf numFmtId="49" fontId="107" fillId="0" borderId="107" xfId="0" applyNumberFormat="1" applyFont="1" applyFill="1" applyBorder="1" applyAlignment="1">
      <alignment horizontal="right" vertical="center"/>
    </xf>
    <xf numFmtId="0" fontId="108" fillId="0" borderId="107" xfId="0" applyFont="1" applyFill="1" applyBorder="1" applyAlignment="1">
      <alignment horizontal="left" vertical="center" wrapText="1"/>
    </xf>
    <xf numFmtId="0" fontId="122" fillId="0" borderId="107"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08" fillId="0" borderId="106" xfId="0" applyNumberFormat="1" applyFont="1" applyFill="1" applyBorder="1" applyAlignment="1">
      <alignment horizontal="left" vertical="center" wrapText="1"/>
    </xf>
    <xf numFmtId="0" fontId="119" fillId="0" borderId="0" xfId="0" applyFont="1" applyFill="1" applyAlignment="1">
      <alignment horizontal="left" vertical="top" wrapText="1"/>
    </xf>
    <xf numFmtId="0" fontId="125" fillId="0" borderId="107" xfId="13" applyFont="1" applyFill="1" applyBorder="1" applyAlignment="1" applyProtection="1">
      <alignment horizontal="left" vertical="center" wrapText="1"/>
      <protection locked="0"/>
    </xf>
    <xf numFmtId="0" fontId="119" fillId="0" borderId="107" xfId="0" applyFont="1" applyFill="1" applyBorder="1" applyAlignment="1">
      <alignment horizontal="center" vertical="center" wrapText="1"/>
    </xf>
    <xf numFmtId="0" fontId="119" fillId="0" borderId="0" xfId="0" applyFont="1" applyFill="1" applyBorder="1" applyAlignment="1">
      <alignment horizontal="center" vertical="center"/>
    </xf>
    <xf numFmtId="0" fontId="119" fillId="0" borderId="7" xfId="0" applyFont="1" applyFill="1" applyBorder="1"/>
    <xf numFmtId="49" fontId="119" fillId="0" borderId="107" xfId="0" applyNumberFormat="1" applyFont="1" applyFill="1" applyBorder="1" applyAlignment="1">
      <alignment horizontal="center" vertical="center" wrapText="1"/>
    </xf>
    <xf numFmtId="0" fontId="108" fillId="0" borderId="107" xfId="0" applyFont="1" applyFill="1" applyBorder="1" applyAlignment="1">
      <alignment horizontal="left" vertical="center" wrapText="1"/>
    </xf>
    <xf numFmtId="0" fontId="25" fillId="0" borderId="123" xfId="0" applyFont="1" applyBorder="1" applyAlignment="1">
      <alignment horizontal="center"/>
    </xf>
    <xf numFmtId="0" fontId="118" fillId="0" borderId="107" xfId="0" applyNumberFormat="1" applyFont="1" applyFill="1" applyBorder="1" applyAlignment="1">
      <alignment vertical="center" wrapText="1"/>
    </xf>
    <xf numFmtId="0" fontId="118" fillId="0" borderId="107" xfId="0" applyFont="1" applyFill="1" applyBorder="1" applyAlignment="1">
      <alignment vertical="center" wrapText="1"/>
    </xf>
    <xf numFmtId="0" fontId="118" fillId="0" borderId="107" xfId="0" applyNumberFormat="1" applyFont="1" applyFill="1" applyBorder="1" applyAlignment="1">
      <alignment horizontal="left" vertical="center" wrapText="1" indent="1"/>
    </xf>
    <xf numFmtId="0" fontId="118" fillId="0" borderId="107" xfId="0" applyNumberFormat="1" applyFont="1" applyFill="1" applyBorder="1" applyAlignment="1">
      <alignment horizontal="left" vertical="center" indent="1"/>
    </xf>
    <xf numFmtId="0" fontId="127" fillId="0" borderId="107" xfId="0" applyFont="1" applyBorder="1" applyAlignment="1">
      <alignment horizontal="left" indent="2"/>
    </xf>
    <xf numFmtId="0" fontId="133" fillId="0" borderId="141" xfId="0" applyNumberFormat="1" applyFont="1" applyFill="1" applyBorder="1" applyAlignment="1">
      <alignment vertical="center" wrapText="1" readingOrder="1"/>
    </xf>
    <xf numFmtId="0" fontId="127" fillId="0" borderId="107" xfId="0" applyFont="1" applyBorder="1"/>
    <xf numFmtId="0" fontId="133" fillId="0" borderId="142" xfId="0" applyNumberFormat="1" applyFont="1" applyFill="1" applyBorder="1" applyAlignment="1">
      <alignment vertical="center" wrapText="1" readingOrder="1"/>
    </xf>
    <xf numFmtId="0" fontId="133" fillId="0" borderId="142" xfId="0" applyNumberFormat="1" applyFont="1" applyFill="1" applyBorder="1" applyAlignment="1">
      <alignment horizontal="left" vertical="center" wrapText="1" indent="1" readingOrder="1"/>
    </xf>
    <xf numFmtId="0" fontId="127" fillId="0" borderId="102" xfId="0" applyFont="1" applyBorder="1" applyAlignment="1">
      <alignment horizontal="left" indent="2"/>
    </xf>
    <xf numFmtId="0" fontId="133" fillId="0" borderId="143" xfId="0" applyNumberFormat="1" applyFont="1" applyFill="1" applyBorder="1" applyAlignment="1">
      <alignment vertical="center" wrapText="1" readingOrder="1"/>
    </xf>
    <xf numFmtId="0" fontId="127" fillId="0" borderId="107" xfId="0" applyFont="1" applyFill="1" applyBorder="1" applyAlignment="1">
      <alignment horizontal="left" indent="2"/>
    </xf>
    <xf numFmtId="0" fontId="134" fillId="0" borderId="107" xfId="0" applyNumberFormat="1" applyFont="1" applyFill="1" applyBorder="1" applyAlignment="1">
      <alignment vertical="center" wrapText="1" readingOrder="1"/>
    </xf>
    <xf numFmtId="0" fontId="127" fillId="0" borderId="107" xfId="0" applyFont="1" applyBorder="1" applyAlignment="1">
      <alignment horizontal="left" vertical="center" wrapText="1"/>
    </xf>
    <xf numFmtId="0" fontId="118" fillId="0" borderId="107" xfId="0" applyFont="1" applyFill="1" applyBorder="1" applyAlignment="1">
      <alignment horizontal="left" vertical="center" wrapText="1"/>
    </xf>
    <xf numFmtId="0" fontId="0" fillId="0" borderId="7" xfId="0" applyBorder="1"/>
    <xf numFmtId="0" fontId="133" fillId="0" borderId="142" xfId="0" applyNumberFormat="1" applyFont="1" applyFill="1" applyBorder="1" applyAlignment="1">
      <alignment horizontal="left" vertical="center" wrapText="1" readingOrder="1"/>
    </xf>
    <xf numFmtId="0" fontId="127" fillId="0" borderId="107" xfId="0" applyFont="1" applyBorder="1" applyAlignment="1">
      <alignment horizontal="left" indent="3"/>
    </xf>
    <xf numFmtId="164" fontId="6" fillId="0" borderId="107" xfId="7" applyNumberFormat="1" applyFont="1" applyBorder="1"/>
    <xf numFmtId="43" fontId="6" fillId="0" borderId="107" xfId="7" applyNumberFormat="1" applyFont="1" applyBorder="1"/>
    <xf numFmtId="0" fontId="104" fillId="0" borderId="107" xfId="0" applyFont="1" applyBorder="1"/>
    <xf numFmtId="193" fontId="20" fillId="0" borderId="3" xfId="0" applyNumberFormat="1" applyFont="1" applyFill="1" applyBorder="1" applyAlignment="1" applyProtection="1">
      <alignment horizontal="right" indent="1"/>
      <protection locked="0"/>
    </xf>
    <xf numFmtId="0" fontId="13" fillId="0" borderId="108" xfId="0" applyFont="1" applyBorder="1" applyAlignment="1">
      <alignment wrapText="1"/>
    </xf>
    <xf numFmtId="0" fontId="9" fillId="0" borderId="108" xfId="0" applyFont="1" applyBorder="1" applyAlignment="1">
      <alignment wrapText="1"/>
    </xf>
    <xf numFmtId="167" fontId="25" fillId="0" borderId="144" xfId="0" applyNumberFormat="1" applyFont="1" applyBorder="1" applyAlignment="1">
      <alignment horizontal="center"/>
    </xf>
    <xf numFmtId="164" fontId="4" fillId="36" borderId="27" xfId="7" applyNumberFormat="1" applyFont="1" applyFill="1" applyBorder="1"/>
    <xf numFmtId="169" fontId="28" fillId="37" borderId="0" xfId="20" applyBorder="1" applyAlignment="1">
      <alignment horizontal="center"/>
    </xf>
    <xf numFmtId="164" fontId="4" fillId="0" borderId="59" xfId="7" applyNumberFormat="1" applyFont="1" applyFill="1" applyBorder="1" applyAlignment="1">
      <alignment horizontal="center" vertical="center"/>
    </xf>
    <xf numFmtId="164" fontId="4" fillId="0" borderId="72" xfId="7" applyNumberFormat="1" applyFont="1" applyFill="1" applyBorder="1" applyAlignment="1">
      <alignment horizontal="center" vertical="center"/>
    </xf>
    <xf numFmtId="0" fontId="4" fillId="3" borderId="105" xfId="0" applyFont="1" applyFill="1" applyBorder="1" applyAlignment="1">
      <alignment horizontal="center" vertical="center"/>
    </xf>
    <xf numFmtId="164" fontId="4" fillId="3" borderId="105" xfId="7" applyNumberFormat="1" applyFont="1" applyFill="1" applyBorder="1" applyAlignment="1">
      <alignment horizontal="center" vertical="center"/>
    </xf>
    <xf numFmtId="164" fontId="4" fillId="3" borderId="24" xfId="7" applyNumberFormat="1" applyFont="1" applyFill="1" applyBorder="1" applyAlignment="1">
      <alignment horizontal="center" vertical="center"/>
    </xf>
    <xf numFmtId="164" fontId="4" fillId="0" borderId="107" xfId="7" applyNumberFormat="1" applyFont="1" applyFill="1" applyBorder="1" applyAlignment="1">
      <alignment horizontal="center" vertical="center"/>
    </xf>
    <xf numFmtId="164" fontId="4" fillId="0" borderId="108" xfId="7" applyNumberFormat="1" applyFont="1" applyFill="1" applyBorder="1" applyAlignment="1">
      <alignment horizontal="center" vertical="center"/>
    </xf>
    <xf numFmtId="164" fontId="4" fillId="0" borderId="121" xfId="7" applyNumberFormat="1" applyFont="1" applyFill="1" applyBorder="1" applyAlignment="1">
      <alignment horizontal="center" vertical="center"/>
    </xf>
    <xf numFmtId="164" fontId="4" fillId="0" borderId="26" xfId="7" applyNumberFormat="1" applyFont="1" applyFill="1" applyBorder="1" applyAlignment="1">
      <alignment horizontal="center" vertical="center"/>
    </xf>
    <xf numFmtId="164" fontId="4" fillId="0" borderId="28" xfId="7" applyNumberFormat="1" applyFont="1" applyFill="1" applyBorder="1" applyAlignment="1">
      <alignment horizontal="center" vertical="center"/>
    </xf>
    <xf numFmtId="164" fontId="4" fillId="0" borderId="27" xfId="7" applyNumberFormat="1" applyFont="1" applyFill="1" applyBorder="1" applyAlignment="1">
      <alignment horizontal="center"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03" xfId="7" applyNumberFormat="1" applyFont="1" applyFill="1" applyBorder="1" applyAlignment="1">
      <alignment vertical="center"/>
    </xf>
    <xf numFmtId="164" fontId="4" fillId="0" borderId="116" xfId="7" applyNumberFormat="1" applyFont="1" applyFill="1" applyBorder="1" applyAlignment="1">
      <alignment vertical="center"/>
    </xf>
    <xf numFmtId="10" fontId="115" fillId="0" borderId="107" xfId="20961" applyNumberFormat="1" applyFont="1" applyFill="1" applyBorder="1" applyAlignment="1" applyProtection="1">
      <alignment horizontal="right" vertical="center"/>
      <protection locked="0"/>
    </xf>
    <xf numFmtId="43" fontId="119" fillId="0" borderId="107" xfId="7" applyFont="1" applyBorder="1"/>
    <xf numFmtId="164" fontId="119" fillId="0" borderId="107" xfId="7" applyNumberFormat="1" applyFont="1" applyBorder="1"/>
    <xf numFmtId="164" fontId="122" fillId="0" borderId="107" xfId="7" applyNumberFormat="1" applyFont="1" applyBorder="1"/>
    <xf numFmtId="164" fontId="119" fillId="0" borderId="107" xfId="7" applyNumberFormat="1" applyFont="1" applyFill="1" applyBorder="1"/>
    <xf numFmtId="164" fontId="119" fillId="0" borderId="107" xfId="7" applyNumberFormat="1" applyFont="1" applyBorder="1" applyAlignment="1">
      <alignment horizontal="left" indent="1"/>
    </xf>
    <xf numFmtId="164" fontId="119" fillId="82" borderId="107" xfId="7" applyNumberFormat="1" applyFont="1" applyFill="1" applyBorder="1"/>
    <xf numFmtId="164" fontId="118" fillId="0" borderId="107" xfId="7" applyNumberFormat="1" applyFont="1" applyFill="1" applyBorder="1" applyAlignment="1">
      <alignment horizontal="left" vertical="center" wrapText="1"/>
    </xf>
    <xf numFmtId="164" fontId="119" fillId="0" borderId="107" xfId="7" applyNumberFormat="1" applyFont="1" applyBorder="1" applyAlignment="1">
      <alignment horizontal="center" vertical="center" wrapText="1"/>
    </xf>
    <xf numFmtId="164" fontId="119" fillId="0" borderId="107" xfId="7" applyNumberFormat="1" applyFont="1" applyBorder="1" applyAlignment="1">
      <alignment horizontal="center" vertical="center"/>
    </xf>
    <xf numFmtId="164" fontId="127" fillId="0" borderId="107" xfId="7" applyNumberFormat="1" applyFont="1" applyBorder="1"/>
    <xf numFmtId="9" fontId="127" fillId="0" borderId="107" xfId="20961" applyFont="1" applyBorder="1"/>
    <xf numFmtId="164" fontId="127" fillId="0" borderId="102" xfId="7" applyNumberFormat="1" applyFont="1" applyBorder="1"/>
    <xf numFmtId="9" fontId="127" fillId="0" borderId="102" xfId="20961" applyFont="1" applyBorder="1"/>
    <xf numFmtId="0" fontId="3" fillId="0" borderId="0" xfId="0" applyFont="1"/>
    <xf numFmtId="164" fontId="6" fillId="0" borderId="107" xfId="7" applyNumberFormat="1" applyFont="1" applyBorder="1" applyAlignment="1">
      <alignment vertical="center"/>
    </xf>
    <xf numFmtId="164" fontId="119" fillId="0" borderId="107" xfId="7" applyNumberFormat="1" applyFont="1" applyBorder="1" applyAlignment="1">
      <alignment horizontal="center"/>
    </xf>
    <xf numFmtId="166" fontId="118" fillId="36" borderId="107" xfId="21413" applyFont="1" applyFill="1" applyBorder="1" applyAlignment="1">
      <alignment horizontal="center"/>
    </xf>
    <xf numFmtId="164" fontId="122" fillId="0" borderId="107" xfId="7" applyNumberFormat="1" applyFont="1" applyBorder="1" applyAlignment="1">
      <alignment horizontal="center"/>
    </xf>
    <xf numFmtId="43" fontId="119" fillId="0" borderId="0" xfId="0" applyNumberFormat="1" applyFont="1" applyBorder="1"/>
    <xf numFmtId="164" fontId="121" fillId="0" borderId="107" xfId="0" applyNumberFormat="1" applyFont="1" applyFill="1" applyBorder="1" applyAlignment="1">
      <alignment horizontal="left" vertical="center" wrapText="1"/>
    </xf>
    <xf numFmtId="14" fontId="4" fillId="0" borderId="0" xfId="0" applyNumberFormat="1" applyFont="1" applyAlignment="1">
      <alignment horizontal="left"/>
    </xf>
    <xf numFmtId="193" fontId="10" fillId="0" borderId="3" xfId="0" applyNumberFormat="1" applyFont="1" applyFill="1" applyBorder="1" applyAlignment="1" applyProtection="1">
      <alignment horizontal="right"/>
    </xf>
    <xf numFmtId="193" fontId="10" fillId="36" borderId="3" xfId="0" applyNumberFormat="1" applyFont="1" applyFill="1" applyBorder="1" applyAlignment="1" applyProtection="1">
      <alignment horizontal="right"/>
    </xf>
    <xf numFmtId="193" fontId="10" fillId="36" borderId="23" xfId="0" applyNumberFormat="1" applyFont="1" applyFill="1" applyBorder="1" applyAlignment="1" applyProtection="1">
      <alignment horizontal="right"/>
    </xf>
    <xf numFmtId="0" fontId="119" fillId="0" borderId="107" xfId="0" applyFont="1" applyBorder="1" applyAlignment="1">
      <alignment horizontal="center" vertical="center" wrapText="1"/>
    </xf>
    <xf numFmtId="0" fontId="9" fillId="0" borderId="0" xfId="0" applyFont="1" applyAlignment="1">
      <alignment horizontal="left"/>
    </xf>
    <xf numFmtId="0" fontId="10" fillId="0" borderId="0" xfId="11" applyFont="1" applyFill="1" applyBorder="1" applyAlignment="1" applyProtection="1">
      <alignment horizontal="left"/>
    </xf>
    <xf numFmtId="0" fontId="6" fillId="0" borderId="5"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6" xfId="0" applyFont="1" applyFill="1" applyBorder="1" applyAlignment="1">
      <alignment horizontal="center" vertical="center" wrapText="1"/>
    </xf>
    <xf numFmtId="3" fontId="23" fillId="36" borderId="107" xfId="0" applyNumberFormat="1" applyFont="1" applyFill="1" applyBorder="1" applyAlignment="1">
      <alignment horizontal="center" vertical="center" wrapText="1"/>
    </xf>
    <xf numFmtId="3" fontId="23" fillId="36" borderId="108" xfId="0" applyNumberFormat="1" applyFont="1" applyFill="1" applyBorder="1" applyAlignment="1">
      <alignment horizontal="center" vertical="center" wrapText="1"/>
    </xf>
    <xf numFmtId="3" fontId="23" fillId="36" borderId="121" xfId="0" applyNumberFormat="1" applyFont="1" applyFill="1" applyBorder="1" applyAlignment="1">
      <alignment horizontal="center" vertical="center" wrapText="1"/>
    </xf>
    <xf numFmtId="3" fontId="23" fillId="36" borderId="24" xfId="0" applyNumberFormat="1" applyFont="1" applyFill="1" applyBorder="1" applyAlignment="1">
      <alignment horizontal="center" vertical="center" wrapText="1"/>
    </xf>
    <xf numFmtId="3" fontId="23" fillId="0" borderId="107" xfId="0" applyNumberFormat="1" applyFont="1" applyBorder="1" applyAlignment="1">
      <alignment horizontal="center" vertical="center" wrapText="1"/>
    </xf>
    <xf numFmtId="3" fontId="23" fillId="0" borderId="108" xfId="0" applyNumberFormat="1" applyFont="1" applyBorder="1" applyAlignment="1">
      <alignment horizontal="center" vertical="center" wrapText="1"/>
    </xf>
    <xf numFmtId="3" fontId="23" fillId="0" borderId="24" xfId="0" applyNumberFormat="1" applyFont="1" applyBorder="1" applyAlignment="1">
      <alignment horizontal="center" vertical="center" wrapText="1"/>
    </xf>
    <xf numFmtId="3" fontId="23" fillId="0" borderId="107" xfId="0" applyNumberFormat="1" applyFont="1" applyFill="1" applyBorder="1" applyAlignment="1">
      <alignment horizontal="center" vertical="center" wrapText="1"/>
    </xf>
    <xf numFmtId="3" fontId="23" fillId="0" borderId="24" xfId="0" applyNumberFormat="1" applyFont="1" applyFill="1" applyBorder="1" applyAlignment="1">
      <alignment horizontal="center" vertical="center" wrapText="1"/>
    </xf>
    <xf numFmtId="3" fontId="23" fillId="36" borderId="26" xfId="0" applyNumberFormat="1" applyFont="1" applyFill="1" applyBorder="1" applyAlignment="1">
      <alignment horizontal="center" vertical="center" wrapText="1"/>
    </xf>
    <xf numFmtId="3" fontId="23" fillId="36" borderId="28" xfId="0" applyNumberFormat="1" applyFont="1" applyFill="1" applyBorder="1" applyAlignment="1">
      <alignment horizontal="center" vertical="center" wrapText="1"/>
    </xf>
    <xf numFmtId="3" fontId="23" fillId="36" borderId="27" xfId="0" applyNumberFormat="1" applyFont="1" applyFill="1" applyBorder="1" applyAlignment="1">
      <alignment horizontal="center" vertical="center" wrapText="1"/>
    </xf>
    <xf numFmtId="3" fontId="23" fillId="36" borderId="43" xfId="0" applyNumberFormat="1" applyFont="1" applyFill="1" applyBorder="1" applyAlignment="1">
      <alignment horizontal="center" vertical="center" wrapText="1"/>
    </xf>
    <xf numFmtId="0" fontId="64" fillId="0" borderId="20" xfId="0" applyNumberFormat="1" applyFont="1" applyFill="1" applyBorder="1" applyAlignment="1">
      <alignment horizontal="center" vertical="center" wrapText="1"/>
    </xf>
    <xf numFmtId="43" fontId="7" fillId="0" borderId="0" xfId="7" applyFont="1" applyAlignment="1">
      <alignment horizontal="left"/>
    </xf>
    <xf numFmtId="14" fontId="119" fillId="0" borderId="0" xfId="0" applyNumberFormat="1" applyFont="1" applyAlignment="1">
      <alignment horizontal="left"/>
    </xf>
    <xf numFmtId="0" fontId="119" fillId="0" borderId="0" xfId="0" applyFont="1" applyAlignment="1">
      <alignment horizontal="center"/>
    </xf>
    <xf numFmtId="166" fontId="118" fillId="36" borderId="107" xfId="21413" applyNumberFormat="1" applyFont="1" applyFill="1" applyBorder="1" applyAlignment="1">
      <alignment horizontal="center"/>
    </xf>
    <xf numFmtId="0" fontId="7" fillId="0" borderId="0" xfId="0" applyFont="1" applyAlignment="1">
      <alignment horizontal="center"/>
    </xf>
    <xf numFmtId="0" fontId="4" fillId="0" borderId="0" xfId="0" applyFont="1" applyAlignment="1">
      <alignment horizontal="center"/>
    </xf>
    <xf numFmtId="0" fontId="7" fillId="0" borderId="0" xfId="0" applyFont="1" applyBorder="1" applyAlignment="1">
      <alignment horizontal="center"/>
    </xf>
    <xf numFmtId="0" fontId="4" fillId="0" borderId="0" xfId="0" applyFont="1" applyBorder="1" applyAlignment="1">
      <alignment horizontal="center"/>
    </xf>
    <xf numFmtId="0" fontId="2" fillId="0" borderId="20" xfId="0" applyNumberFormat="1" applyFont="1" applyFill="1" applyBorder="1" applyAlignment="1">
      <alignment horizontal="center" vertical="center" wrapText="1"/>
    </xf>
    <xf numFmtId="0" fontId="2" fillId="0" borderId="21" xfId="0" applyNumberFormat="1" applyFont="1" applyFill="1" applyBorder="1" applyAlignment="1">
      <alignment horizontal="center" vertical="center" wrapText="1"/>
    </xf>
    <xf numFmtId="169" fontId="28" fillId="37" borderId="100" xfId="20" applyBorder="1" applyAlignment="1">
      <alignment horizontal="center"/>
    </xf>
    <xf numFmtId="193" fontId="7" fillId="0" borderId="107" xfId="0" applyNumberFormat="1" applyFont="1" applyFill="1" applyBorder="1" applyAlignment="1" applyProtection="1">
      <alignment horizontal="center" vertical="center" wrapText="1"/>
      <protection locked="0"/>
    </xf>
    <xf numFmtId="193" fontId="4" fillId="0" borderId="107" xfId="0" applyNumberFormat="1" applyFont="1" applyFill="1" applyBorder="1" applyAlignment="1" applyProtection="1">
      <alignment horizontal="center" vertical="center" wrapText="1"/>
      <protection locked="0"/>
    </xf>
    <xf numFmtId="10" fontId="4" fillId="0" borderId="107" xfId="20961" applyNumberFormat="1" applyFont="1" applyFill="1" applyBorder="1" applyAlignment="1" applyProtection="1">
      <alignment horizontal="center" vertical="center" wrapText="1"/>
      <protection locked="0"/>
    </xf>
    <xf numFmtId="10" fontId="4" fillId="0" borderId="107" xfId="20961" applyNumberFormat="1" applyFont="1" applyBorder="1" applyAlignment="1" applyProtection="1">
      <alignment horizontal="center" vertical="center" wrapText="1"/>
      <protection locked="0"/>
    </xf>
    <xf numFmtId="10" fontId="9" fillId="2" borderId="107" xfId="20961" applyNumberFormat="1" applyFont="1" applyFill="1" applyBorder="1" applyAlignment="1" applyProtection="1">
      <alignment horizontal="center" vertical="center"/>
      <protection locked="0"/>
    </xf>
    <xf numFmtId="10" fontId="17" fillId="2" borderId="107" xfId="20961" applyNumberFormat="1" applyFont="1" applyFill="1" applyBorder="1" applyAlignment="1" applyProtection="1">
      <alignment horizontal="center" vertical="center"/>
      <protection locked="0"/>
    </xf>
    <xf numFmtId="9" fontId="28" fillId="37" borderId="0" xfId="20961" applyFont="1" applyFill="1" applyBorder="1" applyAlignment="1">
      <alignment horizontal="center"/>
    </xf>
    <xf numFmtId="10" fontId="28" fillId="37" borderId="0" xfId="20961" applyNumberFormat="1" applyFont="1" applyFill="1" applyBorder="1" applyAlignment="1">
      <alignment horizontal="center"/>
    </xf>
    <xf numFmtId="193" fontId="9" fillId="2" borderId="107" xfId="0" applyNumberFormat="1" applyFont="1" applyFill="1" applyBorder="1" applyAlignment="1" applyProtection="1">
      <alignment horizontal="center" vertical="center"/>
      <protection locked="0"/>
    </xf>
    <xf numFmtId="193" fontId="17" fillId="2" borderId="107" xfId="0" applyNumberFormat="1" applyFont="1" applyFill="1" applyBorder="1" applyAlignment="1" applyProtection="1">
      <alignment horizontal="center" vertical="center"/>
      <protection locked="0"/>
    </xf>
    <xf numFmtId="9" fontId="9" fillId="2" borderId="107" xfId="20961" applyFont="1" applyFill="1" applyBorder="1" applyAlignment="1" applyProtection="1">
      <alignment horizontal="center" vertical="center"/>
      <protection locked="0"/>
    </xf>
    <xf numFmtId="9" fontId="17" fillId="2" borderId="107" xfId="20961" applyFont="1" applyFill="1" applyBorder="1" applyAlignment="1" applyProtection="1">
      <alignment horizontal="center" vertical="center"/>
      <protection locked="0"/>
    </xf>
    <xf numFmtId="193" fontId="9" fillId="2" borderId="102" xfId="0" applyNumberFormat="1" applyFont="1" applyFill="1" applyBorder="1" applyAlignment="1" applyProtection="1">
      <alignment horizontal="center" vertical="center"/>
      <protection locked="0"/>
    </xf>
    <xf numFmtId="193" fontId="17" fillId="2" borderId="102" xfId="0" applyNumberFormat="1" applyFont="1" applyFill="1" applyBorder="1" applyAlignment="1" applyProtection="1">
      <alignment horizontal="center" vertical="center"/>
      <protection locked="0"/>
    </xf>
    <xf numFmtId="0" fontId="9" fillId="0" borderId="1" xfId="0" applyFont="1" applyBorder="1" applyAlignment="1">
      <alignment horizontal="left"/>
    </xf>
    <xf numFmtId="0" fontId="9" fillId="0" borderId="19" xfId="0" applyFont="1" applyFill="1" applyBorder="1" applyAlignment="1">
      <alignment horizontal="left" vertical="center" wrapText="1"/>
    </xf>
    <xf numFmtId="0" fontId="9" fillId="0" borderId="123" xfId="0" applyFont="1" applyFill="1" applyBorder="1" applyAlignment="1">
      <alignment horizontal="left" vertical="center" wrapText="1"/>
    </xf>
    <xf numFmtId="0" fontId="9" fillId="0" borderId="123" xfId="0" applyFont="1" applyBorder="1" applyAlignment="1">
      <alignment horizontal="left" vertical="center" wrapText="1"/>
    </xf>
    <xf numFmtId="0" fontId="9" fillId="2" borderId="123" xfId="0" applyFont="1" applyFill="1" applyBorder="1" applyAlignment="1">
      <alignment horizontal="left" vertical="center"/>
    </xf>
    <xf numFmtId="0" fontId="15" fillId="0" borderId="123" xfId="0" applyFont="1" applyFill="1" applyBorder="1" applyAlignment="1">
      <alignment horizontal="left" vertical="center" wrapText="1"/>
    </xf>
    <xf numFmtId="0" fontId="9" fillId="2" borderId="115" xfId="0" applyFont="1" applyFill="1" applyBorder="1" applyAlignment="1">
      <alignment horizontal="left" vertical="center"/>
    </xf>
    <xf numFmtId="0" fontId="9" fillId="2" borderId="25" xfId="0" applyFont="1" applyFill="1" applyBorder="1" applyAlignment="1">
      <alignment horizontal="left" vertical="center"/>
    </xf>
    <xf numFmtId="14" fontId="15" fillId="0" borderId="0" xfId="0" applyNumberFormat="1" applyFont="1" applyAlignment="1">
      <alignment horizontal="left"/>
    </xf>
    <xf numFmtId="43" fontId="15" fillId="0" borderId="0" xfId="7" applyFont="1" applyAlignment="1">
      <alignment horizontal="left"/>
    </xf>
    <xf numFmtId="195" fontId="6" fillId="0" borderId="121" xfId="7" applyNumberFormat="1" applyFont="1" applyBorder="1"/>
    <xf numFmtId="10" fontId="3" fillId="0" borderId="145" xfId="20961" applyNumberFormat="1" applyFont="1" applyBorder="1" applyAlignment="1">
      <alignment horizontal="center" wrapText="1"/>
    </xf>
    <xf numFmtId="193" fontId="4" fillId="0" borderId="121" xfId="0" applyNumberFormat="1" applyFont="1" applyFill="1" applyBorder="1" applyAlignment="1" applyProtection="1">
      <alignment horizontal="center" vertical="center" wrapText="1"/>
      <protection locked="0"/>
    </xf>
    <xf numFmtId="10" fontId="4" fillId="0" borderId="121" xfId="20961" applyNumberFormat="1" applyFont="1" applyBorder="1" applyAlignment="1" applyProtection="1">
      <alignment horizontal="center" vertical="center" wrapText="1"/>
      <protection locked="0"/>
    </xf>
    <xf numFmtId="10" fontId="17" fillId="2" borderId="121" xfId="20961" applyNumberFormat="1" applyFont="1" applyFill="1" applyBorder="1" applyAlignment="1" applyProtection="1">
      <alignment horizontal="center" vertical="center"/>
      <protection locked="0"/>
    </xf>
    <xf numFmtId="9" fontId="28" fillId="37" borderId="100" xfId="20961" applyFont="1" applyFill="1" applyBorder="1" applyAlignment="1">
      <alignment horizontal="center"/>
    </xf>
    <xf numFmtId="10" fontId="28" fillId="37" borderId="100" xfId="20961" applyNumberFormat="1" applyFont="1" applyFill="1" applyBorder="1" applyAlignment="1">
      <alignment horizontal="center"/>
    </xf>
    <xf numFmtId="10" fontId="9" fillId="2" borderId="121" xfId="20961" applyNumberFormat="1" applyFont="1" applyFill="1" applyBorder="1" applyAlignment="1" applyProtection="1">
      <alignment horizontal="center" vertical="center"/>
      <protection locked="0"/>
    </xf>
    <xf numFmtId="193" fontId="9" fillId="2" borderId="121" xfId="0" applyNumberFormat="1" applyFont="1" applyFill="1" applyBorder="1" applyAlignment="1" applyProtection="1">
      <alignment horizontal="center" vertical="center"/>
      <protection locked="0"/>
    </xf>
    <xf numFmtId="193" fontId="17" fillId="2" borderId="121" xfId="0" applyNumberFormat="1" applyFont="1" applyFill="1" applyBorder="1" applyAlignment="1" applyProtection="1">
      <alignment horizontal="center" vertical="center"/>
      <protection locked="0"/>
    </xf>
    <xf numFmtId="9" fontId="17" fillId="2" borderId="121" xfId="20961" applyFont="1" applyFill="1" applyBorder="1" applyAlignment="1" applyProtection="1">
      <alignment horizontal="center" vertical="center"/>
      <protection locked="0"/>
    </xf>
    <xf numFmtId="193" fontId="17" fillId="2" borderId="116" xfId="0" applyNumberFormat="1" applyFont="1" applyFill="1" applyBorder="1" applyAlignment="1" applyProtection="1">
      <alignment horizontal="center" vertical="center"/>
      <protection locked="0"/>
    </xf>
    <xf numFmtId="9" fontId="9" fillId="2" borderId="26" xfId="20961" applyFont="1" applyFill="1" applyBorder="1" applyAlignment="1" applyProtection="1">
      <alignment horizontal="center" vertical="center"/>
      <protection locked="0"/>
    </xf>
    <xf numFmtId="9" fontId="17" fillId="2" borderId="26" xfId="20961" applyFont="1" applyFill="1" applyBorder="1" applyAlignment="1" applyProtection="1">
      <alignment horizontal="center" vertical="center"/>
      <protection locked="0"/>
    </xf>
    <xf numFmtId="9" fontId="17" fillId="2" borderId="27" xfId="20961" applyFont="1" applyFill="1" applyBorder="1" applyAlignment="1" applyProtection="1">
      <alignment horizontal="center" vertical="center"/>
      <protection locked="0"/>
    </xf>
    <xf numFmtId="14" fontId="6" fillId="0" borderId="0" xfId="0" applyNumberFormat="1" applyFont="1" applyAlignment="1">
      <alignment horizontal="left"/>
    </xf>
    <xf numFmtId="9" fontId="9" fillId="0" borderId="121" xfId="0" applyNumberFormat="1" applyFont="1" applyBorder="1" applyAlignment="1">
      <alignment wrapText="1"/>
    </xf>
    <xf numFmtId="0" fontId="9" fillId="0" borderId="0" xfId="11" applyFont="1" applyFill="1" applyBorder="1" applyAlignment="1" applyProtection="1">
      <alignment horizontal="center"/>
    </xf>
    <xf numFmtId="0" fontId="6" fillId="36" borderId="121" xfId="0" applyFont="1" applyFill="1" applyBorder="1" applyAlignment="1">
      <alignment horizontal="center" vertical="center" wrapText="1"/>
    </xf>
    <xf numFmtId="1" fontId="111" fillId="0" borderId="121" xfId="0" applyNumberFormat="1" applyFont="1" applyFill="1" applyBorder="1" applyAlignment="1">
      <alignment horizontal="center" vertical="center" wrapText="1"/>
    </xf>
    <xf numFmtId="0" fontId="15" fillId="0" borderId="0" xfId="0" applyFont="1" applyAlignment="1">
      <alignment horizontal="left"/>
    </xf>
    <xf numFmtId="193" fontId="7" fillId="3" borderId="121" xfId="2" applyNumberFormat="1" applyFont="1" applyFill="1" applyBorder="1" applyAlignment="1" applyProtection="1">
      <alignment horizontal="center" vertical="top" wrapText="1"/>
      <protection locked="0"/>
    </xf>
    <xf numFmtId="193" fontId="7" fillId="3" borderId="27" xfId="2" applyNumberFormat="1" applyFont="1" applyFill="1" applyBorder="1" applyAlignment="1" applyProtection="1">
      <alignment horizontal="center" vertical="top" wrapText="1"/>
      <protection locked="0"/>
    </xf>
    <xf numFmtId="193" fontId="4" fillId="36" borderId="26" xfId="0" applyNumberFormat="1" applyFont="1" applyFill="1" applyBorder="1" applyAlignment="1">
      <alignment horizontal="center"/>
    </xf>
    <xf numFmtId="9" fontId="4" fillId="36" borderId="27" xfId="20961" applyFont="1" applyFill="1" applyBorder="1" applyAlignment="1">
      <alignment horizontal="center"/>
    </xf>
    <xf numFmtId="0" fontId="9" fillId="0" borderId="0" xfId="0" applyFont="1" applyFill="1" applyBorder="1" applyAlignment="1" applyProtection="1">
      <alignment horizontal="center"/>
    </xf>
    <xf numFmtId="10" fontId="9" fillId="0" borderId="0" xfId="6" applyNumberFormat="1"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18" fillId="0" borderId="0" xfId="0" applyFont="1" applyFill="1" applyBorder="1" applyAlignment="1" applyProtection="1">
      <alignment horizontal="center"/>
      <protection locked="0"/>
    </xf>
    <xf numFmtId="193" fontId="9" fillId="0" borderId="3" xfId="7" applyNumberFormat="1" applyFont="1" applyFill="1" applyBorder="1" applyAlignment="1" applyProtection="1">
      <alignment horizontal="center"/>
    </xf>
    <xf numFmtId="193" fontId="9" fillId="36" borderId="3" xfId="7" applyNumberFormat="1" applyFont="1" applyFill="1" applyBorder="1" applyAlignment="1" applyProtection="1">
      <alignment horizontal="center"/>
    </xf>
    <xf numFmtId="193" fontId="9" fillId="0" borderId="10" xfId="0" applyNumberFormat="1" applyFont="1" applyFill="1" applyBorder="1" applyAlignment="1" applyProtection="1">
      <alignment horizontal="center"/>
    </xf>
    <xf numFmtId="193" fontId="9" fillId="0" borderId="3" xfId="0" applyNumberFormat="1" applyFont="1" applyFill="1" applyBorder="1" applyAlignment="1" applyProtection="1">
      <alignment horizontal="center"/>
    </xf>
    <xf numFmtId="193" fontId="9" fillId="36" borderId="23" xfId="0" applyNumberFormat="1" applyFont="1" applyFill="1" applyBorder="1" applyAlignment="1" applyProtection="1">
      <alignment horizontal="center"/>
    </xf>
    <xf numFmtId="193" fontId="9" fillId="0" borderId="3" xfId="7" applyNumberFormat="1" applyFont="1" applyFill="1" applyBorder="1" applyAlignment="1" applyProtection="1">
      <alignment horizontal="center"/>
      <protection locked="0"/>
    </xf>
    <xf numFmtId="193" fontId="9" fillId="0" borderId="10" xfId="0" applyNumberFormat="1" applyFont="1" applyFill="1" applyBorder="1" applyAlignment="1" applyProtection="1">
      <alignment horizontal="center"/>
      <protection locked="0"/>
    </xf>
    <xf numFmtId="193" fontId="9" fillId="0" borderId="3" xfId="0" applyNumberFormat="1" applyFont="1" applyFill="1" applyBorder="1" applyAlignment="1" applyProtection="1">
      <alignment horizontal="center"/>
      <protection locked="0"/>
    </xf>
    <xf numFmtId="193" fontId="9" fillId="0" borderId="23" xfId="0" applyNumberFormat="1" applyFont="1" applyFill="1" applyBorder="1" applyAlignment="1" applyProtection="1">
      <alignment horizontal="center"/>
    </xf>
    <xf numFmtId="194" fontId="9" fillId="36" borderId="3" xfId="7" applyNumberFormat="1" applyFont="1" applyFill="1" applyBorder="1" applyAlignment="1" applyProtection="1">
      <alignment horizontal="center"/>
    </xf>
    <xf numFmtId="194" fontId="9" fillId="36" borderId="23" xfId="0" applyNumberFormat="1" applyFont="1" applyFill="1" applyBorder="1" applyAlignment="1" applyProtection="1">
      <alignment horizontal="center"/>
    </xf>
    <xf numFmtId="193" fontId="9" fillId="36" borderId="26" xfId="7" applyNumberFormat="1" applyFont="1" applyFill="1" applyBorder="1" applyAlignment="1" applyProtection="1">
      <alignment horizontal="center"/>
    </xf>
    <xf numFmtId="194" fontId="9" fillId="36" borderId="26" xfId="7" applyNumberFormat="1" applyFont="1" applyFill="1" applyBorder="1" applyAlignment="1" applyProtection="1">
      <alignment horizontal="center"/>
    </xf>
    <xf numFmtId="193" fontId="9" fillId="36" borderId="27" xfId="0" applyNumberFormat="1" applyFont="1" applyFill="1" applyBorder="1" applyAlignment="1" applyProtection="1">
      <alignment horizontal="center"/>
    </xf>
    <xf numFmtId="193" fontId="4" fillId="0" borderId="0" xfId="0" applyNumberFormat="1" applyFont="1" applyAlignment="1">
      <alignment horizontal="center"/>
    </xf>
    <xf numFmtId="43" fontId="0" fillId="0" borderId="0" xfId="7" applyFont="1"/>
    <xf numFmtId="0" fontId="4" fillId="0" borderId="0" xfId="0" applyFont="1" applyAlignment="1">
      <alignment horizontal="left"/>
    </xf>
    <xf numFmtId="10" fontId="4" fillId="0" borderId="103" xfId="20961" applyNumberFormat="1" applyFont="1" applyFill="1" applyBorder="1" applyAlignment="1">
      <alignment vertical="center"/>
    </xf>
    <xf numFmtId="10" fontId="4" fillId="0" borderId="116" xfId="20961" applyNumberFormat="1" applyFont="1" applyFill="1" applyBorder="1" applyAlignment="1">
      <alignment vertical="center"/>
    </xf>
    <xf numFmtId="164" fontId="119" fillId="82" borderId="107" xfId="7" applyNumberFormat="1" applyFont="1" applyFill="1" applyBorder="1" applyAlignment="1">
      <alignment horizontal="center"/>
    </xf>
    <xf numFmtId="0" fontId="119" fillId="0" borderId="7" xfId="0" applyFont="1" applyBorder="1" applyAlignment="1">
      <alignment horizontal="center"/>
    </xf>
    <xf numFmtId="49" fontId="119" fillId="0" borderId="107" xfId="0" applyNumberFormat="1" applyFont="1" applyBorder="1" applyAlignment="1">
      <alignment horizontal="center"/>
    </xf>
    <xf numFmtId="0" fontId="119" fillId="0" borderId="107" xfId="0" applyNumberFormat="1" applyFont="1" applyBorder="1" applyAlignment="1">
      <alignment horizontal="center"/>
    </xf>
    <xf numFmtId="49" fontId="119" fillId="0" borderId="107" xfId="0" applyNumberFormat="1" applyFont="1" applyBorder="1" applyAlignment="1">
      <alignment horizontal="center" wrapText="1"/>
    </xf>
    <xf numFmtId="49" fontId="119" fillId="0" borderId="107" xfId="0" applyNumberFormat="1" applyFont="1" applyFill="1" applyBorder="1" applyAlignment="1">
      <alignment horizontal="center" wrapText="1"/>
    </xf>
    <xf numFmtId="0" fontId="119" fillId="0" borderId="107" xfId="0" applyNumberFormat="1" applyFont="1" applyFill="1" applyBorder="1" applyAlignment="1">
      <alignment horizontal="center" wrapText="1"/>
    </xf>
    <xf numFmtId="164" fontId="122" fillId="0" borderId="7" xfId="7" applyNumberFormat="1" applyFont="1" applyBorder="1"/>
    <xf numFmtId="164" fontId="119" fillId="0" borderId="107" xfId="7" applyNumberFormat="1" applyFont="1" applyBorder="1" applyAlignment="1">
      <alignment horizontal="left" indent="2"/>
    </xf>
    <xf numFmtId="164" fontId="119" fillId="0" borderId="107" xfId="7" applyNumberFormat="1" applyFont="1" applyFill="1" applyBorder="1" applyAlignment="1">
      <alignment horizontal="left" indent="3"/>
    </xf>
    <xf numFmtId="164" fontId="119" fillId="0" borderId="107" xfId="7" applyNumberFormat="1" applyFont="1" applyFill="1" applyBorder="1" applyAlignment="1">
      <alignment horizontal="left" indent="1"/>
    </xf>
    <xf numFmtId="164" fontId="119" fillId="83" borderId="107" xfId="7" applyNumberFormat="1" applyFont="1" applyFill="1" applyBorder="1"/>
    <xf numFmtId="164" fontId="119" fillId="0" borderId="107" xfId="7" applyNumberFormat="1" applyFont="1" applyFill="1" applyBorder="1" applyAlignment="1">
      <alignment horizontal="left" vertical="top" wrapText="1" indent="2"/>
    </xf>
    <xf numFmtId="164" fontId="119" fillId="0" borderId="107" xfId="7" applyNumberFormat="1" applyFont="1" applyFill="1" applyBorder="1" applyAlignment="1">
      <alignment horizontal="left" wrapText="1" indent="3"/>
    </xf>
    <xf numFmtId="164" fontId="119" fillId="0" borderId="107" xfId="7" applyNumberFormat="1" applyFont="1" applyFill="1" applyBorder="1" applyAlignment="1">
      <alignment horizontal="left" wrapText="1" indent="2"/>
    </xf>
    <xf numFmtId="164" fontId="119" fillId="0" borderId="107" xfId="7" applyNumberFormat="1" applyFont="1" applyFill="1" applyBorder="1" applyAlignment="1">
      <alignment horizontal="left" wrapText="1" indent="1"/>
    </xf>
    <xf numFmtId="0" fontId="7" fillId="0" borderId="0" xfId="0" applyFont="1" applyAlignment="1">
      <alignment horizontal="left"/>
    </xf>
    <xf numFmtId="0" fontId="106" fillId="0" borderId="74" xfId="0" applyFont="1" applyBorder="1" applyAlignment="1">
      <alignment horizontal="left" vertical="center" wrapText="1"/>
    </xf>
    <xf numFmtId="0" fontId="106" fillId="0" borderId="73"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7"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7" xfId="0" applyFont="1" applyFill="1" applyBorder="1" applyAlignment="1">
      <alignment horizontal="center" vertical="center" wrapText="1"/>
    </xf>
    <xf numFmtId="0" fontId="4" fillId="0" borderId="108" xfId="0" applyFont="1" applyFill="1" applyBorder="1" applyAlignment="1">
      <alignment horizontal="center"/>
    </xf>
    <xf numFmtId="0" fontId="4" fillId="0" borderId="24" xfId="0" applyFont="1" applyFill="1" applyBorder="1" applyAlignment="1">
      <alignment horizontal="center"/>
    </xf>
    <xf numFmtId="0" fontId="6" fillId="36" borderId="125"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22" xfId="0" applyFont="1" applyFill="1" applyBorder="1" applyAlignment="1">
      <alignment horizontal="center" vertical="center" wrapText="1"/>
    </xf>
    <xf numFmtId="0" fontId="6" fillId="36" borderId="106" xfId="0" applyFont="1" applyFill="1" applyBorder="1" applyAlignment="1">
      <alignment horizontal="center" vertical="center" wrapText="1"/>
    </xf>
    <xf numFmtId="0" fontId="103" fillId="3" borderId="75" xfId="13" applyFont="1" applyFill="1" applyBorder="1" applyAlignment="1" applyProtection="1">
      <alignment horizontal="center" vertical="center" wrapText="1"/>
      <protection locked="0"/>
    </xf>
    <xf numFmtId="0" fontId="103" fillId="3" borderId="7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98" xfId="1" applyNumberFormat="1" applyFont="1" applyFill="1" applyBorder="1" applyAlignment="1" applyProtection="1">
      <alignment horizontal="center" vertical="center" wrapText="1"/>
      <protection locked="0"/>
    </xf>
    <xf numFmtId="164" fontId="15" fillId="0" borderId="9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101"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47" xfId="0" applyFont="1" applyFill="1" applyBorder="1" applyAlignment="1">
      <alignment horizontal="center" vertical="center" wrapText="1"/>
    </xf>
    <xf numFmtId="0" fontId="4" fillId="0" borderId="146"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4" fillId="0" borderId="61"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21" xfId="0" applyFont="1" applyBorder="1" applyAlignment="1">
      <alignment horizontal="center" vertical="center" wrapText="1"/>
    </xf>
    <xf numFmtId="0" fontId="121" fillId="0" borderId="128" xfId="0" applyNumberFormat="1" applyFont="1" applyFill="1" applyBorder="1" applyAlignment="1">
      <alignment horizontal="left" vertical="center" wrapText="1"/>
    </xf>
    <xf numFmtId="0" fontId="121" fillId="0" borderId="129" xfId="0" applyNumberFormat="1" applyFont="1" applyFill="1" applyBorder="1" applyAlignment="1">
      <alignment horizontal="left" vertical="center" wrapText="1"/>
    </xf>
    <xf numFmtId="0" fontId="121" fillId="0" borderId="131" xfId="0" applyNumberFormat="1" applyFont="1" applyFill="1" applyBorder="1" applyAlignment="1">
      <alignment horizontal="left" vertical="center" wrapText="1"/>
    </xf>
    <xf numFmtId="0" fontId="121" fillId="0" borderId="132" xfId="0" applyNumberFormat="1" applyFont="1" applyFill="1" applyBorder="1" applyAlignment="1">
      <alignment horizontal="left" vertical="center" wrapText="1"/>
    </xf>
    <xf numFmtId="0" fontId="121" fillId="0" borderId="134" xfId="0" applyNumberFormat="1" applyFont="1" applyFill="1" applyBorder="1" applyAlignment="1">
      <alignment horizontal="left" vertical="center" wrapText="1"/>
    </xf>
    <xf numFmtId="0" fontId="121" fillId="0" borderId="135" xfId="0" applyNumberFormat="1" applyFont="1" applyFill="1" applyBorder="1" applyAlignment="1">
      <alignment horizontal="left" vertical="center" wrapText="1"/>
    </xf>
    <xf numFmtId="0" fontId="122" fillId="0" borderId="103" xfId="0" applyFont="1" applyFill="1" applyBorder="1" applyAlignment="1">
      <alignment horizontal="center" vertical="center" wrapText="1"/>
    </xf>
    <xf numFmtId="0" fontId="122" fillId="0" borderId="120" xfId="0" applyFont="1" applyFill="1" applyBorder="1" applyAlignment="1">
      <alignment horizontal="center" vertical="center" wrapText="1"/>
    </xf>
    <xf numFmtId="0" fontId="122" fillId="0" borderId="130" xfId="0" applyFont="1" applyFill="1" applyBorder="1" applyAlignment="1">
      <alignment horizontal="center" vertical="center" wrapText="1"/>
    </xf>
    <xf numFmtId="0" fontId="122" fillId="0" borderId="59" xfId="0" applyFont="1" applyFill="1" applyBorder="1" applyAlignment="1">
      <alignment horizontal="center" vertical="center" wrapText="1"/>
    </xf>
    <xf numFmtId="0" fontId="122" fillId="0" borderId="133" xfId="0" applyFont="1" applyFill="1" applyBorder="1" applyAlignment="1">
      <alignment horizontal="center" vertical="center" wrapText="1"/>
    </xf>
    <xf numFmtId="0" fontId="122" fillId="0" borderId="11" xfId="0" applyFont="1" applyFill="1" applyBorder="1" applyAlignment="1">
      <alignment horizontal="center" vertical="center" wrapText="1"/>
    </xf>
    <xf numFmtId="0" fontId="119" fillId="0" borderId="102" xfId="0" applyFont="1" applyBorder="1" applyAlignment="1">
      <alignment horizontal="center" vertical="center" wrapText="1"/>
    </xf>
    <xf numFmtId="0" fontId="119" fillId="0" borderId="7" xfId="0" applyFont="1" applyBorder="1" applyAlignment="1">
      <alignment horizontal="center" vertical="center" wrapText="1"/>
    </xf>
    <xf numFmtId="0" fontId="119" fillId="0" borderId="107" xfId="0" applyFont="1" applyBorder="1" applyAlignment="1">
      <alignment horizontal="center" vertical="center" wrapText="1"/>
    </xf>
    <xf numFmtId="0" fontId="126" fillId="0" borderId="107" xfId="0" applyFont="1" applyFill="1" applyBorder="1" applyAlignment="1">
      <alignment horizontal="center" vertical="center"/>
    </xf>
    <xf numFmtId="0" fontId="126" fillId="0" borderId="103" xfId="0" applyFont="1" applyFill="1" applyBorder="1" applyAlignment="1">
      <alignment horizontal="center" vertical="center"/>
    </xf>
    <xf numFmtId="0" fontId="126" fillId="0" borderId="130" xfId="0" applyFont="1" applyFill="1" applyBorder="1" applyAlignment="1">
      <alignment horizontal="center" vertical="center"/>
    </xf>
    <xf numFmtId="0" fontId="126" fillId="0" borderId="59" xfId="0" applyFont="1" applyFill="1" applyBorder="1" applyAlignment="1">
      <alignment horizontal="center" vertical="center"/>
    </xf>
    <xf numFmtId="0" fontId="126" fillId="0" borderId="11" xfId="0" applyFont="1" applyFill="1" applyBorder="1" applyAlignment="1">
      <alignment horizontal="center" vertical="center"/>
    </xf>
    <xf numFmtId="0" fontId="122" fillId="0" borderId="107" xfId="0" applyFont="1" applyFill="1" applyBorder="1" applyAlignment="1">
      <alignment horizontal="center" vertical="center" wrapText="1"/>
    </xf>
    <xf numFmtId="0" fontId="122" fillId="0" borderId="136" xfId="0" applyFont="1" applyFill="1" applyBorder="1" applyAlignment="1">
      <alignment horizontal="center" vertical="center" wrapText="1"/>
    </xf>
    <xf numFmtId="0" fontId="122" fillId="0" borderId="137" xfId="0" applyFont="1" applyFill="1" applyBorder="1" applyAlignment="1">
      <alignment horizontal="center" vertical="center" wrapText="1"/>
    </xf>
    <xf numFmtId="0" fontId="119" fillId="0" borderId="108" xfId="0" applyFont="1" applyFill="1" applyBorder="1" applyAlignment="1">
      <alignment horizontal="center" vertical="center" wrapText="1"/>
    </xf>
    <xf numFmtId="0" fontId="119" fillId="0" borderId="105" xfId="0" applyFont="1" applyFill="1" applyBorder="1" applyAlignment="1">
      <alignment horizontal="center" vertical="center" wrapText="1"/>
    </xf>
    <xf numFmtId="0" fontId="119" fillId="0" borderId="106" xfId="0" applyFont="1" applyFill="1" applyBorder="1" applyAlignment="1">
      <alignment horizontal="center" vertical="center" wrapText="1"/>
    </xf>
    <xf numFmtId="0" fontId="122" fillId="0" borderId="138" xfId="0" applyFont="1" applyFill="1" applyBorder="1" applyAlignment="1">
      <alignment horizontal="center" vertical="center" wrapText="1"/>
    </xf>
    <xf numFmtId="0" fontId="122" fillId="0" borderId="7"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9" fillId="0" borderId="136"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9" fillId="0" borderId="11" xfId="0" applyFont="1" applyBorder="1" applyAlignment="1">
      <alignment horizontal="center" vertical="center" wrapText="1"/>
    </xf>
    <xf numFmtId="0" fontId="121" fillId="0" borderId="103" xfId="0" applyNumberFormat="1" applyFont="1" applyFill="1" applyBorder="1" applyAlignment="1">
      <alignment horizontal="left" vertical="top" wrapText="1"/>
    </xf>
    <xf numFmtId="0" fontId="121" fillId="0" borderId="130" xfId="0" applyNumberFormat="1" applyFont="1" applyFill="1" applyBorder="1" applyAlignment="1">
      <alignment horizontal="left" vertical="top" wrapText="1"/>
    </xf>
    <xf numFmtId="0" fontId="121" fillId="0" borderId="136" xfId="0" applyNumberFormat="1" applyFont="1" applyFill="1" applyBorder="1" applyAlignment="1">
      <alignment horizontal="left" vertical="top" wrapText="1"/>
    </xf>
    <xf numFmtId="0" fontId="121" fillId="0" borderId="137" xfId="0" applyNumberFormat="1" applyFont="1" applyFill="1" applyBorder="1" applyAlignment="1">
      <alignment horizontal="left" vertical="top" wrapText="1"/>
    </xf>
    <xf numFmtId="0" fontId="121" fillId="0" borderId="59" xfId="0" applyNumberFormat="1" applyFont="1" applyFill="1" applyBorder="1" applyAlignment="1">
      <alignment horizontal="left" vertical="top" wrapText="1"/>
    </xf>
    <xf numFmtId="0" fontId="121" fillId="0" borderId="11" xfId="0" applyNumberFormat="1" applyFont="1" applyFill="1" applyBorder="1" applyAlignment="1">
      <alignment horizontal="left" vertical="top" wrapText="1"/>
    </xf>
    <xf numFmtId="0" fontId="119" fillId="0" borderId="103" xfId="0" applyFont="1" applyFill="1" applyBorder="1" applyAlignment="1">
      <alignment horizontal="center" vertical="center"/>
    </xf>
    <xf numFmtId="0" fontId="119" fillId="0" borderId="120" xfId="0" applyFont="1" applyFill="1" applyBorder="1" applyAlignment="1">
      <alignment horizontal="center" vertical="center"/>
    </xf>
    <xf numFmtId="0" fontId="119" fillId="0" borderId="130" xfId="0" applyFont="1" applyFill="1" applyBorder="1" applyAlignment="1">
      <alignment horizontal="center" vertical="center"/>
    </xf>
    <xf numFmtId="0" fontId="119" fillId="0" borderId="103"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103" xfId="0" applyFont="1" applyBorder="1" applyAlignment="1">
      <alignment horizontal="center" vertical="top" wrapText="1"/>
    </xf>
    <xf numFmtId="0" fontId="119" fillId="0" borderId="120" xfId="0" applyFont="1" applyBorder="1" applyAlignment="1">
      <alignment horizontal="center" vertical="top" wrapText="1"/>
    </xf>
    <xf numFmtId="0" fontId="119" fillId="0" borderId="130" xfId="0" applyFont="1" applyBorder="1" applyAlignment="1">
      <alignment horizontal="center" vertical="top" wrapText="1"/>
    </xf>
    <xf numFmtId="0" fontId="119" fillId="0" borderId="103" xfId="0" applyFont="1" applyFill="1" applyBorder="1" applyAlignment="1">
      <alignment horizontal="center" vertical="top" wrapText="1"/>
    </xf>
    <xf numFmtId="0" fontId="119" fillId="0" borderId="105" xfId="0" applyFont="1" applyFill="1" applyBorder="1" applyAlignment="1">
      <alignment horizontal="center" vertical="top" wrapText="1"/>
    </xf>
    <xf numFmtId="0" fontId="119" fillId="0" borderId="106" xfId="0" applyFont="1" applyFill="1" applyBorder="1" applyAlignment="1">
      <alignment horizontal="center" vertical="top" wrapText="1"/>
    </xf>
    <xf numFmtId="0" fontId="119" fillId="0" borderId="102" xfId="0" applyFont="1" applyBorder="1" applyAlignment="1">
      <alignment horizontal="center" vertical="top" wrapText="1"/>
    </xf>
    <xf numFmtId="0" fontId="119" fillId="0" borderId="7" xfId="0" applyFont="1" applyBorder="1" applyAlignment="1">
      <alignment horizontal="center" vertical="top" wrapText="1"/>
    </xf>
    <xf numFmtId="0" fontId="121" fillId="0" borderId="139" xfId="0" applyNumberFormat="1" applyFont="1" applyFill="1" applyBorder="1" applyAlignment="1">
      <alignment horizontal="left" vertical="top" wrapText="1"/>
    </xf>
    <xf numFmtId="0" fontId="121" fillId="0" borderId="140" xfId="0" applyNumberFormat="1" applyFont="1" applyFill="1" applyBorder="1" applyAlignment="1">
      <alignment horizontal="left" vertical="top" wrapText="1"/>
    </xf>
    <xf numFmtId="0" fontId="132" fillId="0" borderId="107" xfId="0" applyFont="1" applyBorder="1" applyAlignment="1">
      <alignment horizontal="center" vertical="center"/>
    </xf>
    <xf numFmtId="0" fontId="127" fillId="0" borderId="107" xfId="0" applyFont="1" applyBorder="1" applyAlignment="1">
      <alignment horizontal="center" vertical="center" wrapText="1"/>
    </xf>
    <xf numFmtId="0" fontId="127" fillId="0" borderId="102" xfId="0" applyFont="1" applyBorder="1" applyAlignment="1">
      <alignment horizontal="center" vertical="center" wrapText="1"/>
    </xf>
    <xf numFmtId="0" fontId="108" fillId="0" borderId="108" xfId="0" applyFont="1" applyFill="1" applyBorder="1" applyAlignment="1">
      <alignment horizontal="left" vertical="center" wrapText="1"/>
    </xf>
    <xf numFmtId="0" fontId="108" fillId="0" borderId="106" xfId="0" applyFont="1" applyFill="1" applyBorder="1" applyAlignment="1">
      <alignment horizontal="left" vertical="center" wrapText="1"/>
    </xf>
    <xf numFmtId="0" fontId="108" fillId="0" borderId="108" xfId="0" applyFont="1" applyFill="1" applyBorder="1" applyAlignment="1">
      <alignment horizontal="left"/>
    </xf>
    <xf numFmtId="0" fontId="108" fillId="0" borderId="106" xfId="0" applyFont="1" applyFill="1" applyBorder="1" applyAlignment="1">
      <alignment horizontal="left"/>
    </xf>
    <xf numFmtId="0" fontId="108" fillId="3" borderId="108" xfId="0" applyFont="1" applyFill="1" applyBorder="1" applyAlignment="1">
      <alignment vertical="center" wrapText="1"/>
    </xf>
    <xf numFmtId="0" fontId="108" fillId="3" borderId="106" xfId="0" applyFont="1" applyFill="1" applyBorder="1" applyAlignment="1">
      <alignment vertical="center" wrapText="1"/>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0" fontId="107" fillId="0" borderId="80" xfId="0" applyFont="1" applyFill="1" applyBorder="1" applyAlignment="1">
      <alignment horizontal="center" vertical="center"/>
    </xf>
    <xf numFmtId="0" fontId="108" fillId="0" borderId="107" xfId="0" applyFont="1" applyFill="1" applyBorder="1" applyAlignment="1">
      <alignment horizontal="left"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7" fillId="76" borderId="83" xfId="0" applyFont="1" applyFill="1" applyBorder="1" applyAlignment="1">
      <alignment horizontal="center" vertical="center" wrapText="1"/>
    </xf>
    <xf numFmtId="0" fontId="108" fillId="0" borderId="59"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0" borderId="108" xfId="0" applyFont="1" applyFill="1" applyBorder="1" applyAlignment="1">
      <alignment vertical="center" wrapText="1"/>
    </xf>
    <xf numFmtId="0" fontId="108" fillId="0" borderId="106" xfId="0" applyFont="1" applyFill="1" applyBorder="1" applyAlignment="1">
      <alignment vertical="center" wrapText="1"/>
    </xf>
    <xf numFmtId="0" fontId="108" fillId="3" borderId="85" xfId="0" applyFont="1" applyFill="1" applyBorder="1" applyAlignment="1">
      <alignment horizontal="left" vertical="center" wrapText="1"/>
    </xf>
    <xf numFmtId="0" fontId="108" fillId="3" borderId="86" xfId="0" applyFont="1" applyFill="1" applyBorder="1" applyAlignment="1">
      <alignment horizontal="left" vertical="center" wrapText="1"/>
    </xf>
    <xf numFmtId="0" fontId="108" fillId="0" borderId="88" xfId="0" applyFont="1" applyFill="1" applyBorder="1" applyAlignment="1">
      <alignment horizontal="left" vertical="center" wrapText="1"/>
    </xf>
    <xf numFmtId="0" fontId="108" fillId="0" borderId="89" xfId="0" applyFont="1" applyFill="1" applyBorder="1" applyAlignment="1">
      <alignment horizontal="left" vertical="center" wrapText="1"/>
    </xf>
    <xf numFmtId="0" fontId="108" fillId="0" borderId="59" xfId="0" applyFont="1" applyFill="1" applyBorder="1" applyAlignment="1">
      <alignment vertical="center" wrapText="1"/>
    </xf>
    <xf numFmtId="0" fontId="108" fillId="0" borderId="11" xfId="0" applyFont="1" applyFill="1" applyBorder="1" applyAlignment="1">
      <alignment vertical="center" wrapText="1"/>
    </xf>
    <xf numFmtId="0" fontId="108" fillId="0" borderId="85" xfId="0" applyFont="1" applyFill="1" applyBorder="1" applyAlignment="1">
      <alignment horizontal="left" vertical="center" wrapText="1"/>
    </xf>
    <xf numFmtId="0" fontId="108" fillId="0" borderId="86" xfId="0" applyFont="1" applyFill="1" applyBorder="1" applyAlignment="1">
      <alignment horizontal="left" vertical="center" wrapText="1"/>
    </xf>
    <xf numFmtId="0" fontId="108" fillId="0" borderId="85" xfId="0" applyFont="1" applyFill="1" applyBorder="1" applyAlignment="1">
      <alignment vertical="center" wrapText="1"/>
    </xf>
    <xf numFmtId="0" fontId="108" fillId="0" borderId="86" xfId="0" applyFont="1" applyFill="1" applyBorder="1" applyAlignment="1">
      <alignment vertical="center" wrapText="1"/>
    </xf>
    <xf numFmtId="0" fontId="108" fillId="3" borderId="108" xfId="0" applyFont="1" applyFill="1" applyBorder="1" applyAlignment="1">
      <alignment horizontal="left" vertical="center" wrapText="1"/>
    </xf>
    <xf numFmtId="0" fontId="108" fillId="3" borderId="106" xfId="0" applyFont="1" applyFill="1" applyBorder="1" applyAlignment="1">
      <alignment horizontal="left" vertical="center" wrapText="1"/>
    </xf>
    <xf numFmtId="0" fontId="107" fillId="76" borderId="90"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1" xfId="0" applyFont="1" applyFill="1" applyBorder="1" applyAlignment="1">
      <alignment horizontal="center" vertical="center" wrapText="1"/>
    </xf>
    <xf numFmtId="0" fontId="108" fillId="78" borderId="108" xfId="0" applyFont="1" applyFill="1" applyBorder="1" applyAlignment="1">
      <alignment vertical="center" wrapText="1"/>
    </xf>
    <xf numFmtId="0" fontId="108" fillId="78" borderId="106" xfId="0" applyFont="1" applyFill="1" applyBorder="1" applyAlignment="1">
      <alignment vertical="center" wrapText="1"/>
    </xf>
    <xf numFmtId="0" fontId="107" fillId="76" borderId="95" xfId="0" applyFont="1" applyFill="1" applyBorder="1" applyAlignment="1">
      <alignment horizontal="center" vertical="center"/>
    </xf>
    <xf numFmtId="0" fontId="107" fillId="76" borderId="96" xfId="0" applyFont="1" applyFill="1" applyBorder="1" applyAlignment="1">
      <alignment horizontal="center" vertical="center"/>
    </xf>
    <xf numFmtId="0" fontId="107" fillId="76" borderId="97" xfId="0" applyFont="1" applyFill="1" applyBorder="1" applyAlignment="1">
      <alignment horizontal="center" vertical="center"/>
    </xf>
    <xf numFmtId="0" fontId="107" fillId="76" borderId="107" xfId="0" applyFont="1" applyFill="1" applyBorder="1" applyAlignment="1">
      <alignment horizontal="center" vertical="center" wrapText="1"/>
    </xf>
    <xf numFmtId="0" fontId="107" fillId="0" borderId="107" xfId="0" applyFont="1" applyFill="1" applyBorder="1" applyAlignment="1">
      <alignment horizontal="center" vertical="center"/>
    </xf>
    <xf numFmtId="0" fontId="108" fillId="0" borderId="108" xfId="13" applyFont="1" applyFill="1" applyBorder="1" applyAlignment="1" applyProtection="1">
      <alignment horizontal="left" vertical="top" wrapText="1"/>
      <protection locked="0"/>
    </xf>
    <xf numFmtId="0" fontId="108" fillId="0" borderId="106" xfId="13" applyFont="1" applyFill="1" applyBorder="1" applyAlignment="1" applyProtection="1">
      <alignment horizontal="left" vertical="top" wrapText="1"/>
      <protection locked="0"/>
    </xf>
    <xf numFmtId="0" fontId="108" fillId="3" borderId="108" xfId="13" applyFont="1" applyFill="1" applyBorder="1" applyAlignment="1" applyProtection="1">
      <alignment horizontal="left" vertical="top" wrapText="1"/>
      <protection locked="0"/>
    </xf>
    <xf numFmtId="0" fontId="108" fillId="3" borderId="106" xfId="13" applyFont="1" applyFill="1" applyBorder="1" applyAlignment="1" applyProtection="1">
      <alignment horizontal="left" vertical="top" wrapText="1"/>
      <protection locked="0"/>
    </xf>
    <xf numFmtId="0" fontId="107" fillId="0" borderId="93" xfId="0" applyFont="1" applyFill="1" applyBorder="1" applyAlignment="1">
      <alignment horizontal="center" vertical="center"/>
    </xf>
    <xf numFmtId="0" fontId="108" fillId="0" borderId="108" xfId="0" applyNumberFormat="1" applyFont="1" applyFill="1" applyBorder="1" applyAlignment="1">
      <alignment horizontal="left" vertical="center" wrapText="1"/>
    </xf>
    <xf numFmtId="0" fontId="108" fillId="0" borderId="106" xfId="0" applyNumberFormat="1" applyFont="1" applyFill="1" applyBorder="1" applyAlignment="1">
      <alignment horizontal="left" vertical="center" wrapText="1"/>
    </xf>
    <xf numFmtId="0" fontId="107" fillId="76" borderId="108" xfId="0" applyFont="1" applyFill="1" applyBorder="1" applyAlignment="1">
      <alignment horizontal="center" vertical="center" wrapText="1"/>
    </xf>
    <xf numFmtId="0" fontId="107" fillId="76" borderId="106" xfId="0" applyFont="1" applyFill="1" applyBorder="1" applyAlignment="1">
      <alignment horizontal="center" vertical="center" wrapText="1"/>
    </xf>
    <xf numFmtId="0" fontId="108" fillId="0" borderId="108" xfId="0" applyNumberFormat="1" applyFont="1" applyFill="1" applyBorder="1" applyAlignment="1">
      <alignment horizontal="left" vertical="top" wrapText="1"/>
    </xf>
    <xf numFmtId="0" fontId="108" fillId="0" borderId="106" xfId="0" applyNumberFormat="1" applyFont="1" applyFill="1" applyBorder="1" applyAlignment="1">
      <alignment horizontal="left" vertical="top" wrapText="1"/>
    </xf>
    <xf numFmtId="0" fontId="108" fillId="0" borderId="102" xfId="12672" applyFont="1" applyFill="1" applyBorder="1" applyAlignment="1">
      <alignment horizontal="left" vertical="center" wrapText="1"/>
    </xf>
    <xf numFmtId="0" fontId="108" fillId="0" borderId="138" xfId="12672" applyFont="1" applyFill="1" applyBorder="1" applyAlignment="1">
      <alignment horizontal="left" vertical="center" wrapText="1"/>
    </xf>
    <xf numFmtId="0" fontId="108" fillId="0" borderId="7" xfId="12672" applyFont="1" applyFill="1" applyBorder="1" applyAlignment="1">
      <alignment horizontal="left" vertical="center" wrapText="1"/>
    </xf>
    <xf numFmtId="49" fontId="108" fillId="0" borderId="102" xfId="0" applyNumberFormat="1" applyFont="1" applyFill="1" applyBorder="1" applyAlignment="1">
      <alignment horizontal="center" vertical="center"/>
    </xf>
    <xf numFmtId="49" fontId="108" fillId="0" borderId="138" xfId="0" applyNumberFormat="1" applyFont="1" applyFill="1" applyBorder="1" applyAlignment="1">
      <alignment horizontal="center" vertical="center"/>
    </xf>
    <xf numFmtId="49" fontId="108" fillId="0" borderId="7" xfId="0" applyNumberFormat="1" applyFont="1" applyFill="1" applyBorder="1" applyAlignment="1">
      <alignment horizontal="center" vertical="center"/>
    </xf>
    <xf numFmtId="0" fontId="108" fillId="0" borderId="107" xfId="0" applyFont="1" applyFill="1" applyBorder="1" applyAlignment="1">
      <alignment horizontal="left" vertical="top" wrapText="1"/>
    </xf>
    <xf numFmtId="0" fontId="108" fillId="0" borderId="107" xfId="0" applyNumberFormat="1" applyFont="1" applyFill="1" applyBorder="1" applyAlignment="1">
      <alignment horizontal="left" vertical="top" wrapText="1"/>
    </xf>
    <xf numFmtId="0" fontId="108" fillId="0" borderId="108" xfId="0" applyFont="1" applyFill="1" applyBorder="1" applyAlignment="1">
      <alignment horizontal="left" vertical="top" wrapText="1"/>
    </xf>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15" xfId="2141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workbookViewId="0">
      <pane xSplit="1" ySplit="7" topLeftCell="B8" activePane="bottomRight" state="frozen"/>
      <selection pane="topRight" activeCell="B1" sqref="B1"/>
      <selection pane="bottomLeft" activeCell="A8" sqref="A8"/>
      <selection pane="bottomRight" activeCell="A6" sqref="A6:C6"/>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78" t="s">
        <v>254</v>
      </c>
      <c r="C1" s="89"/>
    </row>
    <row r="2" spans="1:3" s="175" customFormat="1" ht="15.75">
      <c r="A2" s="229">
        <v>1</v>
      </c>
      <c r="B2" s="176" t="s">
        <v>255</v>
      </c>
      <c r="C2" s="620" t="s">
        <v>1011</v>
      </c>
    </row>
    <row r="3" spans="1:3" s="175" customFormat="1" ht="15.75">
      <c r="A3" s="229">
        <v>2</v>
      </c>
      <c r="B3" s="177" t="s">
        <v>256</v>
      </c>
      <c r="C3" s="620" t="s">
        <v>1012</v>
      </c>
    </row>
    <row r="4" spans="1:3" s="175" customFormat="1" ht="15.75">
      <c r="A4" s="229">
        <v>3</v>
      </c>
      <c r="B4" s="177" t="s">
        <v>257</v>
      </c>
      <c r="C4" s="620" t="s">
        <v>1013</v>
      </c>
    </row>
    <row r="5" spans="1:3" s="175" customFormat="1" ht="15.75">
      <c r="A5" s="230">
        <v>4</v>
      </c>
      <c r="B5" s="180" t="s">
        <v>258</v>
      </c>
      <c r="C5" s="620" t="s">
        <v>1014</v>
      </c>
    </row>
    <row r="6" spans="1:3" s="179" customFormat="1" ht="65.25" customHeight="1">
      <c r="A6" s="787" t="s">
        <v>489</v>
      </c>
      <c r="B6" s="788"/>
      <c r="C6" s="788"/>
    </row>
    <row r="7" spans="1:3">
      <c r="A7" s="378" t="s">
        <v>404</v>
      </c>
      <c r="B7" s="379" t="s">
        <v>259</v>
      </c>
    </row>
    <row r="8" spans="1:3">
      <c r="A8" s="380">
        <v>1</v>
      </c>
      <c r="B8" s="376" t="s">
        <v>223</v>
      </c>
    </row>
    <row r="9" spans="1:3">
      <c r="A9" s="380">
        <v>2</v>
      </c>
      <c r="B9" s="376" t="s">
        <v>260</v>
      </c>
    </row>
    <row r="10" spans="1:3">
      <c r="A10" s="380">
        <v>3</v>
      </c>
      <c r="B10" s="376" t="s">
        <v>261</v>
      </c>
    </row>
    <row r="11" spans="1:3">
      <c r="A11" s="380">
        <v>4</v>
      </c>
      <c r="B11" s="376" t="s">
        <v>262</v>
      </c>
      <c r="C11" s="174"/>
    </row>
    <row r="12" spans="1:3">
      <c r="A12" s="380">
        <v>5</v>
      </c>
      <c r="B12" s="376" t="s">
        <v>187</v>
      </c>
    </row>
    <row r="13" spans="1:3">
      <c r="A13" s="380">
        <v>6</v>
      </c>
      <c r="B13" s="381" t="s">
        <v>149</v>
      </c>
    </row>
    <row r="14" spans="1:3">
      <c r="A14" s="380">
        <v>7</v>
      </c>
      <c r="B14" s="376" t="s">
        <v>263</v>
      </c>
    </row>
    <row r="15" spans="1:3">
      <c r="A15" s="380">
        <v>8</v>
      </c>
      <c r="B15" s="376" t="s">
        <v>266</v>
      </c>
    </row>
    <row r="16" spans="1:3">
      <c r="A16" s="380">
        <v>9</v>
      </c>
      <c r="B16" s="376" t="s">
        <v>88</v>
      </c>
    </row>
    <row r="17" spans="1:2">
      <c r="A17" s="382" t="s">
        <v>546</v>
      </c>
      <c r="B17" s="376" t="s">
        <v>526</v>
      </c>
    </row>
    <row r="18" spans="1:2">
      <c r="A18" s="380">
        <v>10</v>
      </c>
      <c r="B18" s="376" t="s">
        <v>269</v>
      </c>
    </row>
    <row r="19" spans="1:2">
      <c r="A19" s="380">
        <v>11</v>
      </c>
      <c r="B19" s="381" t="s">
        <v>250</v>
      </c>
    </row>
    <row r="20" spans="1:2">
      <c r="A20" s="380">
        <v>12</v>
      </c>
      <c r="B20" s="381" t="s">
        <v>247</v>
      </c>
    </row>
    <row r="21" spans="1:2">
      <c r="A21" s="380">
        <v>13</v>
      </c>
      <c r="B21" s="383" t="s">
        <v>460</v>
      </c>
    </row>
    <row r="22" spans="1:2">
      <c r="A22" s="380">
        <v>14</v>
      </c>
      <c r="B22" s="384" t="s">
        <v>519</v>
      </c>
    </row>
    <row r="23" spans="1:2">
      <c r="A23" s="385">
        <v>15</v>
      </c>
      <c r="B23" s="381" t="s">
        <v>77</v>
      </c>
    </row>
    <row r="24" spans="1:2">
      <c r="A24" s="385">
        <v>15.1</v>
      </c>
      <c r="B24" s="376" t="s">
        <v>555</v>
      </c>
    </row>
    <row r="25" spans="1:2">
      <c r="A25" s="385">
        <v>16</v>
      </c>
      <c r="B25" s="376" t="s">
        <v>623</v>
      </c>
    </row>
    <row r="26" spans="1:2">
      <c r="A26" s="385">
        <v>17</v>
      </c>
      <c r="B26" s="376" t="s">
        <v>935</v>
      </c>
    </row>
    <row r="27" spans="1:2">
      <c r="A27" s="385">
        <v>18</v>
      </c>
      <c r="B27" s="376" t="s">
        <v>953</v>
      </c>
    </row>
    <row r="28" spans="1:2">
      <c r="A28" s="385">
        <v>19</v>
      </c>
      <c r="B28" s="376" t="s">
        <v>954</v>
      </c>
    </row>
    <row r="29" spans="1:2">
      <c r="A29" s="385">
        <v>20</v>
      </c>
      <c r="B29" s="384" t="s">
        <v>722</v>
      </c>
    </row>
    <row r="30" spans="1:2">
      <c r="A30" s="385">
        <v>21</v>
      </c>
      <c r="B30" s="376" t="s">
        <v>740</v>
      </c>
    </row>
    <row r="31" spans="1:2">
      <c r="A31" s="385">
        <v>22</v>
      </c>
      <c r="B31" s="575" t="s">
        <v>757</v>
      </c>
    </row>
    <row r="32" spans="1:2" ht="26.25">
      <c r="A32" s="385">
        <v>23</v>
      </c>
      <c r="B32" s="575" t="s">
        <v>936</v>
      </c>
    </row>
    <row r="33" spans="1:2">
      <c r="A33" s="385">
        <v>24</v>
      </c>
      <c r="B33" s="376" t="s">
        <v>937</v>
      </c>
    </row>
    <row r="34" spans="1:2">
      <c r="A34" s="385">
        <v>25</v>
      </c>
      <c r="B34" s="376" t="s">
        <v>938</v>
      </c>
    </row>
    <row r="35" spans="1:2">
      <c r="A35" s="380">
        <v>26</v>
      </c>
      <c r="B35" s="384" t="s">
        <v>1007</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41" activePane="bottomRight" state="frozen"/>
      <selection pane="topRight" activeCell="B1" sqref="B1"/>
      <selection pane="bottomLeft" activeCell="A5" sqref="A5"/>
      <selection pane="bottomRight" activeCell="C6" sqref="C6:C52"/>
    </sheetView>
  </sheetViews>
  <sheetFormatPr defaultRowHeight="15"/>
  <cols>
    <col min="1" max="1" width="9.5703125" style="5" bestFit="1" customWidth="1"/>
    <col min="2" max="2" width="132.42578125" style="2" customWidth="1"/>
    <col min="3" max="3" width="18.42578125" style="2" customWidth="1"/>
  </cols>
  <sheetData>
    <row r="1" spans="1:6" ht="15.75">
      <c r="A1" s="669" t="s">
        <v>188</v>
      </c>
      <c r="B1" s="742" t="str">
        <f>Info!C2</f>
        <v>სს "ზირაათ ბანკი საქართველო"</v>
      </c>
      <c r="D1" s="2"/>
      <c r="E1" s="2"/>
      <c r="F1" s="2"/>
    </row>
    <row r="2" spans="1:6" s="20" customFormat="1" ht="15.75" customHeight="1">
      <c r="A2" s="669" t="s">
        <v>189</v>
      </c>
      <c r="B2" s="737">
        <f>'1. key ratios'!B2</f>
        <v>44742</v>
      </c>
    </row>
    <row r="3" spans="1:6" s="20" customFormat="1" ht="15.75" customHeight="1"/>
    <row r="4" spans="1:6" ht="15.75" thickBot="1">
      <c r="A4" s="5" t="s">
        <v>413</v>
      </c>
      <c r="B4" s="57" t="s">
        <v>88</v>
      </c>
    </row>
    <row r="5" spans="1:6">
      <c r="A5" s="129" t="s">
        <v>26</v>
      </c>
      <c r="B5" s="130"/>
      <c r="C5" s="131" t="s">
        <v>27</v>
      </c>
    </row>
    <row r="6" spans="1:6">
      <c r="A6" s="132">
        <v>1</v>
      </c>
      <c r="B6" s="78" t="s">
        <v>28</v>
      </c>
      <c r="C6" s="262">
        <v>62878440.801799998</v>
      </c>
    </row>
    <row r="7" spans="1:6">
      <c r="A7" s="132">
        <v>2</v>
      </c>
      <c r="B7" s="75" t="s">
        <v>29</v>
      </c>
      <c r="C7" s="263">
        <v>50000000</v>
      </c>
    </row>
    <row r="8" spans="1:6">
      <c r="A8" s="132">
        <v>3</v>
      </c>
      <c r="B8" s="69" t="s">
        <v>30</v>
      </c>
      <c r="C8" s="263"/>
    </row>
    <row r="9" spans="1:6">
      <c r="A9" s="132">
        <v>4</v>
      </c>
      <c r="B9" s="69" t="s">
        <v>31</v>
      </c>
      <c r="C9" s="263"/>
    </row>
    <row r="10" spans="1:6">
      <c r="A10" s="132">
        <v>5</v>
      </c>
      <c r="B10" s="69" t="s">
        <v>32</v>
      </c>
      <c r="C10" s="263"/>
    </row>
    <row r="11" spans="1:6">
      <c r="A11" s="132">
        <v>6</v>
      </c>
      <c r="B11" s="76" t="s">
        <v>33</v>
      </c>
      <c r="C11" s="263">
        <v>12878440.8018</v>
      </c>
    </row>
    <row r="12" spans="1:6" s="4" customFormat="1">
      <c r="A12" s="132">
        <v>7</v>
      </c>
      <c r="B12" s="78" t="s">
        <v>34</v>
      </c>
      <c r="C12" s="264">
        <v>948616.75</v>
      </c>
    </row>
    <row r="13" spans="1:6" s="4" customFormat="1">
      <c r="A13" s="132">
        <v>8</v>
      </c>
      <c r="B13" s="77" t="s">
        <v>35</v>
      </c>
      <c r="C13" s="265"/>
    </row>
    <row r="14" spans="1:6" s="4" customFormat="1" ht="25.5">
      <c r="A14" s="132">
        <v>9</v>
      </c>
      <c r="B14" s="70" t="s">
        <v>36</v>
      </c>
      <c r="C14" s="265"/>
    </row>
    <row r="15" spans="1:6" s="4" customFormat="1">
      <c r="A15" s="132">
        <v>10</v>
      </c>
      <c r="B15" s="71" t="s">
        <v>37</v>
      </c>
      <c r="C15" s="265">
        <v>948616.75</v>
      </c>
    </row>
    <row r="16" spans="1:6" s="4" customFormat="1">
      <c r="A16" s="132">
        <v>11</v>
      </c>
      <c r="B16" s="72" t="s">
        <v>38</v>
      </c>
      <c r="C16" s="265"/>
    </row>
    <row r="17" spans="1:3" s="4" customFormat="1">
      <c r="A17" s="132">
        <v>12</v>
      </c>
      <c r="B17" s="71" t="s">
        <v>39</v>
      </c>
      <c r="C17" s="265"/>
    </row>
    <row r="18" spans="1:3" s="4" customFormat="1">
      <c r="A18" s="132">
        <v>13</v>
      </c>
      <c r="B18" s="71" t="s">
        <v>40</v>
      </c>
      <c r="C18" s="265"/>
    </row>
    <row r="19" spans="1:3" s="4" customFormat="1">
      <c r="A19" s="132">
        <v>14</v>
      </c>
      <c r="B19" s="71" t="s">
        <v>41</v>
      </c>
      <c r="C19" s="265"/>
    </row>
    <row r="20" spans="1:3" s="4" customFormat="1" ht="25.5">
      <c r="A20" s="132">
        <v>15</v>
      </c>
      <c r="B20" s="71" t="s">
        <v>42</v>
      </c>
      <c r="C20" s="265"/>
    </row>
    <row r="21" spans="1:3" s="4" customFormat="1" ht="25.5">
      <c r="A21" s="132">
        <v>16</v>
      </c>
      <c r="B21" s="70" t="s">
        <v>43</v>
      </c>
      <c r="C21" s="265"/>
    </row>
    <row r="22" spans="1:3" s="4" customFormat="1">
      <c r="A22" s="132">
        <v>17</v>
      </c>
      <c r="B22" s="133" t="s">
        <v>44</v>
      </c>
      <c r="C22" s="265"/>
    </row>
    <row r="23" spans="1:3" s="4" customFormat="1" ht="25.5">
      <c r="A23" s="132">
        <v>18</v>
      </c>
      <c r="B23" s="70" t="s">
        <v>45</v>
      </c>
      <c r="C23" s="265">
        <v>0</v>
      </c>
    </row>
    <row r="24" spans="1:3" s="4" customFormat="1" ht="25.5">
      <c r="A24" s="132">
        <v>19</v>
      </c>
      <c r="B24" s="70" t="s">
        <v>46</v>
      </c>
      <c r="C24" s="265">
        <v>0</v>
      </c>
    </row>
    <row r="25" spans="1:3" s="4" customFormat="1" ht="25.5">
      <c r="A25" s="132">
        <v>20</v>
      </c>
      <c r="B25" s="73" t="s">
        <v>47</v>
      </c>
      <c r="C25" s="265">
        <v>0</v>
      </c>
    </row>
    <row r="26" spans="1:3" s="4" customFormat="1">
      <c r="A26" s="132">
        <v>21</v>
      </c>
      <c r="B26" s="73" t="s">
        <v>48</v>
      </c>
      <c r="C26" s="265">
        <v>0</v>
      </c>
    </row>
    <row r="27" spans="1:3" s="4" customFormat="1" ht="25.5">
      <c r="A27" s="132">
        <v>22</v>
      </c>
      <c r="B27" s="73" t="s">
        <v>49</v>
      </c>
      <c r="C27" s="265">
        <v>0</v>
      </c>
    </row>
    <row r="28" spans="1:3" s="4" customFormat="1">
      <c r="A28" s="132">
        <v>23</v>
      </c>
      <c r="B28" s="79" t="s">
        <v>23</v>
      </c>
      <c r="C28" s="264">
        <v>61929824.051799998</v>
      </c>
    </row>
    <row r="29" spans="1:3" s="4" customFormat="1">
      <c r="A29" s="134"/>
      <c r="B29" s="74"/>
      <c r="C29" s="265"/>
    </row>
    <row r="30" spans="1:3" s="4" customFormat="1">
      <c r="A30" s="134">
        <v>24</v>
      </c>
      <c r="B30" s="79" t="s">
        <v>50</v>
      </c>
      <c r="C30" s="264">
        <v>0</v>
      </c>
    </row>
    <row r="31" spans="1:3" s="4" customFormat="1">
      <c r="A31" s="134">
        <v>25</v>
      </c>
      <c r="B31" s="69" t="s">
        <v>51</v>
      </c>
      <c r="C31" s="266">
        <v>0</v>
      </c>
    </row>
    <row r="32" spans="1:3" s="4" customFormat="1">
      <c r="A32" s="134">
        <v>26</v>
      </c>
      <c r="B32" s="172" t="s">
        <v>52</v>
      </c>
      <c r="C32" s="265"/>
    </row>
    <row r="33" spans="1:3" s="4" customFormat="1">
      <c r="A33" s="134">
        <v>27</v>
      </c>
      <c r="B33" s="172" t="s">
        <v>53</v>
      </c>
      <c r="C33" s="265"/>
    </row>
    <row r="34" spans="1:3" s="4" customFormat="1">
      <c r="A34" s="134">
        <v>28</v>
      </c>
      <c r="B34" s="69" t="s">
        <v>54</v>
      </c>
      <c r="C34" s="265"/>
    </row>
    <row r="35" spans="1:3" s="4" customFormat="1">
      <c r="A35" s="134">
        <v>29</v>
      </c>
      <c r="B35" s="79" t="s">
        <v>55</v>
      </c>
      <c r="C35" s="264">
        <v>0</v>
      </c>
    </row>
    <row r="36" spans="1:3" s="4" customFormat="1">
      <c r="A36" s="134">
        <v>30</v>
      </c>
      <c r="B36" s="70" t="s">
        <v>56</v>
      </c>
      <c r="C36" s="265">
        <v>0</v>
      </c>
    </row>
    <row r="37" spans="1:3" s="4" customFormat="1">
      <c r="A37" s="134">
        <v>31</v>
      </c>
      <c r="B37" s="71" t="s">
        <v>57</v>
      </c>
      <c r="C37" s="265">
        <v>0</v>
      </c>
    </row>
    <row r="38" spans="1:3" s="4" customFormat="1" ht="25.5">
      <c r="A38" s="134">
        <v>32</v>
      </c>
      <c r="B38" s="70" t="s">
        <v>58</v>
      </c>
      <c r="C38" s="265">
        <v>0</v>
      </c>
    </row>
    <row r="39" spans="1:3" s="4" customFormat="1" ht="25.5">
      <c r="A39" s="134">
        <v>33</v>
      </c>
      <c r="B39" s="70" t="s">
        <v>46</v>
      </c>
      <c r="C39" s="265">
        <v>0</v>
      </c>
    </row>
    <row r="40" spans="1:3" s="4" customFormat="1" ht="25.5">
      <c r="A40" s="134">
        <v>34</v>
      </c>
      <c r="B40" s="73" t="s">
        <v>59</v>
      </c>
      <c r="C40" s="265">
        <v>0</v>
      </c>
    </row>
    <row r="41" spans="1:3" s="4" customFormat="1">
      <c r="A41" s="134">
        <v>35</v>
      </c>
      <c r="B41" s="79" t="s">
        <v>24</v>
      </c>
      <c r="C41" s="264">
        <v>0</v>
      </c>
    </row>
    <row r="42" spans="1:3" s="4" customFormat="1">
      <c r="A42" s="134"/>
      <c r="B42" s="74"/>
      <c r="C42" s="265"/>
    </row>
    <row r="43" spans="1:3" s="4" customFormat="1">
      <c r="A43" s="134">
        <v>36</v>
      </c>
      <c r="B43" s="80" t="s">
        <v>60</v>
      </c>
      <c r="C43" s="264">
        <v>1768506.2896</v>
      </c>
    </row>
    <row r="44" spans="1:3" s="4" customFormat="1">
      <c r="A44" s="134">
        <v>37</v>
      </c>
      <c r="B44" s="69" t="s">
        <v>61</v>
      </c>
      <c r="C44" s="265"/>
    </row>
    <row r="45" spans="1:3" s="4" customFormat="1">
      <c r="A45" s="134">
        <v>38</v>
      </c>
      <c r="B45" s="69" t="s">
        <v>62</v>
      </c>
      <c r="C45" s="265"/>
    </row>
    <row r="46" spans="1:3" s="4" customFormat="1">
      <c r="A46" s="134">
        <v>39</v>
      </c>
      <c r="B46" s="69" t="s">
        <v>63</v>
      </c>
      <c r="C46" s="265">
        <v>1768506.2896</v>
      </c>
    </row>
    <row r="47" spans="1:3" s="4" customFormat="1">
      <c r="A47" s="134">
        <v>40</v>
      </c>
      <c r="B47" s="80" t="s">
        <v>64</v>
      </c>
      <c r="C47" s="264">
        <v>0</v>
      </c>
    </row>
    <row r="48" spans="1:3" s="4" customFormat="1">
      <c r="A48" s="134">
        <v>41</v>
      </c>
      <c r="B48" s="70" t="s">
        <v>65</v>
      </c>
      <c r="C48" s="265">
        <v>0</v>
      </c>
    </row>
    <row r="49" spans="1:3" s="4" customFormat="1">
      <c r="A49" s="134">
        <v>42</v>
      </c>
      <c r="B49" s="71" t="s">
        <v>66</v>
      </c>
      <c r="C49" s="265">
        <v>0</v>
      </c>
    </row>
    <row r="50" spans="1:3" s="4" customFormat="1" ht="25.5">
      <c r="A50" s="134">
        <v>43</v>
      </c>
      <c r="B50" s="70" t="s">
        <v>67</v>
      </c>
      <c r="C50" s="265">
        <v>0</v>
      </c>
    </row>
    <row r="51" spans="1:3" s="4" customFormat="1" ht="25.5">
      <c r="A51" s="134">
        <v>44</v>
      </c>
      <c r="B51" s="70" t="s">
        <v>46</v>
      </c>
      <c r="C51" s="265">
        <v>0</v>
      </c>
    </row>
    <row r="52" spans="1:3" s="4" customFormat="1" ht="15.75" thickBot="1">
      <c r="A52" s="135">
        <v>45</v>
      </c>
      <c r="B52" s="136" t="s">
        <v>25</v>
      </c>
      <c r="C52" s="267">
        <v>1768506.2896</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C7" sqref="C7:D21"/>
    </sheetView>
  </sheetViews>
  <sheetFormatPr defaultColWidth="9.140625" defaultRowHeight="12.75"/>
  <cols>
    <col min="1" max="1" width="10.85546875" style="330" bestFit="1" customWidth="1"/>
    <col min="2" max="2" width="59" style="330" customWidth="1"/>
    <col min="3" max="3" width="16.7109375" style="330" bestFit="1" customWidth="1"/>
    <col min="4" max="4" width="15.85546875" style="692" customWidth="1"/>
    <col min="5" max="16384" width="9.140625" style="330"/>
  </cols>
  <sheetData>
    <row r="1" spans="1:4" ht="15">
      <c r="A1" s="669" t="s">
        <v>188</v>
      </c>
      <c r="B1" s="742" t="str">
        <f>Info!C2</f>
        <v>სს "ზირაათ ბანკი საქართველო"</v>
      </c>
    </row>
    <row r="2" spans="1:4" s="20" customFormat="1" ht="15.75" customHeight="1">
      <c r="A2" s="669" t="s">
        <v>189</v>
      </c>
      <c r="B2" s="737">
        <f>'1. key ratios'!B2</f>
        <v>44742</v>
      </c>
      <c r="D2" s="739"/>
    </row>
    <row r="3" spans="1:4" s="20" customFormat="1" ht="15.75" customHeight="1">
      <c r="D3" s="739"/>
    </row>
    <row r="4" spans="1:4" ht="13.5" thickBot="1">
      <c r="A4" s="331" t="s">
        <v>525</v>
      </c>
      <c r="B4" s="367" t="s">
        <v>526</v>
      </c>
    </row>
    <row r="5" spans="1:4" s="368" customFormat="1">
      <c r="A5" s="806" t="s">
        <v>527</v>
      </c>
      <c r="B5" s="807"/>
      <c r="C5" s="358" t="s">
        <v>528</v>
      </c>
      <c r="D5" s="359" t="s">
        <v>529</v>
      </c>
    </row>
    <row r="6" spans="1:4" s="369" customFormat="1">
      <c r="A6" s="360">
        <v>1</v>
      </c>
      <c r="B6" s="361" t="s">
        <v>530</v>
      </c>
      <c r="C6" s="361"/>
      <c r="D6" s="740"/>
    </row>
    <row r="7" spans="1:4" s="369" customFormat="1">
      <c r="A7" s="362" t="s">
        <v>531</v>
      </c>
      <c r="B7" s="363" t="s">
        <v>532</v>
      </c>
      <c r="C7" s="413">
        <v>4.4999999999999998E-2</v>
      </c>
      <c r="D7" s="743">
        <v>7528269.3490701448</v>
      </c>
    </row>
    <row r="8" spans="1:4" s="369" customFormat="1">
      <c r="A8" s="362" t="s">
        <v>533</v>
      </c>
      <c r="B8" s="363" t="s">
        <v>534</v>
      </c>
      <c r="C8" s="414">
        <v>0.06</v>
      </c>
      <c r="D8" s="743">
        <v>10037692.46542686</v>
      </c>
    </row>
    <row r="9" spans="1:4" s="369" customFormat="1">
      <c r="A9" s="362" t="s">
        <v>535</v>
      </c>
      <c r="B9" s="363" t="s">
        <v>536</v>
      </c>
      <c r="C9" s="414">
        <v>0.08</v>
      </c>
      <c r="D9" s="743">
        <v>13383589.953902481</v>
      </c>
    </row>
    <row r="10" spans="1:4" s="369" customFormat="1">
      <c r="A10" s="360" t="s">
        <v>537</v>
      </c>
      <c r="B10" s="361" t="s">
        <v>538</v>
      </c>
      <c r="C10" s="415"/>
      <c r="D10" s="412"/>
    </row>
    <row r="11" spans="1:4" s="370" customFormat="1">
      <c r="A11" s="364" t="s">
        <v>539</v>
      </c>
      <c r="B11" s="365" t="s">
        <v>601</v>
      </c>
      <c r="C11" s="416">
        <v>0</v>
      </c>
      <c r="D11" s="741">
        <v>0</v>
      </c>
    </row>
    <row r="12" spans="1:4" s="370" customFormat="1">
      <c r="A12" s="364" t="s">
        <v>540</v>
      </c>
      <c r="B12" s="365" t="s">
        <v>541</v>
      </c>
      <c r="C12" s="416">
        <v>0</v>
      </c>
      <c r="D12" s="741">
        <v>0</v>
      </c>
    </row>
    <row r="13" spans="1:4" s="370" customFormat="1">
      <c r="A13" s="364" t="s">
        <v>542</v>
      </c>
      <c r="B13" s="365" t="s">
        <v>543</v>
      </c>
      <c r="C13" s="416">
        <v>0</v>
      </c>
      <c r="D13" s="741">
        <v>0</v>
      </c>
    </row>
    <row r="14" spans="1:4" s="369" customFormat="1">
      <c r="A14" s="360" t="s">
        <v>544</v>
      </c>
      <c r="B14" s="361" t="s">
        <v>599</v>
      </c>
      <c r="C14" s="417"/>
      <c r="D14" s="412"/>
    </row>
    <row r="15" spans="1:4" s="369" customFormat="1">
      <c r="A15" s="377" t="s">
        <v>547</v>
      </c>
      <c r="B15" s="365" t="s">
        <v>600</v>
      </c>
      <c r="C15" s="416">
        <v>2.4564522052382329E-2</v>
      </c>
      <c r="D15" s="743">
        <v>4109518.6320335008</v>
      </c>
    </row>
    <row r="16" spans="1:4" s="369" customFormat="1">
      <c r="A16" s="377" t="s">
        <v>548</v>
      </c>
      <c r="B16" s="365" t="s">
        <v>550</v>
      </c>
      <c r="C16" s="416">
        <v>3.2765855947140293E-2</v>
      </c>
      <c r="D16" s="743">
        <v>5481559.7560645342</v>
      </c>
    </row>
    <row r="17" spans="1:6" s="369" customFormat="1">
      <c r="A17" s="377" t="s">
        <v>549</v>
      </c>
      <c r="B17" s="365" t="s">
        <v>597</v>
      </c>
      <c r="C17" s="416">
        <v>5.3622769114610849E-2</v>
      </c>
      <c r="D17" s="743">
        <v>8970814.4252842255</v>
      </c>
    </row>
    <row r="18" spans="1:6" s="368" customFormat="1">
      <c r="A18" s="808" t="s">
        <v>598</v>
      </c>
      <c r="B18" s="809"/>
      <c r="C18" s="418" t="s">
        <v>528</v>
      </c>
      <c r="D18" s="412" t="s">
        <v>529</v>
      </c>
    </row>
    <row r="19" spans="1:6" s="369" customFormat="1">
      <c r="A19" s="366">
        <v>4</v>
      </c>
      <c r="B19" s="365" t="s">
        <v>23</v>
      </c>
      <c r="C19" s="416">
        <v>6.9564522052382324E-2</v>
      </c>
      <c r="D19" s="743">
        <v>11637787.981103646</v>
      </c>
    </row>
    <row r="20" spans="1:6" s="369" customFormat="1">
      <c r="A20" s="366">
        <v>5</v>
      </c>
      <c r="B20" s="365" t="s">
        <v>89</v>
      </c>
      <c r="C20" s="416">
        <v>9.2765855947140291E-2</v>
      </c>
      <c r="D20" s="743">
        <v>15519252.221491393</v>
      </c>
    </row>
    <row r="21" spans="1:6" s="369" customFormat="1" ht="13.5" thickBot="1">
      <c r="A21" s="371" t="s">
        <v>545</v>
      </c>
      <c r="B21" s="372" t="s">
        <v>88</v>
      </c>
      <c r="C21" s="419">
        <v>0.13362276911461085</v>
      </c>
      <c r="D21" s="744">
        <v>22354404.379186705</v>
      </c>
    </row>
    <row r="22" spans="1:6">
      <c r="F22" s="331"/>
    </row>
    <row r="23" spans="1:6" ht="63.75">
      <c r="B23" s="22" t="s">
        <v>602</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Normal="100" workbookViewId="0">
      <pane xSplit="1" ySplit="5" topLeftCell="B6" activePane="bottomRight" state="frozen"/>
      <selection pane="topRight" activeCell="B1" sqref="B1"/>
      <selection pane="bottomLeft" activeCell="A5" sqref="A5"/>
      <selection pane="bottomRight" activeCell="C6" sqref="C6:C45"/>
    </sheetView>
  </sheetViews>
  <sheetFormatPr defaultRowHeight="15.75"/>
  <cols>
    <col min="1" max="1" width="10.7109375" style="66" customWidth="1"/>
    <col min="2" max="2" width="69" style="66" customWidth="1"/>
    <col min="3" max="3" width="53.140625" style="66" customWidth="1"/>
    <col min="4" max="4" width="32.28515625" style="66" customWidth="1"/>
    <col min="5" max="5" width="9.42578125" customWidth="1"/>
  </cols>
  <sheetData>
    <row r="1" spans="1:6">
      <c r="A1" s="18" t="s">
        <v>188</v>
      </c>
      <c r="B1" s="668" t="str">
        <f>Info!C2</f>
        <v>სს "ზირაათ ბანკი საქართველო"</v>
      </c>
      <c r="E1" s="2"/>
      <c r="F1" s="2"/>
    </row>
    <row r="2" spans="1:6" s="20" customFormat="1" ht="15.75" customHeight="1">
      <c r="A2" s="20" t="s">
        <v>189</v>
      </c>
      <c r="B2" s="663">
        <f>'1. key ratios'!B2</f>
        <v>44742</v>
      </c>
    </row>
    <row r="3" spans="1:6" s="20" customFormat="1" ht="15.75" customHeight="1">
      <c r="A3" s="25"/>
    </row>
    <row r="4" spans="1:6" s="20" customFormat="1" ht="15.75" customHeight="1" thickBot="1">
      <c r="A4" s="20" t="s">
        <v>414</v>
      </c>
      <c r="B4" s="669" t="s">
        <v>269</v>
      </c>
      <c r="D4" s="195" t="s">
        <v>93</v>
      </c>
    </row>
    <row r="5" spans="1:6" ht="38.25">
      <c r="A5" s="147" t="s">
        <v>26</v>
      </c>
      <c r="B5" s="670" t="s">
        <v>231</v>
      </c>
      <c r="C5" s="671" t="s">
        <v>236</v>
      </c>
      <c r="D5" s="672" t="s">
        <v>270</v>
      </c>
    </row>
    <row r="6" spans="1:6">
      <c r="A6" s="137">
        <v>1</v>
      </c>
      <c r="B6" s="81" t="s">
        <v>154</v>
      </c>
      <c r="C6" s="268">
        <v>8801192.4341000002</v>
      </c>
      <c r="D6" s="624"/>
      <c r="E6" s="8"/>
    </row>
    <row r="7" spans="1:6">
      <c r="A7" s="137">
        <v>2</v>
      </c>
      <c r="B7" s="82" t="s">
        <v>155</v>
      </c>
      <c r="C7" s="269">
        <v>40440748.515299998</v>
      </c>
      <c r="D7" s="138"/>
      <c r="E7" s="8"/>
    </row>
    <row r="8" spans="1:6">
      <c r="A8" s="137">
        <v>3</v>
      </c>
      <c r="B8" s="82" t="s">
        <v>156</v>
      </c>
      <c r="C8" s="269">
        <v>18226850.746100001</v>
      </c>
      <c r="D8" s="138"/>
      <c r="E8" s="8"/>
    </row>
    <row r="9" spans="1:6">
      <c r="A9" s="137">
        <v>4</v>
      </c>
      <c r="B9" s="82" t="s">
        <v>185</v>
      </c>
      <c r="C9" s="269">
        <v>0</v>
      </c>
      <c r="D9" s="138"/>
      <c r="E9" s="8"/>
    </row>
    <row r="10" spans="1:6">
      <c r="A10" s="137">
        <v>5</v>
      </c>
      <c r="B10" s="82" t="s">
        <v>157</v>
      </c>
      <c r="C10" s="269">
        <v>996190.14</v>
      </c>
      <c r="D10" s="138"/>
      <c r="E10" s="8"/>
    </row>
    <row r="11" spans="1:6">
      <c r="A11" s="137">
        <v>6.1</v>
      </c>
      <c r="B11" s="82" t="s">
        <v>158</v>
      </c>
      <c r="C11" s="270">
        <v>95936863.127099991</v>
      </c>
      <c r="D11" s="139"/>
      <c r="E11" s="9"/>
    </row>
    <row r="12" spans="1:6">
      <c r="A12" s="137">
        <v>6.2</v>
      </c>
      <c r="B12" s="83" t="s">
        <v>159</v>
      </c>
      <c r="C12" s="270">
        <v>-5664526.2294999994</v>
      </c>
      <c r="D12" s="139"/>
      <c r="E12" s="9"/>
    </row>
    <row r="13" spans="1:6">
      <c r="A13" s="137" t="s">
        <v>486</v>
      </c>
      <c r="B13" s="84" t="s">
        <v>487</v>
      </c>
      <c r="C13" s="270">
        <v>-1559106.2768000001</v>
      </c>
      <c r="D13" s="231" t="s">
        <v>1024</v>
      </c>
      <c r="E13" s="9"/>
    </row>
    <row r="14" spans="1:6">
      <c r="A14" s="137" t="s">
        <v>621</v>
      </c>
      <c r="B14" s="84" t="s">
        <v>610</v>
      </c>
      <c r="C14" s="270">
        <v>0</v>
      </c>
      <c r="D14" s="139"/>
      <c r="E14" s="9"/>
    </row>
    <row r="15" spans="1:6">
      <c r="A15" s="137">
        <v>6</v>
      </c>
      <c r="B15" s="82" t="s">
        <v>160</v>
      </c>
      <c r="C15" s="276">
        <v>90272336.897599995</v>
      </c>
      <c r="D15" s="139"/>
      <c r="E15" s="8"/>
    </row>
    <row r="16" spans="1:6">
      <c r="A16" s="137">
        <v>7</v>
      </c>
      <c r="B16" s="82" t="s">
        <v>161</v>
      </c>
      <c r="C16" s="269">
        <v>515368.48029999994</v>
      </c>
      <c r="D16" s="138"/>
      <c r="E16" s="8"/>
    </row>
    <row r="17" spans="1:5">
      <c r="A17" s="137">
        <v>8</v>
      </c>
      <c r="B17" s="82" t="s">
        <v>162</v>
      </c>
      <c r="C17" s="269">
        <v>0</v>
      </c>
      <c r="D17" s="138"/>
      <c r="E17" s="8"/>
    </row>
    <row r="18" spans="1:5">
      <c r="A18" s="137">
        <v>9</v>
      </c>
      <c r="B18" s="82" t="s">
        <v>163</v>
      </c>
      <c r="C18" s="269">
        <v>0</v>
      </c>
      <c r="D18" s="138"/>
      <c r="E18" s="8"/>
    </row>
    <row r="19" spans="1:5" ht="30">
      <c r="A19" s="137">
        <v>9.1</v>
      </c>
      <c r="B19" s="84" t="s">
        <v>246</v>
      </c>
      <c r="C19" s="270"/>
      <c r="D19" s="138"/>
      <c r="E19" s="8"/>
    </row>
    <row r="20" spans="1:5" ht="30">
      <c r="A20" s="137">
        <v>9.1999999999999993</v>
      </c>
      <c r="B20" s="84" t="s">
        <v>235</v>
      </c>
      <c r="C20" s="270"/>
      <c r="D20" s="138"/>
      <c r="E20" s="8"/>
    </row>
    <row r="21" spans="1:5" ht="30">
      <c r="A21" s="137">
        <v>9.3000000000000007</v>
      </c>
      <c r="B21" s="84" t="s">
        <v>234</v>
      </c>
      <c r="C21" s="270"/>
      <c r="D21" s="138"/>
      <c r="E21" s="8"/>
    </row>
    <row r="22" spans="1:5">
      <c r="A22" s="137">
        <v>10</v>
      </c>
      <c r="B22" s="82" t="s">
        <v>164</v>
      </c>
      <c r="C22" s="269">
        <v>5842888.21</v>
      </c>
      <c r="D22" s="138"/>
      <c r="E22" s="8"/>
    </row>
    <row r="23" spans="1:5">
      <c r="A23" s="137">
        <v>10.1</v>
      </c>
      <c r="B23" s="84" t="s">
        <v>233</v>
      </c>
      <c r="C23" s="269">
        <v>948616.75</v>
      </c>
      <c r="D23" s="231" t="s">
        <v>440</v>
      </c>
      <c r="E23" s="8"/>
    </row>
    <row r="24" spans="1:5">
      <c r="A24" s="137">
        <v>11</v>
      </c>
      <c r="B24" s="85" t="s">
        <v>165</v>
      </c>
      <c r="C24" s="271">
        <v>2648775.5718</v>
      </c>
      <c r="D24" s="140"/>
      <c r="E24" s="8"/>
    </row>
    <row r="25" spans="1:5">
      <c r="A25" s="137">
        <v>12</v>
      </c>
      <c r="B25" s="87" t="s">
        <v>166</v>
      </c>
      <c r="C25" s="272">
        <v>167744350.99520001</v>
      </c>
      <c r="D25" s="141"/>
      <c r="E25" s="7"/>
    </row>
    <row r="26" spans="1:5">
      <c r="A26" s="137">
        <v>13</v>
      </c>
      <c r="B26" s="82" t="s">
        <v>167</v>
      </c>
      <c r="C26" s="273">
        <v>10983375</v>
      </c>
      <c r="D26" s="142"/>
      <c r="E26" s="8"/>
    </row>
    <row r="27" spans="1:5">
      <c r="A27" s="137">
        <v>14</v>
      </c>
      <c r="B27" s="82" t="s">
        <v>168</v>
      </c>
      <c r="C27" s="269">
        <v>61443258.942099996</v>
      </c>
      <c r="D27" s="138"/>
      <c r="E27" s="8"/>
    </row>
    <row r="28" spans="1:5">
      <c r="A28" s="137">
        <v>15</v>
      </c>
      <c r="B28" s="82" t="s">
        <v>169</v>
      </c>
      <c r="C28" s="269">
        <v>11190715.3565</v>
      </c>
      <c r="D28" s="138"/>
      <c r="E28" s="8"/>
    </row>
    <row r="29" spans="1:5">
      <c r="A29" s="137">
        <v>16</v>
      </c>
      <c r="B29" s="82" t="s">
        <v>170</v>
      </c>
      <c r="C29" s="269">
        <v>18438691.870900001</v>
      </c>
      <c r="D29" s="138"/>
      <c r="E29" s="8"/>
    </row>
    <row r="30" spans="1:5">
      <c r="A30" s="137">
        <v>17</v>
      </c>
      <c r="B30" s="82" t="s">
        <v>171</v>
      </c>
      <c r="C30" s="269">
        <v>0</v>
      </c>
      <c r="D30" s="138"/>
      <c r="E30" s="8"/>
    </row>
    <row r="31" spans="1:5">
      <c r="A31" s="137">
        <v>18</v>
      </c>
      <c r="B31" s="82" t="s">
        <v>172</v>
      </c>
      <c r="C31" s="269">
        <v>0</v>
      </c>
      <c r="D31" s="138"/>
      <c r="E31" s="8"/>
    </row>
    <row r="32" spans="1:5">
      <c r="A32" s="137">
        <v>19</v>
      </c>
      <c r="B32" s="82" t="s">
        <v>173</v>
      </c>
      <c r="C32" s="269">
        <v>215943.73929999996</v>
      </c>
      <c r="D32" s="138"/>
      <c r="E32" s="8"/>
    </row>
    <row r="33" spans="1:5">
      <c r="A33" s="137">
        <v>20</v>
      </c>
      <c r="B33" s="82" t="s">
        <v>95</v>
      </c>
      <c r="C33" s="269">
        <v>2593925.3130000001</v>
      </c>
      <c r="D33" s="138"/>
      <c r="E33" s="8"/>
    </row>
    <row r="34" spans="1:5">
      <c r="A34" s="599">
        <v>20.100000000000001</v>
      </c>
      <c r="B34" s="86" t="s">
        <v>962</v>
      </c>
      <c r="C34" s="271">
        <v>209400.0128</v>
      </c>
      <c r="D34" s="231" t="s">
        <v>1024</v>
      </c>
      <c r="E34" s="8"/>
    </row>
    <row r="35" spans="1:5">
      <c r="A35" s="137">
        <v>21</v>
      </c>
      <c r="B35" s="85" t="s">
        <v>174</v>
      </c>
      <c r="C35" s="271">
        <v>0</v>
      </c>
      <c r="D35" s="140"/>
      <c r="E35" s="8"/>
    </row>
    <row r="36" spans="1:5">
      <c r="A36" s="137">
        <v>21.1</v>
      </c>
      <c r="B36" s="86" t="s">
        <v>960</v>
      </c>
      <c r="C36" s="274">
        <v>0</v>
      </c>
      <c r="D36" s="143"/>
      <c r="E36" s="8"/>
    </row>
    <row r="37" spans="1:5">
      <c r="A37" s="137">
        <v>22</v>
      </c>
      <c r="B37" s="87" t="s">
        <v>175</v>
      </c>
      <c r="C37" s="272">
        <v>104865910.22179998</v>
      </c>
      <c r="D37" s="141"/>
      <c r="E37" s="7"/>
    </row>
    <row r="38" spans="1:5">
      <c r="A38" s="137">
        <v>23</v>
      </c>
      <c r="B38" s="85" t="s">
        <v>176</v>
      </c>
      <c r="C38" s="269">
        <v>50000000</v>
      </c>
      <c r="D38" s="231" t="s">
        <v>1025</v>
      </c>
      <c r="E38" s="8"/>
    </row>
    <row r="39" spans="1:5">
      <c r="A39" s="137">
        <v>24</v>
      </c>
      <c r="B39" s="85" t="s">
        <v>177</v>
      </c>
      <c r="C39" s="269">
        <v>0</v>
      </c>
      <c r="D39" s="138"/>
      <c r="E39" s="8"/>
    </row>
    <row r="40" spans="1:5">
      <c r="A40" s="137">
        <v>25</v>
      </c>
      <c r="B40" s="85" t="s">
        <v>232</v>
      </c>
      <c r="C40" s="269">
        <v>0</v>
      </c>
      <c r="D40" s="138"/>
      <c r="E40" s="8"/>
    </row>
    <row r="41" spans="1:5">
      <c r="A41" s="137">
        <v>26</v>
      </c>
      <c r="B41" s="85" t="s">
        <v>179</v>
      </c>
      <c r="C41" s="269">
        <v>0</v>
      </c>
      <c r="D41" s="138"/>
      <c r="E41" s="8"/>
    </row>
    <row r="42" spans="1:5">
      <c r="A42" s="137">
        <v>27</v>
      </c>
      <c r="B42" s="85" t="s">
        <v>180</v>
      </c>
      <c r="C42" s="269">
        <v>0</v>
      </c>
      <c r="D42" s="138"/>
      <c r="E42" s="8"/>
    </row>
    <row r="43" spans="1:5">
      <c r="A43" s="137">
        <v>28</v>
      </c>
      <c r="B43" s="85" t="s">
        <v>181</v>
      </c>
      <c r="C43" s="269">
        <v>12878440.791199999</v>
      </c>
      <c r="D43" s="231" t="s">
        <v>1026</v>
      </c>
      <c r="E43" s="8"/>
    </row>
    <row r="44" spans="1:5">
      <c r="A44" s="137">
        <v>29</v>
      </c>
      <c r="B44" s="85" t="s">
        <v>35</v>
      </c>
      <c r="C44" s="269">
        <v>0</v>
      </c>
      <c r="D44" s="231" t="s">
        <v>1027</v>
      </c>
      <c r="E44" s="8"/>
    </row>
    <row r="45" spans="1:5" ht="16.5" thickBot="1">
      <c r="A45" s="144">
        <v>30</v>
      </c>
      <c r="B45" s="145" t="s">
        <v>182</v>
      </c>
      <c r="C45" s="275">
        <v>62878440.791199997</v>
      </c>
      <c r="D45" s="146"/>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2" bestFit="1" customWidth="1"/>
    <col min="2" max="2" width="82.140625" style="2" customWidth="1"/>
    <col min="3" max="3" width="11.140625" style="2" customWidth="1"/>
    <col min="4" max="4" width="13.28515625" style="2" bestFit="1" customWidth="1"/>
    <col min="5" max="5" width="12.42578125" style="2"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12.5703125" style="2"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188</v>
      </c>
      <c r="B1" s="330" t="str">
        <f>Info!C2</f>
        <v>სს "ზირაათ ბანკი საქართველო"</v>
      </c>
    </row>
    <row r="2" spans="1:19">
      <c r="A2" s="2" t="s">
        <v>189</v>
      </c>
      <c r="B2" s="440">
        <f>'1. key ratios'!B2</f>
        <v>44742</v>
      </c>
    </row>
    <row r="4" spans="1:19" ht="39" thickBot="1">
      <c r="A4" s="65" t="s">
        <v>415</v>
      </c>
      <c r="B4" s="304" t="s">
        <v>457</v>
      </c>
    </row>
    <row r="5" spans="1:19">
      <c r="A5" s="126"/>
      <c r="B5" s="128"/>
      <c r="C5" s="113" t="s">
        <v>0</v>
      </c>
      <c r="D5" s="113" t="s">
        <v>1</v>
      </c>
      <c r="E5" s="113" t="s">
        <v>2</v>
      </c>
      <c r="F5" s="113" t="s">
        <v>3</v>
      </c>
      <c r="G5" s="113" t="s">
        <v>4</v>
      </c>
      <c r="H5" s="113" t="s">
        <v>5</v>
      </c>
      <c r="I5" s="113" t="s">
        <v>237</v>
      </c>
      <c r="J5" s="113" t="s">
        <v>238</v>
      </c>
      <c r="K5" s="113" t="s">
        <v>239</v>
      </c>
      <c r="L5" s="113" t="s">
        <v>240</v>
      </c>
      <c r="M5" s="113" t="s">
        <v>241</v>
      </c>
      <c r="N5" s="113" t="s">
        <v>242</v>
      </c>
      <c r="O5" s="113" t="s">
        <v>444</v>
      </c>
      <c r="P5" s="113" t="s">
        <v>445</v>
      </c>
      <c r="Q5" s="113" t="s">
        <v>446</v>
      </c>
      <c r="R5" s="295" t="s">
        <v>447</v>
      </c>
      <c r="S5" s="114" t="s">
        <v>448</v>
      </c>
    </row>
    <row r="6" spans="1:19" ht="46.5" customHeight="1">
      <c r="A6" s="149"/>
      <c r="B6" s="814" t="s">
        <v>449</v>
      </c>
      <c r="C6" s="812">
        <v>0</v>
      </c>
      <c r="D6" s="813"/>
      <c r="E6" s="812">
        <v>0.2</v>
      </c>
      <c r="F6" s="813"/>
      <c r="G6" s="812">
        <v>0.35</v>
      </c>
      <c r="H6" s="813"/>
      <c r="I6" s="812">
        <v>0.5</v>
      </c>
      <c r="J6" s="813"/>
      <c r="K6" s="812">
        <v>0.75</v>
      </c>
      <c r="L6" s="813"/>
      <c r="M6" s="812">
        <v>1</v>
      </c>
      <c r="N6" s="813"/>
      <c r="O6" s="812">
        <v>1.5</v>
      </c>
      <c r="P6" s="813"/>
      <c r="Q6" s="812">
        <v>2.5</v>
      </c>
      <c r="R6" s="813"/>
      <c r="S6" s="810" t="s">
        <v>251</v>
      </c>
    </row>
    <row r="7" spans="1:19">
      <c r="A7" s="149"/>
      <c r="B7" s="815"/>
      <c r="C7" s="303" t="s">
        <v>442</v>
      </c>
      <c r="D7" s="303" t="s">
        <v>443</v>
      </c>
      <c r="E7" s="303" t="s">
        <v>442</v>
      </c>
      <c r="F7" s="303" t="s">
        <v>443</v>
      </c>
      <c r="G7" s="303" t="s">
        <v>442</v>
      </c>
      <c r="H7" s="303" t="s">
        <v>443</v>
      </c>
      <c r="I7" s="303" t="s">
        <v>442</v>
      </c>
      <c r="J7" s="303" t="s">
        <v>443</v>
      </c>
      <c r="K7" s="303" t="s">
        <v>442</v>
      </c>
      <c r="L7" s="303" t="s">
        <v>443</v>
      </c>
      <c r="M7" s="303" t="s">
        <v>442</v>
      </c>
      <c r="N7" s="303" t="s">
        <v>443</v>
      </c>
      <c r="O7" s="303" t="s">
        <v>442</v>
      </c>
      <c r="P7" s="303" t="s">
        <v>443</v>
      </c>
      <c r="Q7" s="303" t="s">
        <v>442</v>
      </c>
      <c r="R7" s="303" t="s">
        <v>443</v>
      </c>
      <c r="S7" s="811"/>
    </row>
    <row r="8" spans="1:19" s="153" customFormat="1">
      <c r="A8" s="117">
        <v>1</v>
      </c>
      <c r="B8" s="171" t="s">
        <v>216</v>
      </c>
      <c r="C8" s="277">
        <v>1846905.1</v>
      </c>
      <c r="D8" s="277"/>
      <c r="E8" s="277">
        <v>0</v>
      </c>
      <c r="F8" s="296"/>
      <c r="G8" s="277">
        <v>0</v>
      </c>
      <c r="H8" s="277"/>
      <c r="I8" s="277">
        <v>0</v>
      </c>
      <c r="J8" s="277"/>
      <c r="K8" s="277">
        <v>0</v>
      </c>
      <c r="L8" s="277"/>
      <c r="M8" s="277">
        <v>39589267.530100003</v>
      </c>
      <c r="N8" s="277"/>
      <c r="O8" s="277">
        <v>0</v>
      </c>
      <c r="P8" s="277"/>
      <c r="Q8" s="277">
        <v>0</v>
      </c>
      <c r="R8" s="296"/>
      <c r="S8" s="308">
        <v>39589267.530100003</v>
      </c>
    </row>
    <row r="9" spans="1:19" s="153" customFormat="1">
      <c r="A9" s="117">
        <v>2</v>
      </c>
      <c r="B9" s="171" t="s">
        <v>217</v>
      </c>
      <c r="C9" s="277">
        <v>0</v>
      </c>
      <c r="D9" s="277"/>
      <c r="E9" s="277">
        <v>0</v>
      </c>
      <c r="F9" s="277"/>
      <c r="G9" s="277">
        <v>0</v>
      </c>
      <c r="H9" s="277"/>
      <c r="I9" s="277">
        <v>0</v>
      </c>
      <c r="J9" s="277"/>
      <c r="K9" s="277">
        <v>0</v>
      </c>
      <c r="L9" s="277"/>
      <c r="M9" s="277">
        <v>0</v>
      </c>
      <c r="N9" s="277"/>
      <c r="O9" s="277">
        <v>0</v>
      </c>
      <c r="P9" s="277"/>
      <c r="Q9" s="277">
        <v>0</v>
      </c>
      <c r="R9" s="296"/>
      <c r="S9" s="308">
        <v>0</v>
      </c>
    </row>
    <row r="10" spans="1:19" s="153" customFormat="1">
      <c r="A10" s="117">
        <v>3</v>
      </c>
      <c r="B10" s="171" t="s">
        <v>218</v>
      </c>
      <c r="C10" s="277">
        <v>0</v>
      </c>
      <c r="D10" s="277"/>
      <c r="E10" s="277">
        <v>0</v>
      </c>
      <c r="F10" s="277"/>
      <c r="G10" s="277">
        <v>0</v>
      </c>
      <c r="H10" s="277"/>
      <c r="I10" s="277">
        <v>0</v>
      </c>
      <c r="J10" s="277"/>
      <c r="K10" s="277">
        <v>0</v>
      </c>
      <c r="L10" s="277"/>
      <c r="M10" s="277">
        <v>0</v>
      </c>
      <c r="N10" s="277"/>
      <c r="O10" s="277">
        <v>0</v>
      </c>
      <c r="P10" s="277"/>
      <c r="Q10" s="277">
        <v>0</v>
      </c>
      <c r="R10" s="296"/>
      <c r="S10" s="308">
        <v>0</v>
      </c>
    </row>
    <row r="11" spans="1:19" s="153" customFormat="1">
      <c r="A11" s="117">
        <v>4</v>
      </c>
      <c r="B11" s="171" t="s">
        <v>219</v>
      </c>
      <c r="C11" s="277">
        <v>0</v>
      </c>
      <c r="D11" s="277"/>
      <c r="E11" s="277">
        <v>0</v>
      </c>
      <c r="F11" s="277"/>
      <c r="G11" s="277">
        <v>0</v>
      </c>
      <c r="H11" s="277"/>
      <c r="I11" s="277">
        <v>0</v>
      </c>
      <c r="J11" s="277"/>
      <c r="K11" s="277">
        <v>0</v>
      </c>
      <c r="L11" s="277"/>
      <c r="M11" s="277">
        <v>0</v>
      </c>
      <c r="N11" s="277"/>
      <c r="O11" s="277">
        <v>0</v>
      </c>
      <c r="P11" s="277"/>
      <c r="Q11" s="277">
        <v>0</v>
      </c>
      <c r="R11" s="296"/>
      <c r="S11" s="308">
        <v>0</v>
      </c>
    </row>
    <row r="12" spans="1:19" s="153" customFormat="1">
      <c r="A12" s="117">
        <v>5</v>
      </c>
      <c r="B12" s="171" t="s">
        <v>220</v>
      </c>
      <c r="C12" s="277">
        <v>0</v>
      </c>
      <c r="D12" s="277"/>
      <c r="E12" s="277">
        <v>0</v>
      </c>
      <c r="F12" s="277"/>
      <c r="G12" s="277">
        <v>0</v>
      </c>
      <c r="H12" s="277"/>
      <c r="I12" s="277">
        <v>0</v>
      </c>
      <c r="J12" s="277"/>
      <c r="K12" s="277">
        <v>0</v>
      </c>
      <c r="L12" s="277"/>
      <c r="M12" s="277">
        <v>0</v>
      </c>
      <c r="N12" s="277"/>
      <c r="O12" s="277">
        <v>0</v>
      </c>
      <c r="P12" s="277"/>
      <c r="Q12" s="277">
        <v>0</v>
      </c>
      <c r="R12" s="296"/>
      <c r="S12" s="308">
        <v>0</v>
      </c>
    </row>
    <row r="13" spans="1:19" s="153" customFormat="1">
      <c r="A13" s="117">
        <v>6</v>
      </c>
      <c r="B13" s="171" t="s">
        <v>221</v>
      </c>
      <c r="C13" s="277">
        <v>0</v>
      </c>
      <c r="D13" s="277"/>
      <c r="E13" s="277">
        <v>16531758.609999999</v>
      </c>
      <c r="F13" s="277"/>
      <c r="G13" s="277">
        <v>0</v>
      </c>
      <c r="H13" s="277"/>
      <c r="I13" s="277">
        <v>1700064.7361000001</v>
      </c>
      <c r="J13" s="277"/>
      <c r="K13" s="277">
        <v>0</v>
      </c>
      <c r="L13" s="277"/>
      <c r="M13" s="277">
        <v>0</v>
      </c>
      <c r="N13" s="277"/>
      <c r="O13" s="277">
        <v>0</v>
      </c>
      <c r="P13" s="277"/>
      <c r="Q13" s="277">
        <v>0</v>
      </c>
      <c r="R13" s="296"/>
      <c r="S13" s="308">
        <v>4156384.0900500002</v>
      </c>
    </row>
    <row r="14" spans="1:19" s="153" customFormat="1">
      <c r="A14" s="117">
        <v>7</v>
      </c>
      <c r="B14" s="171" t="s">
        <v>73</v>
      </c>
      <c r="C14" s="277">
        <v>0</v>
      </c>
      <c r="D14" s="277"/>
      <c r="E14" s="277">
        <v>0</v>
      </c>
      <c r="F14" s="277"/>
      <c r="G14" s="277">
        <v>0</v>
      </c>
      <c r="H14" s="277"/>
      <c r="I14" s="277">
        <v>0</v>
      </c>
      <c r="J14" s="277"/>
      <c r="K14" s="277">
        <v>0</v>
      </c>
      <c r="L14" s="277"/>
      <c r="M14" s="277">
        <v>53561004.036899999</v>
      </c>
      <c r="N14" s="277">
        <v>4767601.6721200002</v>
      </c>
      <c r="O14" s="277">
        <v>0</v>
      </c>
      <c r="P14" s="277"/>
      <c r="Q14" s="277">
        <v>0</v>
      </c>
      <c r="R14" s="296"/>
      <c r="S14" s="308">
        <v>58328605.709019996</v>
      </c>
    </row>
    <row r="15" spans="1:19" s="153" customFormat="1">
      <c r="A15" s="117">
        <v>8</v>
      </c>
      <c r="B15" s="171" t="s">
        <v>74</v>
      </c>
      <c r="C15" s="277">
        <v>0</v>
      </c>
      <c r="D15" s="277"/>
      <c r="E15" s="277">
        <v>0</v>
      </c>
      <c r="F15" s="277"/>
      <c r="G15" s="277">
        <v>0</v>
      </c>
      <c r="H15" s="277"/>
      <c r="I15" s="277">
        <v>0</v>
      </c>
      <c r="J15" s="277"/>
      <c r="K15" s="277">
        <v>0</v>
      </c>
      <c r="L15" s="277"/>
      <c r="M15" s="277">
        <v>38758948.880599998</v>
      </c>
      <c r="N15" s="277">
        <v>2416281.4311799998</v>
      </c>
      <c r="O15" s="277">
        <v>0</v>
      </c>
      <c r="P15" s="277"/>
      <c r="Q15" s="277">
        <v>0</v>
      </c>
      <c r="R15" s="296"/>
      <c r="S15" s="308">
        <v>41175230.311779998</v>
      </c>
    </row>
    <row r="16" spans="1:19" s="153" customFormat="1">
      <c r="A16" s="117">
        <v>9</v>
      </c>
      <c r="B16" s="171" t="s">
        <v>75</v>
      </c>
      <c r="C16" s="277">
        <v>0</v>
      </c>
      <c r="D16" s="277"/>
      <c r="E16" s="277">
        <v>0</v>
      </c>
      <c r="F16" s="277"/>
      <c r="G16" s="277">
        <v>0</v>
      </c>
      <c r="H16" s="277"/>
      <c r="I16" s="277">
        <v>0</v>
      </c>
      <c r="J16" s="277"/>
      <c r="K16" s="277">
        <v>0</v>
      </c>
      <c r="L16" s="277"/>
      <c r="M16" s="277">
        <v>0</v>
      </c>
      <c r="N16" s="277"/>
      <c r="O16" s="277">
        <v>0</v>
      </c>
      <c r="P16" s="277"/>
      <c r="Q16" s="277">
        <v>0</v>
      </c>
      <c r="R16" s="296"/>
      <c r="S16" s="308">
        <v>0</v>
      </c>
    </row>
    <row r="17" spans="1:19" s="153" customFormat="1">
      <c r="A17" s="117">
        <v>10</v>
      </c>
      <c r="B17" s="171" t="s">
        <v>69</v>
      </c>
      <c r="C17" s="277">
        <v>0</v>
      </c>
      <c r="D17" s="277"/>
      <c r="E17" s="277">
        <v>0</v>
      </c>
      <c r="F17" s="277"/>
      <c r="G17" s="277">
        <v>0</v>
      </c>
      <c r="H17" s="277"/>
      <c r="I17" s="277">
        <v>0</v>
      </c>
      <c r="J17" s="277"/>
      <c r="K17" s="277">
        <v>0</v>
      </c>
      <c r="L17" s="277"/>
      <c r="M17" s="277">
        <v>0</v>
      </c>
      <c r="N17" s="277"/>
      <c r="O17" s="277">
        <v>0</v>
      </c>
      <c r="P17" s="277"/>
      <c r="Q17" s="277">
        <v>0</v>
      </c>
      <c r="R17" s="296"/>
      <c r="S17" s="308">
        <v>0</v>
      </c>
    </row>
    <row r="18" spans="1:19" s="153" customFormat="1">
      <c r="A18" s="117">
        <v>11</v>
      </c>
      <c r="B18" s="171" t="s">
        <v>70</v>
      </c>
      <c r="C18" s="277">
        <v>0</v>
      </c>
      <c r="D18" s="277"/>
      <c r="E18" s="277">
        <v>0</v>
      </c>
      <c r="F18" s="277"/>
      <c r="G18" s="277">
        <v>0</v>
      </c>
      <c r="H18" s="277"/>
      <c r="I18" s="277">
        <v>0</v>
      </c>
      <c r="J18" s="277"/>
      <c r="K18" s="277">
        <v>0</v>
      </c>
      <c r="L18" s="277"/>
      <c r="M18" s="277">
        <v>0</v>
      </c>
      <c r="N18" s="277"/>
      <c r="O18" s="277">
        <v>0</v>
      </c>
      <c r="P18" s="277"/>
      <c r="Q18" s="277">
        <v>0</v>
      </c>
      <c r="R18" s="296"/>
      <c r="S18" s="308">
        <v>0</v>
      </c>
    </row>
    <row r="19" spans="1:19" s="153" customFormat="1">
      <c r="A19" s="117">
        <v>12</v>
      </c>
      <c r="B19" s="171" t="s">
        <v>71</v>
      </c>
      <c r="C19" s="277">
        <v>0</v>
      </c>
      <c r="D19" s="277"/>
      <c r="E19" s="277">
        <v>0</v>
      </c>
      <c r="F19" s="277"/>
      <c r="G19" s="277">
        <v>0</v>
      </c>
      <c r="H19" s="277"/>
      <c r="I19" s="277">
        <v>0</v>
      </c>
      <c r="J19" s="277"/>
      <c r="K19" s="277">
        <v>0</v>
      </c>
      <c r="L19" s="277"/>
      <c r="M19" s="277">
        <v>0</v>
      </c>
      <c r="N19" s="277"/>
      <c r="O19" s="277">
        <v>0</v>
      </c>
      <c r="P19" s="277"/>
      <c r="Q19" s="277">
        <v>0</v>
      </c>
      <c r="R19" s="296"/>
      <c r="S19" s="308">
        <v>0</v>
      </c>
    </row>
    <row r="20" spans="1:19" s="153" customFormat="1">
      <c r="A20" s="117">
        <v>13</v>
      </c>
      <c r="B20" s="171" t="s">
        <v>72</v>
      </c>
      <c r="C20" s="277">
        <v>0</v>
      </c>
      <c r="D20" s="277"/>
      <c r="E20" s="277">
        <v>0</v>
      </c>
      <c r="F20" s="277"/>
      <c r="G20" s="277">
        <v>0</v>
      </c>
      <c r="H20" s="277"/>
      <c r="I20" s="277">
        <v>0</v>
      </c>
      <c r="J20" s="277"/>
      <c r="K20" s="277">
        <v>0</v>
      </c>
      <c r="L20" s="277"/>
      <c r="M20" s="277">
        <v>0</v>
      </c>
      <c r="N20" s="277"/>
      <c r="O20" s="277">
        <v>0</v>
      </c>
      <c r="P20" s="277"/>
      <c r="Q20" s="277">
        <v>0</v>
      </c>
      <c r="R20" s="296"/>
      <c r="S20" s="308">
        <v>0</v>
      </c>
    </row>
    <row r="21" spans="1:19" s="153" customFormat="1">
      <c r="A21" s="117">
        <v>14</v>
      </c>
      <c r="B21" s="171" t="s">
        <v>249</v>
      </c>
      <c r="C21" s="277">
        <v>9210858.2341000009</v>
      </c>
      <c r="D21" s="277"/>
      <c r="E21" s="277">
        <v>275707</v>
      </c>
      <c r="F21" s="277"/>
      <c r="G21" s="277">
        <v>0</v>
      </c>
      <c r="H21" s="277"/>
      <c r="I21" s="277">
        <v>0</v>
      </c>
      <c r="J21" s="277"/>
      <c r="K21" s="277">
        <v>0</v>
      </c>
      <c r="L21" s="277"/>
      <c r="M21" s="277">
        <v>6880326.3842000002</v>
      </c>
      <c r="N21" s="277"/>
      <c r="O21" s="277">
        <v>0</v>
      </c>
      <c r="P21" s="277"/>
      <c r="Q21" s="277">
        <v>0</v>
      </c>
      <c r="R21" s="296"/>
      <c r="S21" s="308">
        <v>6935467.7842000006</v>
      </c>
    </row>
    <row r="22" spans="1:19" ht="13.5" thickBot="1">
      <c r="A22" s="99"/>
      <c r="B22" s="155" t="s">
        <v>68</v>
      </c>
      <c r="C22" s="278">
        <v>11057763.334100001</v>
      </c>
      <c r="D22" s="278">
        <v>0</v>
      </c>
      <c r="E22" s="278">
        <v>16807465.609999999</v>
      </c>
      <c r="F22" s="278">
        <v>0</v>
      </c>
      <c r="G22" s="278">
        <v>0</v>
      </c>
      <c r="H22" s="278">
        <v>0</v>
      </c>
      <c r="I22" s="278">
        <v>1700064.7361000001</v>
      </c>
      <c r="J22" s="278">
        <v>0</v>
      </c>
      <c r="K22" s="278">
        <v>0</v>
      </c>
      <c r="L22" s="278">
        <v>0</v>
      </c>
      <c r="M22" s="278">
        <v>138789546.83180001</v>
      </c>
      <c r="N22" s="278">
        <v>7183883.1032999996</v>
      </c>
      <c r="O22" s="278">
        <v>0</v>
      </c>
      <c r="P22" s="278">
        <v>0</v>
      </c>
      <c r="Q22" s="278">
        <v>0</v>
      </c>
      <c r="R22" s="278">
        <v>0</v>
      </c>
      <c r="S22" s="625">
        <v>150184955.42515001</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S13" activePane="bottomRight" state="frozen"/>
      <selection pane="topRight" activeCell="C1" sqref="C1"/>
      <selection pane="bottomLeft" activeCell="A6" sqref="A6"/>
      <selection pane="bottomRight" activeCell="D10" sqref="D10"/>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188</v>
      </c>
      <c r="B1" s="330" t="str">
        <f>Info!C2</f>
        <v>სს "ზირაათ ბანკი საქართველო"</v>
      </c>
    </row>
    <row r="2" spans="1:22">
      <c r="A2" s="2" t="s">
        <v>189</v>
      </c>
      <c r="B2" s="440">
        <f>'1. key ratios'!B2</f>
        <v>44742</v>
      </c>
    </row>
    <row r="4" spans="1:22" ht="27.75" thickBot="1">
      <c r="A4" s="2" t="s">
        <v>416</v>
      </c>
      <c r="B4" s="305" t="s">
        <v>458</v>
      </c>
      <c r="V4" s="195" t="s">
        <v>93</v>
      </c>
    </row>
    <row r="5" spans="1:22">
      <c r="A5" s="97"/>
      <c r="B5" s="98"/>
      <c r="C5" s="816" t="s">
        <v>198</v>
      </c>
      <c r="D5" s="817"/>
      <c r="E5" s="817"/>
      <c r="F5" s="817"/>
      <c r="G5" s="817"/>
      <c r="H5" s="817"/>
      <c r="I5" s="817"/>
      <c r="J5" s="817"/>
      <c r="K5" s="817"/>
      <c r="L5" s="818"/>
      <c r="M5" s="816" t="s">
        <v>199</v>
      </c>
      <c r="N5" s="817"/>
      <c r="O5" s="817"/>
      <c r="P5" s="817"/>
      <c r="Q5" s="817"/>
      <c r="R5" s="817"/>
      <c r="S5" s="818"/>
      <c r="T5" s="821" t="s">
        <v>456</v>
      </c>
      <c r="U5" s="821" t="s">
        <v>455</v>
      </c>
      <c r="V5" s="819" t="s">
        <v>200</v>
      </c>
    </row>
    <row r="6" spans="1:22" s="65" customFormat="1" ht="127.5">
      <c r="A6" s="115"/>
      <c r="B6" s="173"/>
      <c r="C6" s="95" t="s">
        <v>201</v>
      </c>
      <c r="D6" s="94" t="s">
        <v>202</v>
      </c>
      <c r="E6" s="91" t="s">
        <v>203</v>
      </c>
      <c r="F6" s="306" t="s">
        <v>450</v>
      </c>
      <c r="G6" s="94" t="s">
        <v>204</v>
      </c>
      <c r="H6" s="94" t="s">
        <v>205</v>
      </c>
      <c r="I6" s="94" t="s">
        <v>206</v>
      </c>
      <c r="J6" s="94" t="s">
        <v>248</v>
      </c>
      <c r="K6" s="94" t="s">
        <v>207</v>
      </c>
      <c r="L6" s="96" t="s">
        <v>208</v>
      </c>
      <c r="M6" s="95" t="s">
        <v>209</v>
      </c>
      <c r="N6" s="94" t="s">
        <v>210</v>
      </c>
      <c r="O6" s="94" t="s">
        <v>211</v>
      </c>
      <c r="P6" s="94" t="s">
        <v>212</v>
      </c>
      <c r="Q6" s="94" t="s">
        <v>213</v>
      </c>
      <c r="R6" s="94" t="s">
        <v>214</v>
      </c>
      <c r="S6" s="96" t="s">
        <v>215</v>
      </c>
      <c r="T6" s="822"/>
      <c r="U6" s="822"/>
      <c r="V6" s="820"/>
    </row>
    <row r="7" spans="1:22" s="153" customFormat="1">
      <c r="A7" s="154">
        <v>1</v>
      </c>
      <c r="B7" s="152" t="s">
        <v>216</v>
      </c>
      <c r="C7" s="279"/>
      <c r="D7" s="277"/>
      <c r="E7" s="277"/>
      <c r="F7" s="277"/>
      <c r="G7" s="277"/>
      <c r="H7" s="277"/>
      <c r="I7" s="277"/>
      <c r="J7" s="277"/>
      <c r="K7" s="277"/>
      <c r="L7" s="280"/>
      <c r="M7" s="279"/>
      <c r="N7" s="277"/>
      <c r="O7" s="277"/>
      <c r="P7" s="277"/>
      <c r="Q7" s="277"/>
      <c r="R7" s="277"/>
      <c r="S7" s="280"/>
      <c r="T7" s="300"/>
      <c r="U7" s="299"/>
      <c r="V7" s="281">
        <f>SUM(C7:S7)</f>
        <v>0</v>
      </c>
    </row>
    <row r="8" spans="1:22" s="153" customFormat="1">
      <c r="A8" s="154">
        <v>2</v>
      </c>
      <c r="B8" s="152" t="s">
        <v>217</v>
      </c>
      <c r="C8" s="279"/>
      <c r="D8" s="277"/>
      <c r="E8" s="277"/>
      <c r="F8" s="277"/>
      <c r="G8" s="277"/>
      <c r="H8" s="277"/>
      <c r="I8" s="277"/>
      <c r="J8" s="277"/>
      <c r="K8" s="277"/>
      <c r="L8" s="280"/>
      <c r="M8" s="279"/>
      <c r="N8" s="277"/>
      <c r="O8" s="277"/>
      <c r="P8" s="277"/>
      <c r="Q8" s="277"/>
      <c r="R8" s="277"/>
      <c r="S8" s="280"/>
      <c r="T8" s="299"/>
      <c r="U8" s="299"/>
      <c r="V8" s="281">
        <f t="shared" ref="V8:V20" si="0">SUM(C8:S8)</f>
        <v>0</v>
      </c>
    </row>
    <row r="9" spans="1:22" s="153" customFormat="1">
      <c r="A9" s="154">
        <v>3</v>
      </c>
      <c r="B9" s="152" t="s">
        <v>218</v>
      </c>
      <c r="C9" s="279"/>
      <c r="D9" s="277"/>
      <c r="E9" s="277"/>
      <c r="F9" s="277"/>
      <c r="G9" s="277"/>
      <c r="H9" s="277"/>
      <c r="I9" s="277"/>
      <c r="J9" s="277"/>
      <c r="K9" s="277"/>
      <c r="L9" s="280"/>
      <c r="M9" s="279"/>
      <c r="N9" s="277"/>
      <c r="O9" s="277"/>
      <c r="P9" s="277"/>
      <c r="Q9" s="277"/>
      <c r="R9" s="277"/>
      <c r="S9" s="280"/>
      <c r="T9" s="299"/>
      <c r="U9" s="299"/>
      <c r="V9" s="281">
        <f>SUM(C9:S9)</f>
        <v>0</v>
      </c>
    </row>
    <row r="10" spans="1:22" s="153" customFormat="1">
      <c r="A10" s="154">
        <v>4</v>
      </c>
      <c r="B10" s="152" t="s">
        <v>219</v>
      </c>
      <c r="C10" s="279"/>
      <c r="D10" s="277"/>
      <c r="E10" s="277"/>
      <c r="F10" s="277"/>
      <c r="G10" s="277"/>
      <c r="H10" s="277"/>
      <c r="I10" s="277"/>
      <c r="J10" s="277"/>
      <c r="K10" s="277"/>
      <c r="L10" s="280"/>
      <c r="M10" s="279"/>
      <c r="N10" s="277"/>
      <c r="O10" s="277"/>
      <c r="P10" s="277"/>
      <c r="Q10" s="277"/>
      <c r="R10" s="277"/>
      <c r="S10" s="280"/>
      <c r="T10" s="299"/>
      <c r="U10" s="299"/>
      <c r="V10" s="281">
        <f t="shared" si="0"/>
        <v>0</v>
      </c>
    </row>
    <row r="11" spans="1:22" s="153" customFormat="1">
      <c r="A11" s="154">
        <v>5</v>
      </c>
      <c r="B11" s="152" t="s">
        <v>220</v>
      </c>
      <c r="C11" s="279"/>
      <c r="D11" s="277"/>
      <c r="E11" s="277"/>
      <c r="F11" s="277"/>
      <c r="G11" s="277"/>
      <c r="H11" s="277"/>
      <c r="I11" s="277"/>
      <c r="J11" s="277"/>
      <c r="K11" s="277"/>
      <c r="L11" s="280"/>
      <c r="M11" s="279"/>
      <c r="N11" s="277"/>
      <c r="O11" s="277"/>
      <c r="P11" s="277"/>
      <c r="Q11" s="277"/>
      <c r="R11" s="277"/>
      <c r="S11" s="280"/>
      <c r="T11" s="299"/>
      <c r="U11" s="299"/>
      <c r="V11" s="281">
        <f t="shared" si="0"/>
        <v>0</v>
      </c>
    </row>
    <row r="12" spans="1:22" s="153" customFormat="1">
      <c r="A12" s="154">
        <v>6</v>
      </c>
      <c r="B12" s="152" t="s">
        <v>221</v>
      </c>
      <c r="C12" s="279"/>
      <c r="D12" s="277"/>
      <c r="E12" s="277"/>
      <c r="F12" s="277"/>
      <c r="G12" s="277"/>
      <c r="H12" s="277"/>
      <c r="I12" s="277"/>
      <c r="J12" s="277"/>
      <c r="K12" s="277"/>
      <c r="L12" s="280"/>
      <c r="M12" s="279"/>
      <c r="N12" s="277"/>
      <c r="O12" s="277"/>
      <c r="P12" s="277"/>
      <c r="Q12" s="277"/>
      <c r="R12" s="277"/>
      <c r="S12" s="280"/>
      <c r="T12" s="299"/>
      <c r="U12" s="299"/>
      <c r="V12" s="281">
        <f t="shared" si="0"/>
        <v>0</v>
      </c>
    </row>
    <row r="13" spans="1:22" s="153" customFormat="1">
      <c r="A13" s="154">
        <v>7</v>
      </c>
      <c r="B13" s="152" t="s">
        <v>73</v>
      </c>
      <c r="C13" s="279"/>
      <c r="D13" s="277"/>
      <c r="E13" s="277"/>
      <c r="F13" s="277"/>
      <c r="G13" s="277"/>
      <c r="H13" s="277"/>
      <c r="I13" s="277"/>
      <c r="J13" s="277"/>
      <c r="K13" s="277"/>
      <c r="L13" s="280"/>
      <c r="M13" s="279"/>
      <c r="N13" s="277"/>
      <c r="O13" s="277"/>
      <c r="P13" s="277"/>
      <c r="Q13" s="277"/>
      <c r="R13" s="277"/>
      <c r="S13" s="280"/>
      <c r="T13" s="299"/>
      <c r="U13" s="299"/>
      <c r="V13" s="281">
        <f t="shared" si="0"/>
        <v>0</v>
      </c>
    </row>
    <row r="14" spans="1:22" s="153" customFormat="1">
      <c r="A14" s="154">
        <v>8</v>
      </c>
      <c r="B14" s="152" t="s">
        <v>74</v>
      </c>
      <c r="C14" s="279"/>
      <c r="D14" s="277"/>
      <c r="E14" s="277"/>
      <c r="F14" s="277"/>
      <c r="G14" s="277"/>
      <c r="H14" s="277"/>
      <c r="I14" s="277"/>
      <c r="J14" s="277"/>
      <c r="K14" s="277"/>
      <c r="L14" s="280"/>
      <c r="M14" s="279"/>
      <c r="N14" s="277"/>
      <c r="O14" s="277"/>
      <c r="P14" s="277"/>
      <c r="Q14" s="277"/>
      <c r="R14" s="277"/>
      <c r="S14" s="280"/>
      <c r="T14" s="299"/>
      <c r="U14" s="299"/>
      <c r="V14" s="281">
        <f t="shared" si="0"/>
        <v>0</v>
      </c>
    </row>
    <row r="15" spans="1:22" s="153" customFormat="1">
      <c r="A15" s="154">
        <v>9</v>
      </c>
      <c r="B15" s="152" t="s">
        <v>75</v>
      </c>
      <c r="C15" s="279"/>
      <c r="D15" s="277"/>
      <c r="E15" s="277"/>
      <c r="F15" s="277"/>
      <c r="G15" s="277"/>
      <c r="H15" s="277"/>
      <c r="I15" s="277"/>
      <c r="J15" s="277"/>
      <c r="K15" s="277"/>
      <c r="L15" s="280"/>
      <c r="M15" s="279"/>
      <c r="N15" s="277"/>
      <c r="O15" s="277"/>
      <c r="P15" s="277"/>
      <c r="Q15" s="277"/>
      <c r="R15" s="277"/>
      <c r="S15" s="280"/>
      <c r="T15" s="299"/>
      <c r="U15" s="299"/>
      <c r="V15" s="281">
        <f t="shared" si="0"/>
        <v>0</v>
      </c>
    </row>
    <row r="16" spans="1:22" s="153" customFormat="1">
      <c r="A16" s="154">
        <v>10</v>
      </c>
      <c r="B16" s="152" t="s">
        <v>69</v>
      </c>
      <c r="C16" s="279"/>
      <c r="D16" s="277"/>
      <c r="E16" s="277"/>
      <c r="F16" s="277"/>
      <c r="G16" s="277"/>
      <c r="H16" s="277"/>
      <c r="I16" s="277"/>
      <c r="J16" s="277"/>
      <c r="K16" s="277"/>
      <c r="L16" s="280"/>
      <c r="M16" s="279"/>
      <c r="N16" s="277"/>
      <c r="O16" s="277"/>
      <c r="P16" s="277"/>
      <c r="Q16" s="277"/>
      <c r="R16" s="277"/>
      <c r="S16" s="280"/>
      <c r="T16" s="299"/>
      <c r="U16" s="299"/>
      <c r="V16" s="281">
        <f t="shared" si="0"/>
        <v>0</v>
      </c>
    </row>
    <row r="17" spans="1:22" s="153" customFormat="1">
      <c r="A17" s="154">
        <v>11</v>
      </c>
      <c r="B17" s="152" t="s">
        <v>70</v>
      </c>
      <c r="C17" s="279"/>
      <c r="D17" s="277"/>
      <c r="E17" s="277"/>
      <c r="F17" s="277"/>
      <c r="G17" s="277"/>
      <c r="H17" s="277"/>
      <c r="I17" s="277"/>
      <c r="J17" s="277"/>
      <c r="K17" s="277"/>
      <c r="L17" s="280"/>
      <c r="M17" s="279"/>
      <c r="N17" s="277"/>
      <c r="O17" s="277"/>
      <c r="P17" s="277"/>
      <c r="Q17" s="277"/>
      <c r="R17" s="277"/>
      <c r="S17" s="280"/>
      <c r="T17" s="299"/>
      <c r="U17" s="299"/>
      <c r="V17" s="281">
        <f t="shared" si="0"/>
        <v>0</v>
      </c>
    </row>
    <row r="18" spans="1:22" s="153" customFormat="1">
      <c r="A18" s="154">
        <v>12</v>
      </c>
      <c r="B18" s="152" t="s">
        <v>71</v>
      </c>
      <c r="C18" s="279"/>
      <c r="D18" s="277"/>
      <c r="E18" s="277"/>
      <c r="F18" s="277"/>
      <c r="G18" s="277"/>
      <c r="H18" s="277"/>
      <c r="I18" s="277"/>
      <c r="J18" s="277"/>
      <c r="K18" s="277"/>
      <c r="L18" s="280"/>
      <c r="M18" s="279"/>
      <c r="N18" s="277"/>
      <c r="O18" s="277"/>
      <c r="P18" s="277"/>
      <c r="Q18" s="277"/>
      <c r="R18" s="277"/>
      <c r="S18" s="280"/>
      <c r="T18" s="299"/>
      <c r="U18" s="299"/>
      <c r="V18" s="281">
        <f t="shared" si="0"/>
        <v>0</v>
      </c>
    </row>
    <row r="19" spans="1:22" s="153" customFormat="1">
      <c r="A19" s="154">
        <v>13</v>
      </c>
      <c r="B19" s="152" t="s">
        <v>72</v>
      </c>
      <c r="C19" s="279"/>
      <c r="D19" s="277"/>
      <c r="E19" s="277"/>
      <c r="F19" s="277"/>
      <c r="G19" s="277"/>
      <c r="H19" s="277"/>
      <c r="I19" s="277"/>
      <c r="J19" s="277"/>
      <c r="K19" s="277"/>
      <c r="L19" s="280"/>
      <c r="M19" s="279"/>
      <c r="N19" s="277"/>
      <c r="O19" s="277"/>
      <c r="P19" s="277"/>
      <c r="Q19" s="277"/>
      <c r="R19" s="277"/>
      <c r="S19" s="280"/>
      <c r="T19" s="299"/>
      <c r="U19" s="299"/>
      <c r="V19" s="281">
        <f t="shared" si="0"/>
        <v>0</v>
      </c>
    </row>
    <row r="20" spans="1:22" s="153" customFormat="1">
      <c r="A20" s="154">
        <v>14</v>
      </c>
      <c r="B20" s="152" t="s">
        <v>249</v>
      </c>
      <c r="C20" s="279"/>
      <c r="D20" s="277"/>
      <c r="E20" s="277"/>
      <c r="F20" s="277"/>
      <c r="G20" s="277"/>
      <c r="H20" s="277"/>
      <c r="I20" s="277"/>
      <c r="J20" s="277"/>
      <c r="K20" s="277"/>
      <c r="L20" s="280"/>
      <c r="M20" s="279"/>
      <c r="N20" s="277"/>
      <c r="O20" s="277"/>
      <c r="P20" s="277"/>
      <c r="Q20" s="277"/>
      <c r="R20" s="277"/>
      <c r="S20" s="280"/>
      <c r="T20" s="299"/>
      <c r="U20" s="299"/>
      <c r="V20" s="281">
        <f t="shared" si="0"/>
        <v>0</v>
      </c>
    </row>
    <row r="21" spans="1:22" ht="13.5" thickBot="1">
      <c r="A21" s="99"/>
      <c r="B21" s="100" t="s">
        <v>68</v>
      </c>
      <c r="C21" s="282">
        <f>SUM(C7:C20)</f>
        <v>0</v>
      </c>
      <c r="D21" s="278">
        <f t="shared" ref="D21:V21" si="1">SUM(D7:D20)</f>
        <v>0</v>
      </c>
      <c r="E21" s="278">
        <f t="shared" si="1"/>
        <v>0</v>
      </c>
      <c r="F21" s="278">
        <f t="shared" si="1"/>
        <v>0</v>
      </c>
      <c r="G21" s="278">
        <f t="shared" si="1"/>
        <v>0</v>
      </c>
      <c r="H21" s="278">
        <f t="shared" si="1"/>
        <v>0</v>
      </c>
      <c r="I21" s="278">
        <f t="shared" si="1"/>
        <v>0</v>
      </c>
      <c r="J21" s="278">
        <f t="shared" si="1"/>
        <v>0</v>
      </c>
      <c r="K21" s="278">
        <f t="shared" si="1"/>
        <v>0</v>
      </c>
      <c r="L21" s="283">
        <f t="shared" si="1"/>
        <v>0</v>
      </c>
      <c r="M21" s="282">
        <f t="shared" si="1"/>
        <v>0</v>
      </c>
      <c r="N21" s="278">
        <f t="shared" si="1"/>
        <v>0</v>
      </c>
      <c r="O21" s="278">
        <f t="shared" si="1"/>
        <v>0</v>
      </c>
      <c r="P21" s="278">
        <f t="shared" si="1"/>
        <v>0</v>
      </c>
      <c r="Q21" s="278">
        <f t="shared" si="1"/>
        <v>0</v>
      </c>
      <c r="R21" s="278">
        <f t="shared" si="1"/>
        <v>0</v>
      </c>
      <c r="S21" s="283">
        <f t="shared" si="1"/>
        <v>0</v>
      </c>
      <c r="T21" s="283">
        <f>SUM(T7:T20)</f>
        <v>0</v>
      </c>
      <c r="U21" s="283">
        <f t="shared" si="1"/>
        <v>0</v>
      </c>
      <c r="V21" s="284">
        <f t="shared" si="1"/>
        <v>0</v>
      </c>
    </row>
    <row r="24" spans="1:22">
      <c r="A24" s="19"/>
      <c r="B24" s="19"/>
      <c r="C24" s="68"/>
      <c r="D24" s="68"/>
      <c r="E24" s="68"/>
    </row>
    <row r="25" spans="1:22">
      <c r="A25" s="92"/>
      <c r="B25" s="92"/>
      <c r="C25" s="19"/>
      <c r="D25" s="68"/>
      <c r="E25" s="68"/>
    </row>
    <row r="26" spans="1:22">
      <c r="A26" s="92"/>
      <c r="B26" s="93"/>
      <c r="C26" s="19"/>
      <c r="D26" s="68"/>
      <c r="E26" s="68"/>
    </row>
    <row r="27" spans="1:22">
      <c r="A27" s="92"/>
      <c r="B27" s="92"/>
      <c r="C27" s="19"/>
      <c r="D27" s="68"/>
      <c r="E27" s="68"/>
    </row>
    <row r="28" spans="1:22">
      <c r="A28" s="92"/>
      <c r="B28" s="93"/>
      <c r="C28" s="19"/>
      <c r="D28" s="68"/>
      <c r="E28" s="6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H22" sqref="C8:H22"/>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188</v>
      </c>
      <c r="B1" s="330" t="str">
        <f>Info!C2</f>
        <v>სს "ზირაათ ბანკი საქართველო"</v>
      </c>
    </row>
    <row r="2" spans="1:9">
      <c r="A2" s="2" t="s">
        <v>189</v>
      </c>
      <c r="B2" s="440">
        <f>'1. key ratios'!B2</f>
        <v>44742</v>
      </c>
    </row>
    <row r="4" spans="1:9" ht="13.5" thickBot="1">
      <c r="A4" s="2" t="s">
        <v>417</v>
      </c>
      <c r="B4" s="302" t="s">
        <v>459</v>
      </c>
    </row>
    <row r="5" spans="1:9">
      <c r="A5" s="97"/>
      <c r="B5" s="150"/>
      <c r="C5" s="156" t="s">
        <v>0</v>
      </c>
      <c r="D5" s="156" t="s">
        <v>1</v>
      </c>
      <c r="E5" s="156" t="s">
        <v>2</v>
      </c>
      <c r="F5" s="156" t="s">
        <v>3</v>
      </c>
      <c r="G5" s="297" t="s">
        <v>4</v>
      </c>
      <c r="H5" s="157" t="s">
        <v>5</v>
      </c>
      <c r="I5" s="23"/>
    </row>
    <row r="6" spans="1:9" ht="15" customHeight="1">
      <c r="A6" s="149"/>
      <c r="B6" s="21"/>
      <c r="C6" s="823" t="s">
        <v>451</v>
      </c>
      <c r="D6" s="827" t="s">
        <v>472</v>
      </c>
      <c r="E6" s="828"/>
      <c r="F6" s="823" t="s">
        <v>478</v>
      </c>
      <c r="G6" s="823" t="s">
        <v>479</v>
      </c>
      <c r="H6" s="825" t="s">
        <v>453</v>
      </c>
      <c r="I6" s="23"/>
    </row>
    <row r="7" spans="1:9" ht="63.75">
      <c r="A7" s="149"/>
      <c r="B7" s="21"/>
      <c r="C7" s="824"/>
      <c r="D7" s="301" t="s">
        <v>454</v>
      </c>
      <c r="E7" s="301" t="s">
        <v>452</v>
      </c>
      <c r="F7" s="824"/>
      <c r="G7" s="824"/>
      <c r="H7" s="826"/>
      <c r="I7" s="23"/>
    </row>
    <row r="8" spans="1:9">
      <c r="A8" s="88">
        <v>1</v>
      </c>
      <c r="B8" s="70" t="s">
        <v>216</v>
      </c>
      <c r="C8" s="285">
        <v>41436172.630100004</v>
      </c>
      <c r="D8" s="286">
        <v>0</v>
      </c>
      <c r="E8" s="285">
        <v>0</v>
      </c>
      <c r="F8" s="285">
        <v>39589267.530100003</v>
      </c>
      <c r="G8" s="298">
        <v>39589267.530100003</v>
      </c>
      <c r="H8" s="307">
        <v>0.95542771007140814</v>
      </c>
    </row>
    <row r="9" spans="1:9" ht="15" customHeight="1">
      <c r="A9" s="88">
        <v>2</v>
      </c>
      <c r="B9" s="70" t="s">
        <v>217</v>
      </c>
      <c r="C9" s="285">
        <v>0</v>
      </c>
      <c r="D9" s="286">
        <v>0</v>
      </c>
      <c r="E9" s="285">
        <v>0</v>
      </c>
      <c r="F9" s="285">
        <v>0</v>
      </c>
      <c r="G9" s="298">
        <v>0</v>
      </c>
      <c r="H9" s="307">
        <v>0</v>
      </c>
    </row>
    <row r="10" spans="1:9">
      <c r="A10" s="88">
        <v>3</v>
      </c>
      <c r="B10" s="70" t="s">
        <v>218</v>
      </c>
      <c r="C10" s="285">
        <v>0</v>
      </c>
      <c r="D10" s="286">
        <v>0</v>
      </c>
      <c r="E10" s="285">
        <v>0</v>
      </c>
      <c r="F10" s="285">
        <v>0</v>
      </c>
      <c r="G10" s="298">
        <v>0</v>
      </c>
      <c r="H10" s="307">
        <v>0</v>
      </c>
    </row>
    <row r="11" spans="1:9">
      <c r="A11" s="88">
        <v>4</v>
      </c>
      <c r="B11" s="70" t="s">
        <v>219</v>
      </c>
      <c r="C11" s="285">
        <v>0</v>
      </c>
      <c r="D11" s="286">
        <v>0</v>
      </c>
      <c r="E11" s="285">
        <v>0</v>
      </c>
      <c r="F11" s="285">
        <v>0</v>
      </c>
      <c r="G11" s="298">
        <v>0</v>
      </c>
      <c r="H11" s="307">
        <v>0</v>
      </c>
    </row>
    <row r="12" spans="1:9">
      <c r="A12" s="88">
        <v>5</v>
      </c>
      <c r="B12" s="70" t="s">
        <v>220</v>
      </c>
      <c r="C12" s="285">
        <v>0</v>
      </c>
      <c r="D12" s="286">
        <v>0</v>
      </c>
      <c r="E12" s="285">
        <v>0</v>
      </c>
      <c r="F12" s="285">
        <v>0</v>
      </c>
      <c r="G12" s="298">
        <v>0</v>
      </c>
      <c r="H12" s="307">
        <v>0</v>
      </c>
    </row>
    <row r="13" spans="1:9">
      <c r="A13" s="88">
        <v>6</v>
      </c>
      <c r="B13" s="70" t="s">
        <v>221</v>
      </c>
      <c r="C13" s="285">
        <v>18231823.346099999</v>
      </c>
      <c r="D13" s="286">
        <v>0</v>
      </c>
      <c r="E13" s="285">
        <v>0</v>
      </c>
      <c r="F13" s="285">
        <v>4156384.0900500002</v>
      </c>
      <c r="G13" s="298">
        <v>4156384.0900500002</v>
      </c>
      <c r="H13" s="307">
        <v>0.22797413133882188</v>
      </c>
    </row>
    <row r="14" spans="1:9">
      <c r="A14" s="88">
        <v>7</v>
      </c>
      <c r="B14" s="70" t="s">
        <v>73</v>
      </c>
      <c r="C14" s="285">
        <v>53561004.036899999</v>
      </c>
      <c r="D14" s="286">
        <v>10942997.555600001</v>
      </c>
      <c r="E14" s="285">
        <v>4767601.6721200002</v>
      </c>
      <c r="F14" s="286">
        <v>58328605.709019996</v>
      </c>
      <c r="G14" s="342">
        <v>58328605.709019996</v>
      </c>
      <c r="H14" s="307">
        <v>1</v>
      </c>
    </row>
    <row r="15" spans="1:9">
      <c r="A15" s="88">
        <v>8</v>
      </c>
      <c r="B15" s="70" t="s">
        <v>74</v>
      </c>
      <c r="C15" s="285">
        <v>38758948.880599998</v>
      </c>
      <c r="D15" s="286">
        <v>6327448.6065999996</v>
      </c>
      <c r="E15" s="285">
        <v>2416281.4311799998</v>
      </c>
      <c r="F15" s="286">
        <v>41175230.311779998</v>
      </c>
      <c r="G15" s="342">
        <v>41175230.311779998</v>
      </c>
      <c r="H15" s="307">
        <v>1</v>
      </c>
    </row>
    <row r="16" spans="1:9">
      <c r="A16" s="88">
        <v>9</v>
      </c>
      <c r="B16" s="70" t="s">
        <v>75</v>
      </c>
      <c r="C16" s="285">
        <v>0</v>
      </c>
      <c r="D16" s="286">
        <v>0</v>
      </c>
      <c r="E16" s="285">
        <v>0</v>
      </c>
      <c r="F16" s="286">
        <v>0</v>
      </c>
      <c r="G16" s="342">
        <v>0</v>
      </c>
      <c r="H16" s="307">
        <v>0</v>
      </c>
    </row>
    <row r="17" spans="1:8">
      <c r="A17" s="88">
        <v>10</v>
      </c>
      <c r="B17" s="70" t="s">
        <v>69</v>
      </c>
      <c r="C17" s="285">
        <v>0</v>
      </c>
      <c r="D17" s="286">
        <v>0</v>
      </c>
      <c r="E17" s="285">
        <v>0</v>
      </c>
      <c r="F17" s="286">
        <v>0</v>
      </c>
      <c r="G17" s="342">
        <v>0</v>
      </c>
      <c r="H17" s="307">
        <v>0</v>
      </c>
    </row>
    <row r="18" spans="1:8">
      <c r="A18" s="88">
        <v>11</v>
      </c>
      <c r="B18" s="70" t="s">
        <v>70</v>
      </c>
      <c r="C18" s="285">
        <v>0</v>
      </c>
      <c r="D18" s="286">
        <v>0</v>
      </c>
      <c r="E18" s="285">
        <v>0</v>
      </c>
      <c r="F18" s="286">
        <v>0</v>
      </c>
      <c r="G18" s="342">
        <v>0</v>
      </c>
      <c r="H18" s="307">
        <v>0</v>
      </c>
    </row>
    <row r="19" spans="1:8">
      <c r="A19" s="88">
        <v>12</v>
      </c>
      <c r="B19" s="70" t="s">
        <v>71</v>
      </c>
      <c r="C19" s="285">
        <v>0</v>
      </c>
      <c r="D19" s="286">
        <v>0</v>
      </c>
      <c r="E19" s="285">
        <v>0</v>
      </c>
      <c r="F19" s="286">
        <v>0</v>
      </c>
      <c r="G19" s="342">
        <v>0</v>
      </c>
      <c r="H19" s="307">
        <v>0</v>
      </c>
    </row>
    <row r="20" spans="1:8">
      <c r="A20" s="88">
        <v>13</v>
      </c>
      <c r="B20" s="70" t="s">
        <v>72</v>
      </c>
      <c r="C20" s="285">
        <v>0</v>
      </c>
      <c r="D20" s="286">
        <v>0</v>
      </c>
      <c r="E20" s="285">
        <v>0</v>
      </c>
      <c r="F20" s="286">
        <v>0</v>
      </c>
      <c r="G20" s="342">
        <v>0</v>
      </c>
      <c r="H20" s="307">
        <v>0</v>
      </c>
    </row>
    <row r="21" spans="1:8">
      <c r="A21" s="88">
        <v>14</v>
      </c>
      <c r="B21" s="70" t="s">
        <v>249</v>
      </c>
      <c r="C21" s="285">
        <v>16366891.6183</v>
      </c>
      <c r="D21" s="286">
        <v>0</v>
      </c>
      <c r="E21" s="285">
        <v>0</v>
      </c>
      <c r="F21" s="286">
        <v>6935467.7842000006</v>
      </c>
      <c r="G21" s="342">
        <v>6935467.7842000006</v>
      </c>
      <c r="H21" s="307">
        <v>0.42374984486641182</v>
      </c>
    </row>
    <row r="22" spans="1:8" ht="13.5" thickBot="1">
      <c r="A22" s="151"/>
      <c r="B22" s="158" t="s">
        <v>68</v>
      </c>
      <c r="C22" s="745">
        <v>168354840.51199999</v>
      </c>
      <c r="D22" s="745">
        <v>17270446.1622</v>
      </c>
      <c r="E22" s="745">
        <v>7183883.1032999996</v>
      </c>
      <c r="F22" s="745">
        <v>150184955.42515001</v>
      </c>
      <c r="G22" s="745">
        <v>150184955.42515001</v>
      </c>
      <c r="H22" s="746">
        <v>0.85556595338066965</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K23" sqref="F23:K25"/>
    </sheetView>
  </sheetViews>
  <sheetFormatPr defaultColWidth="9.140625" defaultRowHeight="12.75"/>
  <cols>
    <col min="1" max="1" width="10.5703125" style="330" bestFit="1" customWidth="1"/>
    <col min="2" max="2" width="104.140625" style="330" customWidth="1"/>
    <col min="3" max="11" width="12.7109375" style="330" customWidth="1"/>
    <col min="12" max="16384" width="9.140625" style="330"/>
  </cols>
  <sheetData>
    <row r="1" spans="1:11">
      <c r="A1" s="330" t="s">
        <v>188</v>
      </c>
      <c r="B1" s="330" t="str">
        <f>Info!C2</f>
        <v>სს "ზირაათ ბანკი საქართველო"</v>
      </c>
    </row>
    <row r="2" spans="1:11">
      <c r="A2" s="330" t="s">
        <v>189</v>
      </c>
      <c r="B2" s="440">
        <f>'1. key ratios'!B2</f>
        <v>44742</v>
      </c>
      <c r="C2" s="331"/>
      <c r="D2" s="331"/>
    </row>
    <row r="3" spans="1:11">
      <c r="B3" s="331"/>
      <c r="C3" s="331"/>
      <c r="D3" s="331"/>
    </row>
    <row r="4" spans="1:11" ht="13.5" thickBot="1">
      <c r="A4" s="330" t="s">
        <v>520</v>
      </c>
      <c r="B4" s="302" t="s">
        <v>519</v>
      </c>
      <c r="C4" s="331"/>
      <c r="D4" s="331"/>
    </row>
    <row r="5" spans="1:11" ht="30" customHeight="1">
      <c r="A5" s="833"/>
      <c r="B5" s="834"/>
      <c r="C5" s="835" t="s">
        <v>552</v>
      </c>
      <c r="D5" s="835"/>
      <c r="E5" s="835"/>
      <c r="F5" s="835" t="s">
        <v>553</v>
      </c>
      <c r="G5" s="835"/>
      <c r="H5" s="835"/>
      <c r="I5" s="835" t="s">
        <v>554</v>
      </c>
      <c r="J5" s="835"/>
      <c r="K5" s="836"/>
    </row>
    <row r="6" spans="1:11">
      <c r="A6" s="328"/>
      <c r="B6" s="329"/>
      <c r="C6" s="332" t="s">
        <v>27</v>
      </c>
      <c r="D6" s="332" t="s">
        <v>96</v>
      </c>
      <c r="E6" s="332" t="s">
        <v>68</v>
      </c>
      <c r="F6" s="332" t="s">
        <v>27</v>
      </c>
      <c r="G6" s="332" t="s">
        <v>96</v>
      </c>
      <c r="H6" s="332" t="s">
        <v>68</v>
      </c>
      <c r="I6" s="332" t="s">
        <v>27</v>
      </c>
      <c r="J6" s="332" t="s">
        <v>96</v>
      </c>
      <c r="K6" s="334" t="s">
        <v>68</v>
      </c>
    </row>
    <row r="7" spans="1:11">
      <c r="A7" s="335" t="s">
        <v>490</v>
      </c>
      <c r="B7" s="327"/>
      <c r="C7" s="327"/>
      <c r="D7" s="327"/>
      <c r="E7" s="327"/>
      <c r="F7" s="327"/>
      <c r="G7" s="327"/>
      <c r="H7" s="327"/>
      <c r="I7" s="327"/>
      <c r="J7" s="327"/>
      <c r="K7" s="336"/>
    </row>
    <row r="8" spans="1:11">
      <c r="A8" s="326">
        <v>1</v>
      </c>
      <c r="B8" s="311" t="s">
        <v>490</v>
      </c>
      <c r="C8" s="626"/>
      <c r="D8" s="626"/>
      <c r="E8" s="626"/>
      <c r="F8" s="627">
        <v>16323819.3362635</v>
      </c>
      <c r="G8" s="627">
        <v>49451842.891949505</v>
      </c>
      <c r="H8" s="627">
        <v>65775662.228213005</v>
      </c>
      <c r="I8" s="627">
        <v>5064060.7041757004</v>
      </c>
      <c r="J8" s="627">
        <v>47737082.766382508</v>
      </c>
      <c r="K8" s="628">
        <v>52801143.470558211</v>
      </c>
    </row>
    <row r="9" spans="1:11">
      <c r="A9" s="335" t="s">
        <v>491</v>
      </c>
      <c r="B9" s="327"/>
      <c r="C9" s="629"/>
      <c r="D9" s="629"/>
      <c r="E9" s="629"/>
      <c r="F9" s="630"/>
      <c r="G9" s="630"/>
      <c r="H9" s="630"/>
      <c r="I9" s="630"/>
      <c r="J9" s="630"/>
      <c r="K9" s="631"/>
    </row>
    <row r="10" spans="1:11">
      <c r="A10" s="337">
        <v>2</v>
      </c>
      <c r="B10" s="312" t="s">
        <v>492</v>
      </c>
      <c r="C10" s="632">
        <v>1208401.5982402998</v>
      </c>
      <c r="D10" s="633">
        <v>35105253.8473318</v>
      </c>
      <c r="E10" s="633">
        <v>36313655.445572101</v>
      </c>
      <c r="F10" s="633">
        <v>384846.91575950553</v>
      </c>
      <c r="G10" s="633">
        <v>18189371.41313462</v>
      </c>
      <c r="H10" s="633">
        <v>18574218.328894123</v>
      </c>
      <c r="I10" s="633">
        <v>92958.162983414994</v>
      </c>
      <c r="J10" s="633">
        <v>3151070.7066410901</v>
      </c>
      <c r="K10" s="634">
        <v>3244028.8696245053</v>
      </c>
    </row>
    <row r="11" spans="1:11">
      <c r="A11" s="337">
        <v>3</v>
      </c>
      <c r="B11" s="312" t="s">
        <v>493</v>
      </c>
      <c r="C11" s="632">
        <v>11382693.491206</v>
      </c>
      <c r="D11" s="633">
        <v>60255174.221431799</v>
      </c>
      <c r="E11" s="633">
        <v>71637867.712637797</v>
      </c>
      <c r="F11" s="633">
        <v>4341043.0707354723</v>
      </c>
      <c r="G11" s="633">
        <v>24257463.476516463</v>
      </c>
      <c r="H11" s="633">
        <v>28598506.547251936</v>
      </c>
      <c r="I11" s="633">
        <v>3425767.8805103195</v>
      </c>
      <c r="J11" s="633">
        <v>21346396.079770431</v>
      </c>
      <c r="K11" s="634">
        <v>24772163.96028075</v>
      </c>
    </row>
    <row r="12" spans="1:11">
      <c r="A12" s="337">
        <v>4</v>
      </c>
      <c r="B12" s="312" t="s">
        <v>494</v>
      </c>
      <c r="C12" s="632">
        <v>0</v>
      </c>
      <c r="D12" s="633">
        <v>0</v>
      </c>
      <c r="E12" s="633">
        <v>0</v>
      </c>
      <c r="F12" s="633">
        <v>0</v>
      </c>
      <c r="G12" s="633">
        <v>0</v>
      </c>
      <c r="H12" s="633">
        <v>0</v>
      </c>
      <c r="I12" s="633">
        <v>0</v>
      </c>
      <c r="J12" s="633">
        <v>0</v>
      </c>
      <c r="K12" s="634">
        <v>0</v>
      </c>
    </row>
    <row r="13" spans="1:11">
      <c r="A13" s="337">
        <v>5</v>
      </c>
      <c r="B13" s="312" t="s">
        <v>495</v>
      </c>
      <c r="C13" s="632">
        <v>10125785.248570699</v>
      </c>
      <c r="D13" s="633">
        <v>9648871.8277090006</v>
      </c>
      <c r="E13" s="633">
        <v>19774657.0762797</v>
      </c>
      <c r="F13" s="633">
        <v>2143238.5334509457</v>
      </c>
      <c r="G13" s="633">
        <v>1618052.2253200896</v>
      </c>
      <c r="H13" s="633">
        <v>3761290.7587710354</v>
      </c>
      <c r="I13" s="633">
        <v>716602.837884565</v>
      </c>
      <c r="J13" s="633">
        <v>606625.70787196991</v>
      </c>
      <c r="K13" s="634">
        <v>1323228.5457565349</v>
      </c>
    </row>
    <row r="14" spans="1:11">
      <c r="A14" s="337">
        <v>6</v>
      </c>
      <c r="B14" s="312" t="s">
        <v>510</v>
      </c>
      <c r="C14" s="632"/>
      <c r="D14" s="633"/>
      <c r="E14" s="633"/>
      <c r="F14" s="633">
        <v>0</v>
      </c>
      <c r="G14" s="633">
        <v>0</v>
      </c>
      <c r="H14" s="633">
        <v>0</v>
      </c>
      <c r="I14" s="633"/>
      <c r="J14" s="633"/>
      <c r="K14" s="634"/>
    </row>
    <row r="15" spans="1:11">
      <c r="A15" s="337">
        <v>7</v>
      </c>
      <c r="B15" s="312" t="s">
        <v>497</v>
      </c>
      <c r="C15" s="632">
        <v>615745.44264999998</v>
      </c>
      <c r="D15" s="633">
        <v>210523.28098620003</v>
      </c>
      <c r="E15" s="633">
        <v>826268.72363619995</v>
      </c>
      <c r="F15" s="633">
        <v>23675.149230700001</v>
      </c>
      <c r="G15" s="633">
        <v>0</v>
      </c>
      <c r="H15" s="633">
        <v>23675.149230700001</v>
      </c>
      <c r="I15" s="633">
        <v>23675.149230700001</v>
      </c>
      <c r="J15" s="633">
        <v>0</v>
      </c>
      <c r="K15" s="634">
        <v>23675.149230700001</v>
      </c>
    </row>
    <row r="16" spans="1:11">
      <c r="A16" s="337">
        <v>8</v>
      </c>
      <c r="B16" s="313" t="s">
        <v>498</v>
      </c>
      <c r="C16" s="632">
        <v>23332625.780667</v>
      </c>
      <c r="D16" s="633">
        <v>105219823.17745881</v>
      </c>
      <c r="E16" s="633">
        <v>128552448.95812578</v>
      </c>
      <c r="F16" s="633">
        <v>6892803.6691766232</v>
      </c>
      <c r="G16" s="633">
        <v>44064887.114971176</v>
      </c>
      <c r="H16" s="633">
        <v>50957690.784147799</v>
      </c>
      <c r="I16" s="633">
        <v>4259004.0306089995</v>
      </c>
      <c r="J16" s="633">
        <v>25104092.49428349</v>
      </c>
      <c r="K16" s="634">
        <v>29363096.52489249</v>
      </c>
    </row>
    <row r="17" spans="1:11">
      <c r="A17" s="335" t="s">
        <v>499</v>
      </c>
      <c r="B17" s="327"/>
      <c r="C17" s="630"/>
      <c r="D17" s="630"/>
      <c r="E17" s="630"/>
      <c r="F17" s="630"/>
      <c r="G17" s="630"/>
      <c r="H17" s="630"/>
      <c r="I17" s="630"/>
      <c r="J17" s="630"/>
      <c r="K17" s="631"/>
    </row>
    <row r="18" spans="1:11">
      <c r="A18" s="337">
        <v>9</v>
      </c>
      <c r="B18" s="312" t="s">
        <v>500</v>
      </c>
      <c r="C18" s="632">
        <v>0</v>
      </c>
      <c r="D18" s="633">
        <v>0</v>
      </c>
      <c r="E18" s="633">
        <v>0</v>
      </c>
      <c r="F18" s="633"/>
      <c r="G18" s="633"/>
      <c r="H18" s="633">
        <v>0</v>
      </c>
      <c r="I18" s="633">
        <v>0</v>
      </c>
      <c r="J18" s="633">
        <v>0</v>
      </c>
      <c r="K18" s="634">
        <v>0</v>
      </c>
    </row>
    <row r="19" spans="1:11">
      <c r="A19" s="337">
        <v>10</v>
      </c>
      <c r="B19" s="312" t="s">
        <v>501</v>
      </c>
      <c r="C19" s="632">
        <v>54771626.834160507</v>
      </c>
      <c r="D19" s="633">
        <v>44321044.612250395</v>
      </c>
      <c r="E19" s="633">
        <v>99092671.446410894</v>
      </c>
      <c r="F19" s="633">
        <v>1032888.3041928499</v>
      </c>
      <c r="G19" s="633">
        <v>1067708.5134605002</v>
      </c>
      <c r="H19" s="633">
        <v>2100596.8176533501</v>
      </c>
      <c r="I19" s="633">
        <v>12292646.936280651</v>
      </c>
      <c r="J19" s="633">
        <v>7274862.8524746001</v>
      </c>
      <c r="K19" s="634">
        <v>19567509.788755253</v>
      </c>
    </row>
    <row r="20" spans="1:11">
      <c r="A20" s="337">
        <v>11</v>
      </c>
      <c r="B20" s="312" t="s">
        <v>502</v>
      </c>
      <c r="C20" s="632">
        <v>58440.338681000001</v>
      </c>
      <c r="D20" s="633">
        <v>7897.9092347000014</v>
      </c>
      <c r="E20" s="633">
        <v>66338.247915700005</v>
      </c>
      <c r="F20" s="633">
        <v>27472.527472400001</v>
      </c>
      <c r="G20" s="633">
        <v>0</v>
      </c>
      <c r="H20" s="633">
        <v>27472.527472400001</v>
      </c>
      <c r="I20" s="633">
        <v>27472.527472400001</v>
      </c>
      <c r="J20" s="633">
        <v>0</v>
      </c>
      <c r="K20" s="634">
        <v>27472.527472400001</v>
      </c>
    </row>
    <row r="21" spans="1:11" ht="13.5" thickBot="1">
      <c r="A21" s="214">
        <v>12</v>
      </c>
      <c r="B21" s="338" t="s">
        <v>503</v>
      </c>
      <c r="C21" s="635">
        <v>54830067.172841504</v>
      </c>
      <c r="D21" s="636">
        <v>44328942.521485098</v>
      </c>
      <c r="E21" s="635">
        <v>99159009.694326594</v>
      </c>
      <c r="F21" s="636">
        <v>1060360.83166525</v>
      </c>
      <c r="G21" s="636">
        <v>1067708.5134605002</v>
      </c>
      <c r="H21" s="636">
        <v>2128069.3451257502</v>
      </c>
      <c r="I21" s="636">
        <v>12320119.46375305</v>
      </c>
      <c r="J21" s="636">
        <v>7274862.8524746001</v>
      </c>
      <c r="K21" s="637">
        <v>19594982.316227652</v>
      </c>
    </row>
    <row r="22" spans="1:11" ht="38.25" customHeight="1" thickBot="1">
      <c r="A22" s="324"/>
      <c r="B22" s="325"/>
      <c r="C22" s="325"/>
      <c r="D22" s="325"/>
      <c r="E22" s="325"/>
      <c r="F22" s="829" t="s">
        <v>504</v>
      </c>
      <c r="G22" s="830"/>
      <c r="H22" s="831"/>
      <c r="I22" s="829" t="s">
        <v>505</v>
      </c>
      <c r="J22" s="830"/>
      <c r="K22" s="832"/>
    </row>
    <row r="23" spans="1:11">
      <c r="A23" s="317">
        <v>13</v>
      </c>
      <c r="B23" s="314" t="s">
        <v>490</v>
      </c>
      <c r="C23" s="323"/>
      <c r="D23" s="323"/>
      <c r="E23" s="323"/>
      <c r="F23" s="638">
        <v>16323819.3362635</v>
      </c>
      <c r="G23" s="638">
        <v>49451842.891949505</v>
      </c>
      <c r="H23" s="638">
        <v>65775662.228213005</v>
      </c>
      <c r="I23" s="638">
        <v>5064060.7041757004</v>
      </c>
      <c r="J23" s="638">
        <v>47737082.766382508</v>
      </c>
      <c r="K23" s="639">
        <v>52801143.470558204</v>
      </c>
    </row>
    <row r="24" spans="1:11" ht="13.5" thickBot="1">
      <c r="A24" s="318">
        <v>14</v>
      </c>
      <c r="B24" s="315" t="s">
        <v>506</v>
      </c>
      <c r="C24" s="339"/>
      <c r="D24" s="321"/>
      <c r="E24" s="322"/>
      <c r="F24" s="640">
        <v>5832442.8375113737</v>
      </c>
      <c r="G24" s="640">
        <v>42997178.601510666</v>
      </c>
      <c r="H24" s="640">
        <v>48829621.439022042</v>
      </c>
      <c r="I24" s="640">
        <v>1064751.0076522499</v>
      </c>
      <c r="J24" s="640">
        <v>17829229.64180889</v>
      </c>
      <c r="K24" s="641">
        <v>9768114.2086648382</v>
      </c>
    </row>
    <row r="25" spans="1:11" ht="13.5" thickBot="1">
      <c r="A25" s="319">
        <v>15</v>
      </c>
      <c r="B25" s="316" t="s">
        <v>507</v>
      </c>
      <c r="C25" s="320"/>
      <c r="D25" s="320"/>
      <c r="E25" s="320"/>
      <c r="F25" s="768">
        <f t="shared" ref="F25:K25" si="0">F23/F24</f>
        <v>2.7987962833131954</v>
      </c>
      <c r="G25" s="768">
        <f t="shared" si="0"/>
        <v>1.1501183217219759</v>
      </c>
      <c r="H25" s="768">
        <f>H23/H24</f>
        <v>1.3470442794718984</v>
      </c>
      <c r="I25" s="768">
        <f t="shared" si="0"/>
        <v>4.7560985317514106</v>
      </c>
      <c r="J25" s="768">
        <f t="shared" si="0"/>
        <v>2.677461882842139</v>
      </c>
      <c r="K25" s="769">
        <f t="shared" si="0"/>
        <v>5.4054592670221622</v>
      </c>
    </row>
    <row r="28" spans="1:11" ht="38.25">
      <c r="B28" s="22" t="s">
        <v>551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C6" activePane="bottomRight" state="frozen"/>
      <selection pane="topRight" activeCell="B1" sqref="B1"/>
      <selection pane="bottomLeft" activeCell="A5" sqref="A5"/>
      <selection pane="bottomRight" activeCell="F14" sqref="F14"/>
    </sheetView>
  </sheetViews>
  <sheetFormatPr defaultColWidth="9.140625" defaultRowHeight="15"/>
  <cols>
    <col min="1" max="1" width="10.5703125" style="66" bestFit="1" customWidth="1"/>
    <col min="2" max="2" width="95" style="66" customWidth="1"/>
    <col min="3" max="3" width="12.5703125" style="66" bestFit="1" customWidth="1"/>
    <col min="4" max="4" width="10" style="66" bestFit="1" customWidth="1"/>
    <col min="5" max="5" width="18.28515625" style="66" bestFit="1" customWidth="1"/>
    <col min="6" max="13" width="10.7109375" style="66" customWidth="1"/>
    <col min="14" max="14" width="31" style="66" bestFit="1" customWidth="1"/>
    <col min="15" max="16384" width="9.140625" style="13"/>
  </cols>
  <sheetData>
    <row r="1" spans="1:14">
      <c r="A1" s="5" t="s">
        <v>188</v>
      </c>
      <c r="B1" s="66" t="str">
        <f>Info!C2</f>
        <v>სს "ზირაათ ბანკი საქართველო"</v>
      </c>
    </row>
    <row r="2" spans="1:14" ht="14.25" customHeight="1">
      <c r="A2" s="66" t="s">
        <v>189</v>
      </c>
      <c r="B2" s="440">
        <f>'1. key ratios'!B2</f>
        <v>44742</v>
      </c>
    </row>
    <row r="3" spans="1:14" ht="14.25" customHeight="1"/>
    <row r="4" spans="1:14" ht="15.75" thickBot="1">
      <c r="A4" s="2" t="s">
        <v>418</v>
      </c>
      <c r="B4" s="90" t="s">
        <v>77</v>
      </c>
    </row>
    <row r="5" spans="1:14" s="24" customFormat="1" ht="12.75">
      <c r="A5" s="167"/>
      <c r="B5" s="168"/>
      <c r="C5" s="169" t="s">
        <v>0</v>
      </c>
      <c r="D5" s="169" t="s">
        <v>1</v>
      </c>
      <c r="E5" s="169" t="s">
        <v>2</v>
      </c>
      <c r="F5" s="169" t="s">
        <v>3</v>
      </c>
      <c r="G5" s="169" t="s">
        <v>4</v>
      </c>
      <c r="H5" s="169" t="s">
        <v>5</v>
      </c>
      <c r="I5" s="169" t="s">
        <v>237</v>
      </c>
      <c r="J5" s="169" t="s">
        <v>238</v>
      </c>
      <c r="K5" s="169" t="s">
        <v>239</v>
      </c>
      <c r="L5" s="169" t="s">
        <v>240</v>
      </c>
      <c r="M5" s="169" t="s">
        <v>241</v>
      </c>
      <c r="N5" s="170" t="s">
        <v>242</v>
      </c>
    </row>
    <row r="6" spans="1:14" ht="45">
      <c r="A6" s="159"/>
      <c r="B6" s="102"/>
      <c r="C6" s="103" t="s">
        <v>87</v>
      </c>
      <c r="D6" s="104" t="s">
        <v>76</v>
      </c>
      <c r="E6" s="105" t="s">
        <v>86</v>
      </c>
      <c r="F6" s="106">
        <v>0</v>
      </c>
      <c r="G6" s="106">
        <v>0.2</v>
      </c>
      <c r="H6" s="106">
        <v>0.35</v>
      </c>
      <c r="I6" s="106">
        <v>0.5</v>
      </c>
      <c r="J6" s="106">
        <v>0.75</v>
      </c>
      <c r="K6" s="106">
        <v>1</v>
      </c>
      <c r="L6" s="106">
        <v>1.5</v>
      </c>
      <c r="M6" s="106">
        <v>2.5</v>
      </c>
      <c r="N6" s="160" t="s">
        <v>77</v>
      </c>
    </row>
    <row r="7" spans="1:14">
      <c r="A7" s="161">
        <v>1</v>
      </c>
      <c r="B7" s="107" t="s">
        <v>78</v>
      </c>
      <c r="C7" s="287">
        <f>SUM(C8:C13)</f>
        <v>0</v>
      </c>
      <c r="D7" s="102"/>
      <c r="E7" s="290">
        <f t="shared" ref="E7:M7" si="0">SUM(E8:E13)</f>
        <v>0</v>
      </c>
      <c r="F7" s="287">
        <f>SUM(F8:F13)</f>
        <v>0</v>
      </c>
      <c r="G7" s="287">
        <f t="shared" si="0"/>
        <v>0</v>
      </c>
      <c r="H7" s="287">
        <f t="shared" si="0"/>
        <v>0</v>
      </c>
      <c r="I7" s="287">
        <f t="shared" si="0"/>
        <v>0</v>
      </c>
      <c r="J7" s="287">
        <f t="shared" si="0"/>
        <v>0</v>
      </c>
      <c r="K7" s="287">
        <f t="shared" si="0"/>
        <v>0</v>
      </c>
      <c r="L7" s="287">
        <f t="shared" si="0"/>
        <v>0</v>
      </c>
      <c r="M7" s="287">
        <f t="shared" si="0"/>
        <v>0</v>
      </c>
      <c r="N7" s="162">
        <f>SUM(N8:N13)</f>
        <v>0</v>
      </c>
    </row>
    <row r="8" spans="1:14">
      <c r="A8" s="161">
        <v>1.1000000000000001</v>
      </c>
      <c r="B8" s="108" t="s">
        <v>79</v>
      </c>
      <c r="C8" s="288">
        <v>0</v>
      </c>
      <c r="D8" s="109">
        <v>0.02</v>
      </c>
      <c r="E8" s="290">
        <f>C8*D8</f>
        <v>0</v>
      </c>
      <c r="F8" s="288"/>
      <c r="G8" s="288"/>
      <c r="H8" s="288"/>
      <c r="I8" s="288"/>
      <c r="J8" s="288"/>
      <c r="K8" s="288"/>
      <c r="L8" s="288"/>
      <c r="M8" s="288"/>
      <c r="N8" s="162">
        <f>SUMPRODUCT($F$6:$M$6,F8:M8)</f>
        <v>0</v>
      </c>
    </row>
    <row r="9" spans="1:14">
      <c r="A9" s="161">
        <v>1.2</v>
      </c>
      <c r="B9" s="108" t="s">
        <v>80</v>
      </c>
      <c r="C9" s="288">
        <v>0</v>
      </c>
      <c r="D9" s="109">
        <v>0.05</v>
      </c>
      <c r="E9" s="290">
        <f>C9*D9</f>
        <v>0</v>
      </c>
      <c r="F9" s="288"/>
      <c r="G9" s="288"/>
      <c r="H9" s="288"/>
      <c r="I9" s="288"/>
      <c r="J9" s="288"/>
      <c r="K9" s="288"/>
      <c r="L9" s="288"/>
      <c r="M9" s="288"/>
      <c r="N9" s="162">
        <f t="shared" ref="N9:N12" si="1">SUMPRODUCT($F$6:$M$6,F9:M9)</f>
        <v>0</v>
      </c>
    </row>
    <row r="10" spans="1:14">
      <c r="A10" s="161">
        <v>1.3</v>
      </c>
      <c r="B10" s="108" t="s">
        <v>81</v>
      </c>
      <c r="C10" s="288">
        <v>0</v>
      </c>
      <c r="D10" s="109">
        <v>0.08</v>
      </c>
      <c r="E10" s="290">
        <f>C10*D10</f>
        <v>0</v>
      </c>
      <c r="F10" s="288"/>
      <c r="G10" s="288"/>
      <c r="H10" s="288"/>
      <c r="I10" s="288"/>
      <c r="J10" s="288"/>
      <c r="K10" s="288"/>
      <c r="L10" s="288"/>
      <c r="M10" s="288"/>
      <c r="N10" s="162">
        <f>SUMPRODUCT($F$6:$M$6,F10:M10)</f>
        <v>0</v>
      </c>
    </row>
    <row r="11" spans="1:14">
      <c r="A11" s="161">
        <v>1.4</v>
      </c>
      <c r="B11" s="108" t="s">
        <v>82</v>
      </c>
      <c r="C11" s="288">
        <v>0</v>
      </c>
      <c r="D11" s="109">
        <v>0.11</v>
      </c>
      <c r="E11" s="290">
        <f>C11*D11</f>
        <v>0</v>
      </c>
      <c r="F11" s="288"/>
      <c r="G11" s="288"/>
      <c r="H11" s="288"/>
      <c r="I11" s="288"/>
      <c r="J11" s="288"/>
      <c r="K11" s="288"/>
      <c r="L11" s="288"/>
      <c r="M11" s="288"/>
      <c r="N11" s="162">
        <f t="shared" si="1"/>
        <v>0</v>
      </c>
    </row>
    <row r="12" spans="1:14">
      <c r="A12" s="161">
        <v>1.5</v>
      </c>
      <c r="B12" s="108" t="s">
        <v>83</v>
      </c>
      <c r="C12" s="288">
        <v>0</v>
      </c>
      <c r="D12" s="109">
        <v>0.14000000000000001</v>
      </c>
      <c r="E12" s="290">
        <f>C12*D12</f>
        <v>0</v>
      </c>
      <c r="F12" s="288"/>
      <c r="G12" s="288"/>
      <c r="H12" s="288"/>
      <c r="I12" s="288"/>
      <c r="J12" s="288"/>
      <c r="K12" s="288"/>
      <c r="L12" s="288"/>
      <c r="M12" s="288"/>
      <c r="N12" s="162">
        <f t="shared" si="1"/>
        <v>0</v>
      </c>
    </row>
    <row r="13" spans="1:14">
      <c r="A13" s="161">
        <v>1.6</v>
      </c>
      <c r="B13" s="110" t="s">
        <v>84</v>
      </c>
      <c r="C13" s="288">
        <v>0</v>
      </c>
      <c r="D13" s="111"/>
      <c r="E13" s="288"/>
      <c r="F13" s="288"/>
      <c r="G13" s="288"/>
      <c r="H13" s="288"/>
      <c r="I13" s="288"/>
      <c r="J13" s="288"/>
      <c r="K13" s="288"/>
      <c r="L13" s="288"/>
      <c r="M13" s="288"/>
      <c r="N13" s="162">
        <f>SUMPRODUCT($F$6:$M$6,F13:M13)</f>
        <v>0</v>
      </c>
    </row>
    <row r="14" spans="1:14">
      <c r="A14" s="161">
        <v>2</v>
      </c>
      <c r="B14" s="112" t="s">
        <v>85</v>
      </c>
      <c r="C14" s="287">
        <f>SUM(C15:C20)</f>
        <v>0</v>
      </c>
      <c r="D14" s="102"/>
      <c r="E14" s="290">
        <f t="shared" ref="E14:M14" si="2">SUM(E15:E20)</f>
        <v>0</v>
      </c>
      <c r="F14" s="288">
        <f t="shared" si="2"/>
        <v>0</v>
      </c>
      <c r="G14" s="288">
        <f t="shared" si="2"/>
        <v>0</v>
      </c>
      <c r="H14" s="288">
        <f t="shared" si="2"/>
        <v>0</v>
      </c>
      <c r="I14" s="288">
        <f t="shared" si="2"/>
        <v>0</v>
      </c>
      <c r="J14" s="288">
        <f t="shared" si="2"/>
        <v>0</v>
      </c>
      <c r="K14" s="288">
        <f t="shared" si="2"/>
        <v>0</v>
      </c>
      <c r="L14" s="288">
        <f t="shared" si="2"/>
        <v>0</v>
      </c>
      <c r="M14" s="288">
        <f t="shared" si="2"/>
        <v>0</v>
      </c>
      <c r="N14" s="162">
        <f>SUM(N15:N20)</f>
        <v>0</v>
      </c>
    </row>
    <row r="15" spans="1:14">
      <c r="A15" s="161">
        <v>2.1</v>
      </c>
      <c r="B15" s="110" t="s">
        <v>79</v>
      </c>
      <c r="C15" s="288"/>
      <c r="D15" s="109">
        <v>5.0000000000000001E-3</v>
      </c>
      <c r="E15" s="290">
        <f>C15*D15</f>
        <v>0</v>
      </c>
      <c r="F15" s="288"/>
      <c r="G15" s="288"/>
      <c r="H15" s="288"/>
      <c r="I15" s="288"/>
      <c r="J15" s="288"/>
      <c r="K15" s="288"/>
      <c r="L15" s="288"/>
      <c r="M15" s="288"/>
      <c r="N15" s="162">
        <f>SUMPRODUCT($F$6:$M$6,F15:M15)</f>
        <v>0</v>
      </c>
    </row>
    <row r="16" spans="1:14">
      <c r="A16" s="161">
        <v>2.2000000000000002</v>
      </c>
      <c r="B16" s="110" t="s">
        <v>80</v>
      </c>
      <c r="C16" s="288"/>
      <c r="D16" s="109">
        <v>0.01</v>
      </c>
      <c r="E16" s="290">
        <f>C16*D16</f>
        <v>0</v>
      </c>
      <c r="F16" s="288"/>
      <c r="G16" s="288"/>
      <c r="H16" s="288"/>
      <c r="I16" s="288"/>
      <c r="J16" s="288"/>
      <c r="K16" s="288"/>
      <c r="L16" s="288"/>
      <c r="M16" s="288"/>
      <c r="N16" s="162">
        <f t="shared" ref="N16:N20" si="3">SUMPRODUCT($F$6:$M$6,F16:M16)</f>
        <v>0</v>
      </c>
    </row>
    <row r="17" spans="1:14">
      <c r="A17" s="161">
        <v>2.2999999999999998</v>
      </c>
      <c r="B17" s="110" t="s">
        <v>81</v>
      </c>
      <c r="C17" s="288"/>
      <c r="D17" s="109">
        <v>0.02</v>
      </c>
      <c r="E17" s="290">
        <f>C17*D17</f>
        <v>0</v>
      </c>
      <c r="F17" s="288"/>
      <c r="G17" s="288"/>
      <c r="H17" s="288"/>
      <c r="I17" s="288"/>
      <c r="J17" s="288"/>
      <c r="K17" s="288"/>
      <c r="L17" s="288"/>
      <c r="M17" s="288"/>
      <c r="N17" s="162">
        <f t="shared" si="3"/>
        <v>0</v>
      </c>
    </row>
    <row r="18" spans="1:14">
      <c r="A18" s="161">
        <v>2.4</v>
      </c>
      <c r="B18" s="110" t="s">
        <v>82</v>
      </c>
      <c r="C18" s="288"/>
      <c r="D18" s="109">
        <v>0.03</v>
      </c>
      <c r="E18" s="290">
        <f>C18*D18</f>
        <v>0</v>
      </c>
      <c r="F18" s="288"/>
      <c r="G18" s="288"/>
      <c r="H18" s="288"/>
      <c r="I18" s="288"/>
      <c r="J18" s="288"/>
      <c r="K18" s="288"/>
      <c r="L18" s="288"/>
      <c r="M18" s="288"/>
      <c r="N18" s="162">
        <f t="shared" si="3"/>
        <v>0</v>
      </c>
    </row>
    <row r="19" spans="1:14">
      <c r="A19" s="161">
        <v>2.5</v>
      </c>
      <c r="B19" s="110" t="s">
        <v>83</v>
      </c>
      <c r="C19" s="288"/>
      <c r="D19" s="109">
        <v>0.04</v>
      </c>
      <c r="E19" s="290">
        <f>C19*D19</f>
        <v>0</v>
      </c>
      <c r="F19" s="288"/>
      <c r="G19" s="288"/>
      <c r="H19" s="288"/>
      <c r="I19" s="288"/>
      <c r="J19" s="288"/>
      <c r="K19" s="288"/>
      <c r="L19" s="288"/>
      <c r="M19" s="288"/>
      <c r="N19" s="162">
        <f t="shared" si="3"/>
        <v>0</v>
      </c>
    </row>
    <row r="20" spans="1:14">
      <c r="A20" s="161">
        <v>2.6</v>
      </c>
      <c r="B20" s="110" t="s">
        <v>84</v>
      </c>
      <c r="C20" s="288"/>
      <c r="D20" s="111"/>
      <c r="E20" s="291"/>
      <c r="F20" s="288"/>
      <c r="G20" s="288"/>
      <c r="H20" s="288"/>
      <c r="I20" s="288"/>
      <c r="J20" s="288"/>
      <c r="K20" s="288"/>
      <c r="L20" s="288"/>
      <c r="M20" s="288"/>
      <c r="N20" s="162">
        <f t="shared" si="3"/>
        <v>0</v>
      </c>
    </row>
    <row r="21" spans="1:14" ht="15.75" thickBot="1">
      <c r="A21" s="163">
        <v>3</v>
      </c>
      <c r="B21" s="164" t="s">
        <v>68</v>
      </c>
      <c r="C21" s="289">
        <f>C14+C7</f>
        <v>0</v>
      </c>
      <c r="D21" s="165"/>
      <c r="E21" s="292">
        <f>E14+E7</f>
        <v>0</v>
      </c>
      <c r="F21" s="293">
        <f>F7+F14</f>
        <v>0</v>
      </c>
      <c r="G21" s="293">
        <f t="shared" ref="G21:L21" si="4">G7+G14</f>
        <v>0</v>
      </c>
      <c r="H21" s="293">
        <f t="shared" si="4"/>
        <v>0</v>
      </c>
      <c r="I21" s="293">
        <f t="shared" si="4"/>
        <v>0</v>
      </c>
      <c r="J21" s="293">
        <f t="shared" si="4"/>
        <v>0</v>
      </c>
      <c r="K21" s="293">
        <f t="shared" si="4"/>
        <v>0</v>
      </c>
      <c r="L21" s="293">
        <f t="shared" si="4"/>
        <v>0</v>
      </c>
      <c r="M21" s="293">
        <f>M7+M14</f>
        <v>0</v>
      </c>
      <c r="N21" s="166">
        <f>N14+N7</f>
        <v>0</v>
      </c>
    </row>
    <row r="22" spans="1:14">
      <c r="E22" s="294"/>
      <c r="F22" s="294"/>
      <c r="G22" s="294"/>
      <c r="H22" s="294"/>
      <c r="I22" s="294"/>
      <c r="J22" s="294"/>
      <c r="K22" s="294"/>
      <c r="L22" s="294"/>
      <c r="M22" s="294"/>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21" workbookViewId="0">
      <selection activeCell="C6" sqref="C6:C41"/>
    </sheetView>
  </sheetViews>
  <sheetFormatPr defaultRowHeight="15"/>
  <cols>
    <col min="1" max="1" width="11.42578125" customWidth="1"/>
    <col min="2" max="2" width="76.85546875" style="4" customWidth="1"/>
    <col min="3" max="3" width="22.85546875" customWidth="1"/>
  </cols>
  <sheetData>
    <row r="1" spans="1:3">
      <c r="A1" s="330" t="s">
        <v>188</v>
      </c>
      <c r="B1" t="str">
        <f>Info!C2</f>
        <v>სს "ზირაათ ბანკი საქართველო"</v>
      </c>
    </row>
    <row r="2" spans="1:3">
      <c r="A2" s="330" t="s">
        <v>189</v>
      </c>
      <c r="B2" s="440">
        <f>'1. key ratios'!B2</f>
        <v>44742</v>
      </c>
    </row>
    <row r="3" spans="1:3">
      <c r="A3" s="330"/>
      <c r="B3"/>
    </row>
    <row r="4" spans="1:3">
      <c r="A4" s="330" t="s">
        <v>596</v>
      </c>
      <c r="B4" t="s">
        <v>555</v>
      </c>
    </row>
    <row r="5" spans="1:3">
      <c r="A5" s="387"/>
      <c r="B5" s="387" t="s">
        <v>556</v>
      </c>
      <c r="C5" s="399"/>
    </row>
    <row r="6" spans="1:3">
      <c r="A6" s="388">
        <v>1</v>
      </c>
      <c r="B6" s="400" t="s">
        <v>608</v>
      </c>
      <c r="C6" s="401">
        <v>169303457.26199999</v>
      </c>
    </row>
    <row r="7" spans="1:3">
      <c r="A7" s="388">
        <v>2</v>
      </c>
      <c r="B7" s="400" t="s">
        <v>557</v>
      </c>
      <c r="C7" s="401">
        <v>-948616.75</v>
      </c>
    </row>
    <row r="8" spans="1:3">
      <c r="A8" s="389">
        <v>3</v>
      </c>
      <c r="B8" s="402" t="s">
        <v>558</v>
      </c>
      <c r="C8" s="403">
        <v>168354840.51199999</v>
      </c>
    </row>
    <row r="9" spans="1:3">
      <c r="A9" s="390"/>
      <c r="B9" s="390" t="s">
        <v>559</v>
      </c>
      <c r="C9" s="404"/>
    </row>
    <row r="10" spans="1:3">
      <c r="A10" s="391">
        <v>4</v>
      </c>
      <c r="B10" s="405" t="s">
        <v>560</v>
      </c>
      <c r="C10" s="401"/>
    </row>
    <row r="11" spans="1:3">
      <c r="A11" s="391">
        <v>5</v>
      </c>
      <c r="B11" s="406" t="s">
        <v>561</v>
      </c>
      <c r="C11" s="401"/>
    </row>
    <row r="12" spans="1:3">
      <c r="A12" s="391" t="s">
        <v>562</v>
      </c>
      <c r="B12" s="400" t="s">
        <v>563</v>
      </c>
      <c r="C12" s="403">
        <v>0</v>
      </c>
    </row>
    <row r="13" spans="1:3">
      <c r="A13" s="392">
        <v>6</v>
      </c>
      <c r="B13" s="407" t="s">
        <v>564</v>
      </c>
      <c r="C13" s="401"/>
    </row>
    <row r="14" spans="1:3">
      <c r="A14" s="392">
        <v>7</v>
      </c>
      <c r="B14" s="408" t="s">
        <v>565</v>
      </c>
      <c r="C14" s="401"/>
    </row>
    <row r="15" spans="1:3">
      <c r="A15" s="393">
        <v>8</v>
      </c>
      <c r="B15" s="400" t="s">
        <v>566</v>
      </c>
      <c r="C15" s="401"/>
    </row>
    <row r="16" spans="1:3" ht="24">
      <c r="A16" s="392">
        <v>9</v>
      </c>
      <c r="B16" s="408" t="s">
        <v>567</v>
      </c>
      <c r="C16" s="401"/>
    </row>
    <row r="17" spans="1:3">
      <c r="A17" s="392">
        <v>10</v>
      </c>
      <c r="B17" s="408" t="s">
        <v>568</v>
      </c>
      <c r="C17" s="401"/>
    </row>
    <row r="18" spans="1:3">
      <c r="A18" s="394">
        <v>11</v>
      </c>
      <c r="B18" s="409" t="s">
        <v>569</v>
      </c>
      <c r="C18" s="403">
        <v>0</v>
      </c>
    </row>
    <row r="19" spans="1:3">
      <c r="A19" s="390"/>
      <c r="B19" s="390" t="s">
        <v>570</v>
      </c>
      <c r="C19" s="410"/>
    </row>
    <row r="20" spans="1:3">
      <c r="A20" s="392">
        <v>12</v>
      </c>
      <c r="B20" s="405" t="s">
        <v>571</v>
      </c>
      <c r="C20" s="401"/>
    </row>
    <row r="21" spans="1:3">
      <c r="A21" s="392">
        <v>13</v>
      </c>
      <c r="B21" s="405" t="s">
        <v>572</v>
      </c>
      <c r="C21" s="401"/>
    </row>
    <row r="22" spans="1:3">
      <c r="A22" s="392">
        <v>14</v>
      </c>
      <c r="B22" s="405" t="s">
        <v>573</v>
      </c>
      <c r="C22" s="401"/>
    </row>
    <row r="23" spans="1:3" ht="24">
      <c r="A23" s="392" t="s">
        <v>574</v>
      </c>
      <c r="B23" s="405" t="s">
        <v>575</v>
      </c>
      <c r="C23" s="401"/>
    </row>
    <row r="24" spans="1:3">
      <c r="A24" s="392">
        <v>15</v>
      </c>
      <c r="B24" s="405" t="s">
        <v>576</v>
      </c>
      <c r="C24" s="401"/>
    </row>
    <row r="25" spans="1:3">
      <c r="A25" s="392" t="s">
        <v>577</v>
      </c>
      <c r="B25" s="400" t="s">
        <v>578</v>
      </c>
      <c r="C25" s="401"/>
    </row>
    <row r="26" spans="1:3">
      <c r="A26" s="394">
        <v>16</v>
      </c>
      <c r="B26" s="409" t="s">
        <v>579</v>
      </c>
      <c r="C26" s="403">
        <v>0</v>
      </c>
    </row>
    <row r="27" spans="1:3">
      <c r="A27" s="390"/>
      <c r="B27" s="390" t="s">
        <v>580</v>
      </c>
      <c r="C27" s="404"/>
    </row>
    <row r="28" spans="1:3">
      <c r="A28" s="391">
        <v>17</v>
      </c>
      <c r="B28" s="400" t="s">
        <v>581</v>
      </c>
      <c r="C28" s="401">
        <v>17270446.1622</v>
      </c>
    </row>
    <row r="29" spans="1:3">
      <c r="A29" s="391">
        <v>18</v>
      </c>
      <c r="B29" s="400" t="s">
        <v>582</v>
      </c>
      <c r="C29" s="401">
        <v>-10086563.058899999</v>
      </c>
    </row>
    <row r="30" spans="1:3">
      <c r="A30" s="394">
        <v>19</v>
      </c>
      <c r="B30" s="409" t="s">
        <v>583</v>
      </c>
      <c r="C30" s="403">
        <v>7183883.1033000015</v>
      </c>
    </row>
    <row r="31" spans="1:3">
      <c r="A31" s="395"/>
      <c r="B31" s="390" t="s">
        <v>584</v>
      </c>
      <c r="C31" s="404"/>
    </row>
    <row r="32" spans="1:3">
      <c r="A32" s="391" t="s">
        <v>585</v>
      </c>
      <c r="B32" s="405" t="s">
        <v>586</v>
      </c>
      <c r="C32" s="411"/>
    </row>
    <row r="33" spans="1:3">
      <c r="A33" s="391" t="s">
        <v>587</v>
      </c>
      <c r="B33" s="406" t="s">
        <v>588</v>
      </c>
      <c r="C33" s="411"/>
    </row>
    <row r="34" spans="1:3">
      <c r="A34" s="390"/>
      <c r="B34" s="390" t="s">
        <v>589</v>
      </c>
      <c r="C34" s="404"/>
    </row>
    <row r="35" spans="1:3">
      <c r="A35" s="394">
        <v>20</v>
      </c>
      <c r="B35" s="409" t="s">
        <v>89</v>
      </c>
      <c r="C35" s="403">
        <v>61929824.051799998</v>
      </c>
    </row>
    <row r="36" spans="1:3">
      <c r="A36" s="394">
        <v>21</v>
      </c>
      <c r="B36" s="409" t="s">
        <v>590</v>
      </c>
      <c r="C36" s="403">
        <v>175538723.6153</v>
      </c>
    </row>
    <row r="37" spans="1:3">
      <c r="A37" s="396"/>
      <c r="B37" s="396" t="s">
        <v>555</v>
      </c>
      <c r="C37" s="404"/>
    </row>
    <row r="38" spans="1:3">
      <c r="A38" s="394">
        <v>22</v>
      </c>
      <c r="B38" s="409" t="s">
        <v>555</v>
      </c>
      <c r="C38" s="642">
        <v>0.35279864622646817</v>
      </c>
    </row>
    <row r="39" spans="1:3">
      <c r="A39" s="396"/>
      <c r="B39" s="396" t="s">
        <v>591</v>
      </c>
      <c r="C39" s="404"/>
    </row>
    <row r="40" spans="1:3">
      <c r="A40" s="397" t="s">
        <v>592</v>
      </c>
      <c r="B40" s="405" t="s">
        <v>593</v>
      </c>
      <c r="C40" s="411"/>
    </row>
    <row r="41" spans="1:3">
      <c r="A41" s="398" t="s">
        <v>594</v>
      </c>
      <c r="B41" s="406" t="s">
        <v>595</v>
      </c>
      <c r="C41" s="411"/>
    </row>
    <row r="43" spans="1:3">
      <c r="B43" s="421" t="s">
        <v>609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2"/>
  <sheetViews>
    <sheetView zoomScale="90" zoomScaleNormal="90" workbookViewId="0">
      <pane xSplit="2" ySplit="6" topLeftCell="C25" activePane="bottomRight" state="frozen"/>
      <selection pane="topRight" activeCell="C1" sqref="C1"/>
      <selection pane="bottomLeft" activeCell="A7" sqref="A7"/>
      <selection pane="bottomRight" activeCell="C8" sqref="C8:G39"/>
    </sheetView>
  </sheetViews>
  <sheetFormatPr defaultRowHeight="15"/>
  <cols>
    <col min="1" max="1" width="9.85546875" style="330" bestFit="1" customWidth="1"/>
    <col min="2" max="2" width="82.5703125" style="22" customWidth="1"/>
    <col min="3" max="3" width="15.85546875" style="330" customWidth="1"/>
    <col min="4" max="4" width="17.5703125" style="330" customWidth="1"/>
    <col min="5" max="5" width="18.7109375" style="330" bestFit="1" customWidth="1"/>
    <col min="6" max="6" width="24.28515625" style="330" customWidth="1"/>
    <col min="7" max="7" width="17.5703125" style="330" customWidth="1"/>
  </cols>
  <sheetData>
    <row r="1" spans="1:7">
      <c r="A1" s="330" t="s">
        <v>188</v>
      </c>
      <c r="B1" s="330" t="str">
        <f>Info!C2</f>
        <v>სს "ზირაათ ბანკი საქართველო"</v>
      </c>
    </row>
    <row r="2" spans="1:7">
      <c r="A2" s="330" t="s">
        <v>189</v>
      </c>
      <c r="B2" s="663">
        <f>'1. key ratios'!B2</f>
        <v>44742</v>
      </c>
    </row>
    <row r="3" spans="1:7">
      <c r="B3" s="440"/>
    </row>
    <row r="4" spans="1:7" ht="15.75" thickBot="1">
      <c r="A4" s="330" t="s">
        <v>658</v>
      </c>
      <c r="B4" s="441" t="s">
        <v>623</v>
      </c>
    </row>
    <row r="5" spans="1:7">
      <c r="A5" s="442"/>
      <c r="B5" s="443"/>
      <c r="C5" s="837" t="s">
        <v>624</v>
      </c>
      <c r="D5" s="837"/>
      <c r="E5" s="837"/>
      <c r="F5" s="837"/>
      <c r="G5" s="838" t="s">
        <v>625</v>
      </c>
    </row>
    <row r="6" spans="1:7">
      <c r="A6" s="444"/>
      <c r="B6" s="445"/>
      <c r="C6" s="446" t="s">
        <v>626</v>
      </c>
      <c r="D6" s="447" t="s">
        <v>627</v>
      </c>
      <c r="E6" s="447" t="s">
        <v>628</v>
      </c>
      <c r="F6" s="447" t="s">
        <v>629</v>
      </c>
      <c r="G6" s="839"/>
    </row>
    <row r="7" spans="1:7">
      <c r="A7" s="448"/>
      <c r="B7" s="449" t="s">
        <v>630</v>
      </c>
      <c r="C7" s="450"/>
      <c r="D7" s="450"/>
      <c r="E7" s="450"/>
      <c r="F7" s="450"/>
      <c r="G7" s="451"/>
    </row>
    <row r="8" spans="1:7">
      <c r="A8" s="459">
        <v>1</v>
      </c>
      <c r="B8" s="460" t="s">
        <v>631</v>
      </c>
      <c r="C8" s="618">
        <f>SUM(C9:C10)</f>
        <v>61929824.051799998</v>
      </c>
      <c r="D8" s="618">
        <f>SUM(D9:D10)</f>
        <v>0</v>
      </c>
      <c r="E8" s="618">
        <f>SUM(E9:E10)</f>
        <v>0</v>
      </c>
      <c r="F8" s="618">
        <f>SUM(F9:F10)</f>
        <v>67990</v>
      </c>
      <c r="G8" s="461">
        <f>SUM(G9:G10)</f>
        <v>61997814.051799998</v>
      </c>
    </row>
    <row r="9" spans="1:7">
      <c r="A9" s="452">
        <v>2</v>
      </c>
      <c r="B9" s="456" t="s">
        <v>88</v>
      </c>
      <c r="C9" s="454">
        <v>61929824.051799998</v>
      </c>
      <c r="D9" s="454">
        <v>0</v>
      </c>
      <c r="E9" s="454">
        <v>0</v>
      </c>
      <c r="F9" s="454">
        <v>0</v>
      </c>
      <c r="G9" s="455">
        <v>61929824.051799998</v>
      </c>
    </row>
    <row r="10" spans="1:7">
      <c r="A10" s="452">
        <v>3</v>
      </c>
      <c r="B10" s="456" t="s">
        <v>632</v>
      </c>
      <c r="C10" s="457"/>
      <c r="D10" s="457"/>
      <c r="E10" s="457"/>
      <c r="F10" s="454">
        <v>67990</v>
      </c>
      <c r="G10" s="455">
        <v>67990</v>
      </c>
    </row>
    <row r="11" spans="1:7" s="656" customFormat="1" ht="26.25">
      <c r="A11" s="459">
        <v>4</v>
      </c>
      <c r="B11" s="460" t="s">
        <v>633</v>
      </c>
      <c r="C11" s="618">
        <f t="shared" ref="C11:F11" si="0">SUM(C12:C13)</f>
        <v>23540562.376400001</v>
      </c>
      <c r="D11" s="618">
        <f>SUM(D12:D13)</f>
        <v>8499109.0580999963</v>
      </c>
      <c r="E11" s="618">
        <f t="shared" si="0"/>
        <v>1489787.1</v>
      </c>
      <c r="F11" s="618">
        <f t="shared" si="0"/>
        <v>9479.0334000000003</v>
      </c>
      <c r="G11" s="461">
        <f>SUM(G12:G13)</f>
        <v>20194213.060509998</v>
      </c>
    </row>
    <row r="12" spans="1:7">
      <c r="A12" s="452">
        <v>5</v>
      </c>
      <c r="B12" s="456" t="s">
        <v>634</v>
      </c>
      <c r="C12" s="454">
        <v>1914449.4072000002</v>
      </c>
      <c r="D12" s="458">
        <v>5154916.1162</v>
      </c>
      <c r="E12" s="454">
        <v>531698.28</v>
      </c>
      <c r="F12" s="454">
        <v>9479.0334000000003</v>
      </c>
      <c r="G12" s="455">
        <v>7230015.69496</v>
      </c>
    </row>
    <row r="13" spans="1:7">
      <c r="A13" s="452">
        <v>6</v>
      </c>
      <c r="B13" s="456" t="s">
        <v>635</v>
      </c>
      <c r="C13" s="454">
        <v>21626112.9692</v>
      </c>
      <c r="D13" s="458">
        <v>3344192.9418999963</v>
      </c>
      <c r="E13" s="454">
        <v>958088.82</v>
      </c>
      <c r="F13" s="454">
        <v>0</v>
      </c>
      <c r="G13" s="455">
        <v>12964197.365549998</v>
      </c>
    </row>
    <row r="14" spans="1:7" s="656" customFormat="1">
      <c r="A14" s="459">
        <v>7</v>
      </c>
      <c r="B14" s="460" t="s">
        <v>636</v>
      </c>
      <c r="C14" s="618">
        <f>SUM(C15:C16)</f>
        <v>49093411.922200002</v>
      </c>
      <c r="D14" s="618">
        <f t="shared" ref="D14:E14" si="1">SUM(D15:D16)</f>
        <v>17754257.299400002</v>
      </c>
      <c r="E14" s="618">
        <f t="shared" si="1"/>
        <v>1131953.5</v>
      </c>
      <c r="F14" s="618">
        <f>SUM(F15:F16)</f>
        <v>469490.88</v>
      </c>
      <c r="G14" s="461">
        <f>SUM(G15:G16)</f>
        <v>28732869.300800003</v>
      </c>
    </row>
    <row r="15" spans="1:7" ht="51.75">
      <c r="A15" s="452">
        <v>8</v>
      </c>
      <c r="B15" s="456" t="s">
        <v>637</v>
      </c>
      <c r="C15" s="454">
        <v>49093411.922200002</v>
      </c>
      <c r="D15" s="458">
        <v>6770882.2994000018</v>
      </c>
      <c r="E15" s="454">
        <v>1131953.5</v>
      </c>
      <c r="F15" s="454">
        <v>469490.88</v>
      </c>
      <c r="G15" s="455">
        <v>28732869.300800003</v>
      </c>
    </row>
    <row r="16" spans="1:7" ht="26.25">
      <c r="A16" s="452">
        <v>9</v>
      </c>
      <c r="B16" s="456" t="s">
        <v>638</v>
      </c>
      <c r="C16" s="454">
        <v>0</v>
      </c>
      <c r="D16" s="458">
        <v>10983375</v>
      </c>
      <c r="E16" s="454">
        <v>0</v>
      </c>
      <c r="F16" s="454">
        <v>0</v>
      </c>
      <c r="G16" s="455">
        <v>0</v>
      </c>
    </row>
    <row r="17" spans="1:7">
      <c r="A17" s="452">
        <v>10</v>
      </c>
      <c r="B17" s="453" t="s">
        <v>639</v>
      </c>
      <c r="C17" s="454"/>
      <c r="D17" s="458"/>
      <c r="E17" s="454"/>
      <c r="F17" s="454"/>
      <c r="G17" s="455">
        <v>0</v>
      </c>
    </row>
    <row r="18" spans="1:7" s="656" customFormat="1">
      <c r="A18" s="459">
        <v>11</v>
      </c>
      <c r="B18" s="460" t="s">
        <v>95</v>
      </c>
      <c r="C18" s="618">
        <f>SUM(C19:C20)</f>
        <v>819889.53960000002</v>
      </c>
      <c r="D18" s="657">
        <f>SUM(D19:D20)</f>
        <v>2090804.0895000007</v>
      </c>
      <c r="E18" s="618">
        <f>SUM(E19:E20)</f>
        <v>235638.12449999998</v>
      </c>
      <c r="F18" s="618">
        <f t="shared" ref="F18" si="2">SUM(F19:F20)</f>
        <v>1432043.5777000049</v>
      </c>
      <c r="G18" s="461">
        <f>SUM(G19:G20)</f>
        <v>0</v>
      </c>
    </row>
    <row r="19" spans="1:7">
      <c r="A19" s="452">
        <v>12</v>
      </c>
      <c r="B19" s="456" t="s">
        <v>640</v>
      </c>
      <c r="C19" s="457"/>
      <c r="D19" s="458"/>
      <c r="E19" s="454"/>
      <c r="F19" s="454"/>
      <c r="G19" s="455"/>
    </row>
    <row r="20" spans="1:7" ht="26.25">
      <c r="A20" s="452">
        <v>13</v>
      </c>
      <c r="B20" s="456" t="s">
        <v>641</v>
      </c>
      <c r="C20" s="454">
        <v>819889.53960000002</v>
      </c>
      <c r="D20" s="454">
        <v>2090804.0895000007</v>
      </c>
      <c r="E20" s="454">
        <v>235638.12449999998</v>
      </c>
      <c r="F20" s="454">
        <v>1432043.5777000049</v>
      </c>
      <c r="G20" s="455">
        <v>0</v>
      </c>
    </row>
    <row r="21" spans="1:7">
      <c r="A21" s="459">
        <v>14</v>
      </c>
      <c r="B21" s="460" t="s">
        <v>642</v>
      </c>
      <c r="C21" s="457"/>
      <c r="D21" s="457"/>
      <c r="E21" s="457"/>
      <c r="F21" s="457"/>
      <c r="G21" s="722">
        <v>110924896.41310999</v>
      </c>
    </row>
    <row r="22" spans="1:7">
      <c r="A22" s="462"/>
      <c r="B22" s="477" t="s">
        <v>643</v>
      </c>
      <c r="C22" s="463"/>
      <c r="D22" s="464"/>
      <c r="E22" s="463"/>
      <c r="F22" s="463"/>
      <c r="G22" s="465"/>
    </row>
    <row r="23" spans="1:7">
      <c r="A23" s="452">
        <v>15</v>
      </c>
      <c r="B23" s="453" t="s">
        <v>490</v>
      </c>
      <c r="C23" s="466">
        <v>66821636.883599997</v>
      </c>
      <c r="D23" s="467">
        <v>0</v>
      </c>
      <c r="E23" s="466">
        <v>0</v>
      </c>
      <c r="F23" s="466">
        <v>0</v>
      </c>
      <c r="G23" s="455">
        <v>878984.79671000002</v>
      </c>
    </row>
    <row r="24" spans="1:7" s="656" customFormat="1">
      <c r="A24" s="459">
        <v>16</v>
      </c>
      <c r="B24" s="460" t="s">
        <v>644</v>
      </c>
      <c r="C24" s="657">
        <f>SUM(C25:C27,C29,C31)</f>
        <v>1602127.4118999999</v>
      </c>
      <c r="D24" s="657">
        <f>SUM(D25:D27,D29,D31)</f>
        <v>6584779.6500000032</v>
      </c>
      <c r="E24" s="618">
        <f>SUM(E25:E27,E29,E31)</f>
        <v>15032146.559999989</v>
      </c>
      <c r="F24" s="618">
        <f>SUM(F25:F27,F29,F31)</f>
        <v>49925458.390000008</v>
      </c>
      <c r="G24" s="461">
        <f>SUM(G25:G27,G29,G31)</f>
        <v>53485421.848285004</v>
      </c>
    </row>
    <row r="25" spans="1:7" ht="26.25">
      <c r="A25" s="452">
        <v>17</v>
      </c>
      <c r="B25" s="456" t="s">
        <v>645</v>
      </c>
      <c r="C25" s="454">
        <v>0</v>
      </c>
      <c r="D25" s="458">
        <v>0</v>
      </c>
      <c r="E25" s="454">
        <v>0</v>
      </c>
      <c r="F25" s="454">
        <v>0</v>
      </c>
      <c r="G25" s="455">
        <v>0</v>
      </c>
    </row>
    <row r="26" spans="1:7" ht="26.25">
      <c r="A26" s="452">
        <v>18</v>
      </c>
      <c r="B26" s="456" t="s">
        <v>646</v>
      </c>
      <c r="C26" s="454">
        <v>1602127.4118999999</v>
      </c>
      <c r="D26" s="458">
        <v>0</v>
      </c>
      <c r="E26" s="454">
        <v>0</v>
      </c>
      <c r="F26" s="454">
        <v>0</v>
      </c>
      <c r="G26" s="455">
        <v>240319.11178499999</v>
      </c>
    </row>
    <row r="27" spans="1:7">
      <c r="A27" s="452">
        <v>19</v>
      </c>
      <c r="B27" s="456" t="s">
        <v>647</v>
      </c>
      <c r="C27" s="454">
        <v>0</v>
      </c>
      <c r="D27" s="458">
        <v>6538589.5100000035</v>
      </c>
      <c r="E27" s="454">
        <v>15032146.559999989</v>
      </c>
      <c r="F27" s="454">
        <v>49925458.390000008</v>
      </c>
      <c r="G27" s="455">
        <v>53222007.666500002</v>
      </c>
    </row>
    <row r="28" spans="1:7">
      <c r="A28" s="452">
        <v>20</v>
      </c>
      <c r="B28" s="468" t="s">
        <v>648</v>
      </c>
      <c r="C28" s="454">
        <v>0</v>
      </c>
      <c r="D28" s="458">
        <v>0</v>
      </c>
      <c r="E28" s="454">
        <v>0</v>
      </c>
      <c r="F28" s="454">
        <v>0</v>
      </c>
      <c r="G28" s="455">
        <v>0</v>
      </c>
    </row>
    <row r="29" spans="1:7">
      <c r="A29" s="452">
        <v>21</v>
      </c>
      <c r="B29" s="456" t="s">
        <v>649</v>
      </c>
      <c r="C29" s="454">
        <v>0</v>
      </c>
      <c r="D29" s="458">
        <v>0</v>
      </c>
      <c r="E29" s="454">
        <v>0</v>
      </c>
      <c r="F29" s="454">
        <v>0</v>
      </c>
      <c r="G29" s="455">
        <v>0</v>
      </c>
    </row>
    <row r="30" spans="1:7">
      <c r="A30" s="452">
        <v>22</v>
      </c>
      <c r="B30" s="468" t="s">
        <v>648</v>
      </c>
      <c r="C30" s="454">
        <v>0</v>
      </c>
      <c r="D30" s="458">
        <v>0</v>
      </c>
      <c r="E30" s="454">
        <v>0</v>
      </c>
      <c r="F30" s="454">
        <v>0</v>
      </c>
      <c r="G30" s="455">
        <v>0</v>
      </c>
    </row>
    <row r="31" spans="1:7" ht="26.25">
      <c r="A31" s="452">
        <v>23</v>
      </c>
      <c r="B31" s="456" t="s">
        <v>650</v>
      </c>
      <c r="C31" s="454">
        <v>0</v>
      </c>
      <c r="D31" s="458">
        <v>46190.140000000014</v>
      </c>
      <c r="E31" s="454">
        <v>0</v>
      </c>
      <c r="F31" s="454">
        <v>0</v>
      </c>
      <c r="G31" s="455">
        <v>23095.070000000007</v>
      </c>
    </row>
    <row r="32" spans="1:7">
      <c r="A32" s="452">
        <v>24</v>
      </c>
      <c r="B32" s="453" t="s">
        <v>651</v>
      </c>
      <c r="C32" s="454">
        <v>0</v>
      </c>
      <c r="D32" s="458">
        <v>0</v>
      </c>
      <c r="E32" s="454">
        <v>0</v>
      </c>
      <c r="F32" s="454">
        <v>0</v>
      </c>
      <c r="G32" s="455">
        <v>0</v>
      </c>
    </row>
    <row r="33" spans="1:8">
      <c r="A33" s="452">
        <v>25</v>
      </c>
      <c r="B33" s="453" t="s">
        <v>165</v>
      </c>
      <c r="C33" s="618">
        <v>8491663.7818</v>
      </c>
      <c r="D33" s="618">
        <v>2493688.0900999997</v>
      </c>
      <c r="E33" s="618">
        <v>1755047.9964000001</v>
      </c>
      <c r="F33" s="618">
        <v>14089185.043799954</v>
      </c>
      <c r="G33" s="455">
        <v>24938953.288999956</v>
      </c>
    </row>
    <row r="34" spans="1:8">
      <c r="A34" s="452">
        <v>26</v>
      </c>
      <c r="B34" s="456" t="s">
        <v>652</v>
      </c>
      <c r="C34" s="457"/>
      <c r="D34" s="458">
        <v>0</v>
      </c>
      <c r="E34" s="454">
        <v>0</v>
      </c>
      <c r="F34" s="454">
        <v>0</v>
      </c>
      <c r="G34" s="455">
        <v>0</v>
      </c>
    </row>
    <row r="35" spans="1:8">
      <c r="A35" s="452">
        <v>27</v>
      </c>
      <c r="B35" s="456" t="s">
        <v>653</v>
      </c>
      <c r="C35" s="454">
        <v>8491663.7818</v>
      </c>
      <c r="D35" s="458">
        <v>2493688.0900999997</v>
      </c>
      <c r="E35" s="454">
        <v>1755047.9964000001</v>
      </c>
      <c r="F35" s="454">
        <v>14089185.043799954</v>
      </c>
      <c r="G35" s="455">
        <v>24938953.288999956</v>
      </c>
    </row>
    <row r="36" spans="1:8">
      <c r="A36" s="452">
        <v>28</v>
      </c>
      <c r="B36" s="453" t="s">
        <v>654</v>
      </c>
      <c r="C36" s="619">
        <v>0</v>
      </c>
      <c r="D36" s="458">
        <v>10225024.540000001</v>
      </c>
      <c r="E36" s="454">
        <v>5956254.506099999</v>
      </c>
      <c r="F36" s="454">
        <v>879767.10329999996</v>
      </c>
      <c r="G36" s="455">
        <v>1402305.6775500001</v>
      </c>
    </row>
    <row r="37" spans="1:8" s="656" customFormat="1">
      <c r="A37" s="459">
        <v>29</v>
      </c>
      <c r="B37" s="460" t="s">
        <v>655</v>
      </c>
      <c r="C37" s="619">
        <f>SUM(C23:C24,C32:C33,C36)</f>
        <v>76915428.077299997</v>
      </c>
      <c r="D37" s="619">
        <f>SUM(D23:D24,D32:D33,D36)</f>
        <v>19303492.280100003</v>
      </c>
      <c r="E37" s="619">
        <f>SUM(E23:E24,E32:E33,E36)</f>
        <v>22743449.062499989</v>
      </c>
      <c r="F37" s="619">
        <f>SUM(F23:F24,F32:F33,F36)</f>
        <v>64894410.537099957</v>
      </c>
      <c r="G37" s="619">
        <f>SUM(G23:G24,G32:G33,G36)</f>
        <v>80705665.611544967</v>
      </c>
      <c r="H37"/>
    </row>
    <row r="38" spans="1:8">
      <c r="A38" s="448"/>
      <c r="B38" s="469"/>
      <c r="C38" s="470"/>
      <c r="D38" s="470"/>
      <c r="E38" s="470"/>
      <c r="F38" s="470"/>
      <c r="G38" s="471"/>
    </row>
    <row r="39" spans="1:8" ht="15.75" thickBot="1">
      <c r="A39" s="472">
        <v>30</v>
      </c>
      <c r="B39" s="473" t="s">
        <v>623</v>
      </c>
      <c r="C39" s="339"/>
      <c r="D39" s="321"/>
      <c r="E39" s="321"/>
      <c r="F39" s="474"/>
      <c r="G39" s="723">
        <f>IFERROR(G21/G37,0)</f>
        <v>1.3744375388342271</v>
      </c>
    </row>
    <row r="42" spans="1:8" ht="39">
      <c r="B42" s="22" t="s">
        <v>656</v>
      </c>
    </row>
  </sheetData>
  <mergeCells count="2">
    <mergeCell ref="C5:F5"/>
    <mergeCell ref="G5:G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51"/>
  <sheetViews>
    <sheetView zoomScaleNormal="100" workbookViewId="0">
      <pane xSplit="1" ySplit="5" topLeftCell="B6" activePane="bottomRight" state="frozen"/>
      <selection pane="topRight" activeCell="B1" sqref="B1"/>
      <selection pane="bottomLeft" activeCell="A6" sqref="A6"/>
      <selection pane="bottomRight" activeCell="D14" sqref="D14"/>
    </sheetView>
  </sheetViews>
  <sheetFormatPr defaultRowHeight="15.75"/>
  <cols>
    <col min="1" max="1" width="9.5703125" style="668" bestFit="1" customWidth="1"/>
    <col min="2" max="2" width="52.28515625" style="17" customWidth="1"/>
    <col min="3" max="3" width="11.85546875" style="691" customWidth="1"/>
    <col min="4" max="6" width="12.7109375" style="692" customWidth="1"/>
    <col min="7" max="7" width="11" style="692" customWidth="1"/>
    <col min="8" max="9" width="6.7109375" customWidth="1"/>
    <col min="10" max="10" width="12" bestFit="1" customWidth="1"/>
    <col min="11" max="11" width="17" customWidth="1"/>
    <col min="12" max="13" width="6.7109375" customWidth="1"/>
  </cols>
  <sheetData>
    <row r="1" spans="1:11">
      <c r="A1" s="669" t="s">
        <v>188</v>
      </c>
      <c r="B1" s="721" t="str">
        <f>Info!C2</f>
        <v>სს "ზირაათ ბანკი საქართველო"</v>
      </c>
    </row>
    <row r="2" spans="1:11">
      <c r="A2" s="669" t="s">
        <v>189</v>
      </c>
      <c r="B2" s="720">
        <v>44742</v>
      </c>
      <c r="C2" s="693"/>
      <c r="D2" s="694"/>
      <c r="E2" s="694"/>
      <c r="F2" s="694"/>
      <c r="G2" s="694"/>
      <c r="H2" s="1"/>
    </row>
    <row r="3" spans="1:11">
      <c r="A3" s="182"/>
      <c r="C3" s="693"/>
      <c r="D3" s="694"/>
      <c r="E3" s="694"/>
      <c r="F3" s="694"/>
      <c r="G3" s="694"/>
      <c r="H3" s="1"/>
    </row>
    <row r="4" spans="1:11" ht="16.5" thickBot="1">
      <c r="A4" s="712" t="s">
        <v>405</v>
      </c>
      <c r="B4" s="198" t="s">
        <v>223</v>
      </c>
      <c r="C4" s="199"/>
      <c r="D4" s="200"/>
      <c r="E4" s="200"/>
      <c r="F4" s="200"/>
      <c r="G4" s="200"/>
      <c r="H4" s="1"/>
    </row>
    <row r="5" spans="1:11" ht="15">
      <c r="A5" s="713" t="s">
        <v>26</v>
      </c>
      <c r="B5" s="310"/>
      <c r="C5" s="695" t="str">
        <f>INT((MONTH($B$2))/3)&amp;"Q"&amp;"-"&amp;YEAR($B$2)</f>
        <v>2Q-2022</v>
      </c>
      <c r="D5" s="695" t="str">
        <f>IF(INT(MONTH($B$2))=3, "4"&amp;"Q"&amp;"-"&amp;YEAR($B$2)-1, IF(INT(MONTH($B$2))=6, "1"&amp;"Q"&amp;"-"&amp;YEAR($B$2), IF(INT(MONTH($B$2))=9, "2"&amp;"Q"&amp;"-"&amp;YEAR($B$2),IF(INT(MONTH($B$2))=12, "3"&amp;"Q"&amp;"-"&amp;YEAR($B$2), 0))))</f>
        <v>1Q-2022</v>
      </c>
      <c r="E5" s="695" t="str">
        <f>IF(INT(MONTH($B$2))=3, "3"&amp;"Q"&amp;"-"&amp;YEAR($B$2)-1, IF(INT(MONTH($B$2))=6, "4"&amp;"Q"&amp;"-"&amp;YEAR($B$2)-1, IF(INT(MONTH($B$2))=9, "1"&amp;"Q"&amp;"-"&amp;YEAR($B$2),IF(INT(MONTH($B$2))=12, "2"&amp;"Q"&amp;"-"&amp;YEAR($B$2), 0))))</f>
        <v>4Q-2021</v>
      </c>
      <c r="F5" s="695" t="str">
        <f>IF(INT(MONTH($B$2))=3, "2"&amp;"Q"&amp;"-"&amp;YEAR($B$2)-1, IF(INT(MONTH($B$2))=6, "3"&amp;"Q"&amp;"-"&amp;YEAR($B$2)-1, IF(INT(MONTH($B$2))=9, "4"&amp;"Q"&amp;"-"&amp;YEAR($B$2)-1,IF(INT(MONTH($B$2))=12, "1"&amp;"Q"&amp;"-"&amp;YEAR($B$2), 0))))</f>
        <v>3Q-2021</v>
      </c>
      <c r="G5" s="696" t="str">
        <f>IF(INT(MONTH($B$2))=3, "1"&amp;"Q"&amp;"-"&amp;YEAR($B$2)-1, IF(INT(MONTH($B$2))=6, "2"&amp;"Q"&amp;"-"&amp;YEAR($B$2)-1, IF(INT(MONTH($B$2))=9, "3"&amp;"Q"&amp;"-"&amp;YEAR($B$2)-1,IF(INT(MONTH($B$2))=12, "4"&amp;"Q"&amp;"-"&amp;YEAR($B$2)-1, 0))))</f>
        <v>2Q-2021</v>
      </c>
    </row>
    <row r="6" spans="1:11" ht="15">
      <c r="A6" s="714"/>
      <c r="B6" s="435" t="s">
        <v>186</v>
      </c>
      <c r="C6" s="626"/>
      <c r="D6" s="626"/>
      <c r="E6" s="626"/>
      <c r="F6" s="626"/>
      <c r="G6" s="697"/>
    </row>
    <row r="7" spans="1:11" ht="15">
      <c r="A7" s="714"/>
      <c r="B7" s="436" t="s">
        <v>190</v>
      </c>
      <c r="C7" s="626"/>
      <c r="D7" s="626"/>
      <c r="E7" s="626"/>
      <c r="F7" s="626"/>
      <c r="G7" s="697"/>
    </row>
    <row r="8" spans="1:11" ht="15">
      <c r="A8" s="714">
        <v>1</v>
      </c>
      <c r="B8" s="424" t="s">
        <v>23</v>
      </c>
      <c r="C8" s="698">
        <v>61929824.051799998</v>
      </c>
      <c r="D8" s="698">
        <v>60638949.802100003</v>
      </c>
      <c r="E8" s="699">
        <v>59020420.612399995</v>
      </c>
      <c r="F8" s="699">
        <v>58356097.483499996</v>
      </c>
      <c r="G8" s="724">
        <v>57071248.2236</v>
      </c>
      <c r="K8" s="766"/>
    </row>
    <row r="9" spans="1:11" ht="15">
      <c r="A9" s="714">
        <v>2</v>
      </c>
      <c r="B9" s="424" t="s">
        <v>89</v>
      </c>
      <c r="C9" s="698">
        <v>61929824.051799998</v>
      </c>
      <c r="D9" s="698">
        <v>60638949.802100003</v>
      </c>
      <c r="E9" s="699">
        <v>59020420.612399995</v>
      </c>
      <c r="F9" s="699">
        <v>58356097.483499996</v>
      </c>
      <c r="G9" s="724">
        <v>57071248.2236</v>
      </c>
      <c r="K9" s="766"/>
    </row>
    <row r="10" spans="1:11" ht="15">
      <c r="A10" s="714">
        <v>3</v>
      </c>
      <c r="B10" s="424" t="s">
        <v>88</v>
      </c>
      <c r="C10" s="698">
        <v>63698330.341399997</v>
      </c>
      <c r="D10" s="698">
        <v>62683528.875700004</v>
      </c>
      <c r="E10" s="699">
        <v>60849535.33694762</v>
      </c>
      <c r="F10" s="699">
        <v>60025950.887804747</v>
      </c>
      <c r="G10" s="724">
        <v>58749402.9388</v>
      </c>
      <c r="K10" s="766"/>
    </row>
    <row r="11" spans="1:11" ht="15">
      <c r="A11" s="714">
        <v>4</v>
      </c>
      <c r="B11" s="424" t="s">
        <v>614</v>
      </c>
      <c r="C11" s="698">
        <v>11637787.981103646</v>
      </c>
      <c r="D11" s="698">
        <v>12846786.010012439</v>
      </c>
      <c r="E11" s="699">
        <v>10531117.395251229</v>
      </c>
      <c r="F11" s="699">
        <v>9314042.3817443419</v>
      </c>
      <c r="G11" s="724">
        <v>9851875.0819586869</v>
      </c>
      <c r="K11" s="766"/>
    </row>
    <row r="12" spans="1:11" ht="15">
      <c r="A12" s="714">
        <v>5</v>
      </c>
      <c r="B12" s="424" t="s">
        <v>615</v>
      </c>
      <c r="C12" s="698">
        <v>15519252.221491393</v>
      </c>
      <c r="D12" s="698">
        <v>17131149.175555103</v>
      </c>
      <c r="E12" s="699">
        <v>14043605.506411072</v>
      </c>
      <c r="F12" s="699">
        <v>12420135.757673964</v>
      </c>
      <c r="G12" s="724">
        <v>13136944.548651405</v>
      </c>
      <c r="K12" s="766"/>
    </row>
    <row r="13" spans="1:11" ht="15">
      <c r="A13" s="714">
        <v>6</v>
      </c>
      <c r="B13" s="424" t="s">
        <v>616</v>
      </c>
      <c r="C13" s="698">
        <v>22354404.379186705</v>
      </c>
      <c r="D13" s="698">
        <v>24759207.928419642</v>
      </c>
      <c r="E13" s="699">
        <v>23105551.218791731</v>
      </c>
      <c r="F13" s="699">
        <v>20287906.094134308</v>
      </c>
      <c r="G13" s="724">
        <v>21789186.075183757</v>
      </c>
      <c r="K13" s="766"/>
    </row>
    <row r="14" spans="1:11" ht="26.25" customHeight="1">
      <c r="A14" s="714"/>
      <c r="B14" s="435" t="s">
        <v>618</v>
      </c>
      <c r="C14" s="626"/>
      <c r="D14" s="626"/>
      <c r="E14" s="626"/>
      <c r="F14" s="626"/>
      <c r="G14" s="697"/>
      <c r="K14" s="766"/>
    </row>
    <row r="15" spans="1:11" ht="27.75" customHeight="1">
      <c r="A15" s="714">
        <v>7</v>
      </c>
      <c r="B15" s="424" t="s">
        <v>617</v>
      </c>
      <c r="C15" s="698">
        <v>167294874.42378101</v>
      </c>
      <c r="D15" s="698">
        <v>181756009.93915996</v>
      </c>
      <c r="E15" s="699">
        <v>163544363.60371</v>
      </c>
      <c r="F15" s="699">
        <v>148451865.10853601</v>
      </c>
      <c r="G15" s="724">
        <v>153735856.58560002</v>
      </c>
      <c r="K15" s="766"/>
    </row>
    <row r="16" spans="1:11" ht="15">
      <c r="A16" s="714"/>
      <c r="B16" s="435" t="s">
        <v>622</v>
      </c>
      <c r="C16" s="626"/>
      <c r="D16" s="626"/>
      <c r="E16" s="626"/>
      <c r="F16" s="626"/>
      <c r="G16" s="697"/>
      <c r="K16" s="766"/>
    </row>
    <row r="17" spans="1:11" s="3" customFormat="1" ht="15">
      <c r="A17" s="714"/>
      <c r="B17" s="436" t="s">
        <v>603</v>
      </c>
      <c r="C17" s="626"/>
      <c r="D17" s="626"/>
      <c r="E17" s="626"/>
      <c r="F17" s="626"/>
      <c r="G17" s="697"/>
      <c r="K17" s="766"/>
    </row>
    <row r="18" spans="1:11" ht="15">
      <c r="A18" s="715">
        <v>8</v>
      </c>
      <c r="B18" s="437" t="s">
        <v>612</v>
      </c>
      <c r="C18" s="700">
        <v>0.37018363093972145</v>
      </c>
      <c r="D18" s="700">
        <v>0.33362830655447356</v>
      </c>
      <c r="E18" s="701">
        <v>0.36088324483877915</v>
      </c>
      <c r="F18" s="701">
        <v>0.39309777240477739</v>
      </c>
      <c r="G18" s="725">
        <v>0.37122925966085712</v>
      </c>
      <c r="K18" s="766"/>
    </row>
    <row r="19" spans="1:11" ht="15" customHeight="1">
      <c r="A19" s="715">
        <v>9</v>
      </c>
      <c r="B19" s="437" t="s">
        <v>611</v>
      </c>
      <c r="C19" s="700">
        <v>0.37018363093972145</v>
      </c>
      <c r="D19" s="700">
        <v>0.33362830655447356</v>
      </c>
      <c r="E19" s="701">
        <v>0.36088324483877915</v>
      </c>
      <c r="F19" s="701">
        <v>0.39309777240477739</v>
      </c>
      <c r="G19" s="725">
        <v>0.37122925966085712</v>
      </c>
      <c r="K19" s="766"/>
    </row>
    <row r="20" spans="1:11" ht="15">
      <c r="A20" s="715">
        <v>10</v>
      </c>
      <c r="B20" s="437" t="s">
        <v>613</v>
      </c>
      <c r="C20" s="700">
        <v>0.38075482324726417</v>
      </c>
      <c r="D20" s="700">
        <v>0.34487733801309983</v>
      </c>
      <c r="E20" s="701">
        <v>0.37206745616983922</v>
      </c>
      <c r="F20" s="701">
        <v>0.40434622255448677</v>
      </c>
      <c r="G20" s="725">
        <v>0.38214509122072232</v>
      </c>
      <c r="K20" s="766"/>
    </row>
    <row r="21" spans="1:11" ht="15">
      <c r="A21" s="715">
        <v>11</v>
      </c>
      <c r="B21" s="424" t="s">
        <v>614</v>
      </c>
      <c r="C21" s="700">
        <v>6.9564522052382297E-2</v>
      </c>
      <c r="D21" s="700">
        <v>7.0681492261591261E-2</v>
      </c>
      <c r="E21" s="701">
        <v>6.4393031732781353E-2</v>
      </c>
      <c r="F21" s="701">
        <v>6.2741161302339268E-2</v>
      </c>
      <c r="G21" s="725">
        <v>6.4083131292621831E-2</v>
      </c>
      <c r="K21" s="766"/>
    </row>
    <row r="22" spans="1:11" ht="15">
      <c r="A22" s="715">
        <v>12</v>
      </c>
      <c r="B22" s="424" t="s">
        <v>615</v>
      </c>
      <c r="C22" s="700">
        <v>9.2765855947140291E-2</v>
      </c>
      <c r="D22" s="700">
        <v>9.4253550027256286E-2</v>
      </c>
      <c r="E22" s="701">
        <v>8.587031186498495E-2</v>
      </c>
      <c r="F22" s="701">
        <v>8.3664397157621112E-2</v>
      </c>
      <c r="G22" s="725">
        <v>8.5451402427622752E-2</v>
      </c>
      <c r="K22" s="766"/>
    </row>
    <row r="23" spans="1:11" ht="15">
      <c r="A23" s="715">
        <v>13</v>
      </c>
      <c r="B23" s="424" t="s">
        <v>616</v>
      </c>
      <c r="C23" s="700">
        <v>0.13362276911461085</v>
      </c>
      <c r="D23" s="700">
        <v>0.13622222416033125</v>
      </c>
      <c r="E23" s="701">
        <v>0.14128002157738428</v>
      </c>
      <c r="F23" s="701">
        <v>0.13666319483725659</v>
      </c>
      <c r="G23" s="725">
        <v>0.14173132123572976</v>
      </c>
      <c r="K23" s="766"/>
    </row>
    <row r="24" spans="1:11" ht="15">
      <c r="A24" s="714"/>
      <c r="B24" s="435" t="s">
        <v>6</v>
      </c>
      <c r="C24" s="626"/>
      <c r="D24" s="626"/>
      <c r="E24" s="626"/>
      <c r="F24" s="626"/>
      <c r="G24" s="697"/>
      <c r="K24" s="766"/>
    </row>
    <row r="25" spans="1:11" ht="15" customHeight="1">
      <c r="A25" s="716">
        <v>14</v>
      </c>
      <c r="B25" s="438" t="s">
        <v>7</v>
      </c>
      <c r="C25" s="702">
        <v>6.7179255332323981E-2</v>
      </c>
      <c r="D25" s="702">
        <v>6.6211767100934418E-2</v>
      </c>
      <c r="E25" s="703">
        <v>6.7539416236114078E-2</v>
      </c>
      <c r="F25" s="703">
        <v>6.7104700697233469E-2</v>
      </c>
      <c r="G25" s="726">
        <v>6.4091596212936544E-2</v>
      </c>
      <c r="K25" s="766"/>
    </row>
    <row r="26" spans="1:11" ht="15">
      <c r="A26" s="716">
        <v>15</v>
      </c>
      <c r="B26" s="438" t="s">
        <v>8</v>
      </c>
      <c r="C26" s="702">
        <v>5.667282086198832E-3</v>
      </c>
      <c r="D26" s="702">
        <v>5.0845412147318223E-3</v>
      </c>
      <c r="E26" s="703">
        <v>2.8322950815116961E-3</v>
      </c>
      <c r="F26" s="703">
        <v>2.5061330191759042E-3</v>
      </c>
      <c r="G26" s="726">
        <v>2.1601673563779161E-3</v>
      </c>
      <c r="K26" s="766"/>
    </row>
    <row r="27" spans="1:11" ht="15">
      <c r="A27" s="716">
        <v>16</v>
      </c>
      <c r="B27" s="438" t="s">
        <v>9</v>
      </c>
      <c r="C27" s="702">
        <v>3.7809819929982454E-2</v>
      </c>
      <c r="D27" s="702">
        <v>3.6982524190620938E-2</v>
      </c>
      <c r="E27" s="703">
        <v>3.1569011220115344E-2</v>
      </c>
      <c r="F27" s="703">
        <v>2.9379246255195498E-2</v>
      </c>
      <c r="G27" s="726">
        <v>2.4999344273483964E-2</v>
      </c>
      <c r="K27" s="766"/>
    </row>
    <row r="28" spans="1:11" ht="15">
      <c r="A28" s="716">
        <v>17</v>
      </c>
      <c r="B28" s="438" t="s">
        <v>224</v>
      </c>
      <c r="C28" s="702">
        <v>6.1511973246125159E-2</v>
      </c>
      <c r="D28" s="702">
        <v>6.1127225886202591E-2</v>
      </c>
      <c r="E28" s="703">
        <v>6.4707121154602379E-2</v>
      </c>
      <c r="F28" s="703">
        <v>6.4598559787803919E-2</v>
      </c>
      <c r="G28" s="726">
        <v>6.1931428856558626E-2</v>
      </c>
      <c r="K28" s="766"/>
    </row>
    <row r="29" spans="1:11" ht="15">
      <c r="A29" s="716">
        <v>18</v>
      </c>
      <c r="B29" s="438" t="s">
        <v>10</v>
      </c>
      <c r="C29" s="702">
        <v>3.6962934434400269E-2</v>
      </c>
      <c r="D29" s="702">
        <v>4.0286270298406729E-2</v>
      </c>
      <c r="E29" s="703">
        <v>1.9673060190404035E-2</v>
      </c>
      <c r="F29" s="703">
        <v>2.0269564003804943E-2</v>
      </c>
      <c r="G29" s="726">
        <v>1.394476043611402E-2</v>
      </c>
      <c r="K29" s="766"/>
    </row>
    <row r="30" spans="1:11" ht="15">
      <c r="A30" s="716">
        <v>19</v>
      </c>
      <c r="B30" s="438" t="s">
        <v>11</v>
      </c>
      <c r="C30" s="702">
        <v>9.9943411119940304E-2</v>
      </c>
      <c r="D30" s="702">
        <v>0.10713783736766806</v>
      </c>
      <c r="E30" s="703">
        <v>4.5727157932859211E-2</v>
      </c>
      <c r="F30" s="703">
        <v>4.6255925290226776E-2</v>
      </c>
      <c r="G30" s="726">
        <v>3.1831011791286577E-2</v>
      </c>
      <c r="K30" s="766"/>
    </row>
    <row r="31" spans="1:11" ht="15">
      <c r="A31" s="714"/>
      <c r="B31" s="435" t="s">
        <v>12</v>
      </c>
      <c r="C31" s="704"/>
      <c r="D31" s="704"/>
      <c r="E31" s="704"/>
      <c r="F31" s="704"/>
      <c r="G31" s="727"/>
      <c r="K31" s="766"/>
    </row>
    <row r="32" spans="1:11" ht="15">
      <c r="A32" s="716">
        <v>20</v>
      </c>
      <c r="B32" s="438" t="s">
        <v>13</v>
      </c>
      <c r="C32" s="702">
        <v>0.11311604523094475</v>
      </c>
      <c r="D32" s="702">
        <v>8.6875339283167943E-2</v>
      </c>
      <c r="E32" s="703">
        <v>9.0447643615539058E-2</v>
      </c>
      <c r="F32" s="703">
        <v>7.071464176822688E-2</v>
      </c>
      <c r="G32" s="726">
        <v>7.1807498414079657E-2</v>
      </c>
      <c r="K32" s="766"/>
    </row>
    <row r="33" spans="1:11" ht="15" customHeight="1">
      <c r="A33" s="716">
        <v>21</v>
      </c>
      <c r="B33" s="438" t="s">
        <v>14</v>
      </c>
      <c r="C33" s="702">
        <v>5.9044313571056287E-2</v>
      </c>
      <c r="D33" s="702">
        <v>5.2145184006387381E-2</v>
      </c>
      <c r="E33" s="703">
        <v>5.4139138400187463E-2</v>
      </c>
      <c r="F33" s="703">
        <v>6.0077669004524541E-2</v>
      </c>
      <c r="G33" s="726">
        <v>6.1104453487538853E-2</v>
      </c>
      <c r="K33" s="766"/>
    </row>
    <row r="34" spans="1:11" ht="15">
      <c r="A34" s="716">
        <v>22</v>
      </c>
      <c r="B34" s="438" t="s">
        <v>15</v>
      </c>
      <c r="C34" s="702">
        <v>0.43531151796960366</v>
      </c>
      <c r="D34" s="702">
        <v>0.40370302455629364</v>
      </c>
      <c r="E34" s="703">
        <v>0.409697077570297</v>
      </c>
      <c r="F34" s="703">
        <v>0.35652267362066303</v>
      </c>
      <c r="G34" s="726">
        <v>0.30487518624522131</v>
      </c>
      <c r="K34" s="766"/>
    </row>
    <row r="35" spans="1:11" ht="15" customHeight="1">
      <c r="A35" s="716">
        <v>23</v>
      </c>
      <c r="B35" s="438" t="s">
        <v>16</v>
      </c>
      <c r="C35" s="702">
        <v>0.53152344973900978</v>
      </c>
      <c r="D35" s="702">
        <v>0.55287870782645121</v>
      </c>
      <c r="E35" s="703">
        <v>0.50778787903163902</v>
      </c>
      <c r="F35" s="703">
        <v>0.44331759417989841</v>
      </c>
      <c r="G35" s="726">
        <v>0.47135766423111181</v>
      </c>
      <c r="K35" s="766"/>
    </row>
    <row r="36" spans="1:11" ht="15">
      <c r="A36" s="716">
        <v>24</v>
      </c>
      <c r="B36" s="438" t="s">
        <v>17</v>
      </c>
      <c r="C36" s="702">
        <v>-1.4815027707104828E-2</v>
      </c>
      <c r="D36" s="702">
        <v>3.4701559243455651E-2</v>
      </c>
      <c r="E36" s="703">
        <v>0.71675870641505401</v>
      </c>
      <c r="F36" s="703">
        <v>0.42737498887728531</v>
      </c>
      <c r="G36" s="726">
        <v>0.35357842935678496</v>
      </c>
      <c r="K36" s="766"/>
    </row>
    <row r="37" spans="1:11" ht="15" customHeight="1">
      <c r="A37" s="714"/>
      <c r="B37" s="435" t="s">
        <v>18</v>
      </c>
      <c r="C37" s="705"/>
      <c r="D37" s="705"/>
      <c r="E37" s="705"/>
      <c r="F37" s="705"/>
      <c r="G37" s="728"/>
      <c r="K37" s="766"/>
    </row>
    <row r="38" spans="1:11" ht="15" customHeight="1">
      <c r="A38" s="716">
        <v>25</v>
      </c>
      <c r="B38" s="438" t="s">
        <v>19</v>
      </c>
      <c r="C38" s="702">
        <v>0.408071266062836</v>
      </c>
      <c r="D38" s="702">
        <v>0.41997477941978595</v>
      </c>
      <c r="E38" s="702">
        <v>0.33244251796898905</v>
      </c>
      <c r="F38" s="702">
        <v>0.50171198570832864</v>
      </c>
      <c r="G38" s="729">
        <v>0.41507772262422249</v>
      </c>
      <c r="K38" s="766"/>
    </row>
    <row r="39" spans="1:11" ht="15" customHeight="1">
      <c r="A39" s="716">
        <v>26</v>
      </c>
      <c r="B39" s="438" t="s">
        <v>20</v>
      </c>
      <c r="C39" s="702">
        <v>0.86906148756104029</v>
      </c>
      <c r="D39" s="702">
        <v>0.85665103214740546</v>
      </c>
      <c r="E39" s="702">
        <v>0.86428299602439951</v>
      </c>
      <c r="F39" s="702">
        <v>0.80671404014992731</v>
      </c>
      <c r="G39" s="729">
        <v>0.82849235730723214</v>
      </c>
      <c r="K39" s="766"/>
    </row>
    <row r="40" spans="1:11" ht="15" customHeight="1">
      <c r="A40" s="716">
        <v>27</v>
      </c>
      <c r="B40" s="439" t="s">
        <v>21</v>
      </c>
      <c r="C40" s="702">
        <v>0.43300399606707718</v>
      </c>
      <c r="D40" s="702">
        <v>0.45785085889809157</v>
      </c>
      <c r="E40" s="702">
        <v>0.36683477224416194</v>
      </c>
      <c r="F40" s="702">
        <v>0.41314843558615222</v>
      </c>
      <c r="G40" s="729">
        <v>0.4404588109662792</v>
      </c>
      <c r="K40" s="766"/>
    </row>
    <row r="41" spans="1:11" ht="15" customHeight="1">
      <c r="A41" s="717"/>
      <c r="B41" s="435" t="s">
        <v>524</v>
      </c>
      <c r="C41" s="626"/>
      <c r="D41" s="626"/>
      <c r="E41" s="626"/>
      <c r="F41" s="626"/>
      <c r="G41" s="697"/>
      <c r="K41" s="766"/>
    </row>
    <row r="42" spans="1:11" ht="15" customHeight="1">
      <c r="A42" s="716">
        <v>28</v>
      </c>
      <c r="B42" s="476" t="s">
        <v>508</v>
      </c>
      <c r="C42" s="706">
        <v>65775662.228213005</v>
      </c>
      <c r="D42" s="706">
        <v>57170353.842358693</v>
      </c>
      <c r="E42" s="706">
        <v>51926876.8810715</v>
      </c>
      <c r="F42" s="706">
        <v>50339320.005856499</v>
      </c>
      <c r="G42" s="730">
        <v>58523564.664183199</v>
      </c>
      <c r="K42" s="766"/>
    </row>
    <row r="43" spans="1:11" ht="15">
      <c r="A43" s="716">
        <v>29</v>
      </c>
      <c r="B43" s="438" t="s">
        <v>509</v>
      </c>
      <c r="C43" s="706">
        <v>48829621.439022042</v>
      </c>
      <c r="D43" s="706">
        <v>44190737.672954045</v>
      </c>
      <c r="E43" s="707">
        <v>35521398.33197359</v>
      </c>
      <c r="F43" s="707">
        <v>33804284.903217711</v>
      </c>
      <c r="G43" s="731">
        <v>33277867.502305098</v>
      </c>
      <c r="K43" s="766"/>
    </row>
    <row r="44" spans="1:11" ht="15">
      <c r="A44" s="718">
        <v>30</v>
      </c>
      <c r="B44" s="475" t="s">
        <v>507</v>
      </c>
      <c r="C44" s="708">
        <v>1.3470442794718984</v>
      </c>
      <c r="D44" s="708">
        <v>1.2937180244752631</v>
      </c>
      <c r="E44" s="709">
        <v>1.4618477683726483</v>
      </c>
      <c r="F44" s="709">
        <v>1.4891402125493527</v>
      </c>
      <c r="G44" s="732">
        <v>1.7586332615853277</v>
      </c>
      <c r="K44" s="766"/>
    </row>
    <row r="45" spans="1:11" ht="15">
      <c r="A45" s="718"/>
      <c r="B45" s="435" t="s">
        <v>623</v>
      </c>
      <c r="C45" s="626"/>
      <c r="D45" s="626"/>
      <c r="E45" s="626"/>
      <c r="F45" s="626"/>
      <c r="G45" s="697"/>
      <c r="K45" s="766"/>
    </row>
    <row r="46" spans="1:11" ht="15">
      <c r="A46" s="718">
        <v>31</v>
      </c>
      <c r="B46" s="475" t="s">
        <v>630</v>
      </c>
      <c r="C46" s="710">
        <v>110924896.41310999</v>
      </c>
      <c r="D46" s="710">
        <v>115867527.334415</v>
      </c>
      <c r="E46" s="711">
        <v>100985530.11713</v>
      </c>
      <c r="F46" s="711">
        <v>99193082.387309998</v>
      </c>
      <c r="G46" s="733">
        <v>96755329.114600003</v>
      </c>
      <c r="K46" s="766"/>
    </row>
    <row r="47" spans="1:11" ht="15">
      <c r="A47" s="718">
        <v>32</v>
      </c>
      <c r="B47" s="475" t="s">
        <v>643</v>
      </c>
      <c r="C47" s="710">
        <v>80705665.611544967</v>
      </c>
      <c r="D47" s="710">
        <v>84482745.964189962</v>
      </c>
      <c r="E47" s="711">
        <v>81253471.435659975</v>
      </c>
      <c r="F47" s="711">
        <v>70527347.033659935</v>
      </c>
      <c r="G47" s="733">
        <v>68534549.825465053</v>
      </c>
      <c r="K47" s="766"/>
    </row>
    <row r="48" spans="1:11" thickBot="1">
      <c r="A48" s="719">
        <v>33</v>
      </c>
      <c r="B48" s="232" t="s">
        <v>657</v>
      </c>
      <c r="C48" s="734">
        <v>1.3744375388342271</v>
      </c>
      <c r="D48" s="734">
        <v>1.371493386158734</v>
      </c>
      <c r="E48" s="735">
        <v>1.2428457311770946</v>
      </c>
      <c r="F48" s="735">
        <v>1.4064485133684248</v>
      </c>
      <c r="G48" s="736">
        <v>1.4117744898157789</v>
      </c>
      <c r="K48" s="766"/>
    </row>
    <row r="50" spans="2:3" ht="65.25">
      <c r="B50" s="22" t="s">
        <v>602</v>
      </c>
    </row>
    <row r="51" spans="2:3" ht="116.25">
      <c r="B51" s="357" t="s">
        <v>523</v>
      </c>
      <c r="C51" s="69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B4" zoomScale="90" zoomScaleNormal="90" workbookViewId="0">
      <selection activeCell="H8" sqref="C8:H22"/>
    </sheetView>
  </sheetViews>
  <sheetFormatPr defaultColWidth="9.140625" defaultRowHeight="12.75"/>
  <cols>
    <col min="1" max="1" width="11.85546875" style="482" bestFit="1" customWidth="1"/>
    <col min="2" max="2" width="93.5703125" style="482" customWidth="1"/>
    <col min="3" max="3" width="15.85546875" style="482" customWidth="1"/>
    <col min="4" max="6" width="15.85546875" style="482" bestFit="1" customWidth="1"/>
    <col min="7" max="7" width="17" style="482" customWidth="1"/>
    <col min="8" max="8" width="17" style="482" bestFit="1" customWidth="1"/>
    <col min="9" max="16384" width="9.140625" style="482"/>
  </cols>
  <sheetData>
    <row r="1" spans="1:8" ht="13.5">
      <c r="A1" s="481" t="s">
        <v>188</v>
      </c>
      <c r="B1" s="687" t="str">
        <f>Info!C2</f>
        <v>სს "ზირაათ ბანკი საქართველო"</v>
      </c>
    </row>
    <row r="2" spans="1:8">
      <c r="A2" s="483" t="s">
        <v>189</v>
      </c>
      <c r="B2" s="688">
        <f>'1. key ratios'!B2</f>
        <v>44742</v>
      </c>
    </row>
    <row r="3" spans="1:8">
      <c r="A3" s="484" t="s">
        <v>663</v>
      </c>
    </row>
    <row r="5" spans="1:8">
      <c r="A5" s="840" t="s">
        <v>664</v>
      </c>
      <c r="B5" s="841"/>
      <c r="C5" s="846" t="s">
        <v>665</v>
      </c>
      <c r="D5" s="847"/>
      <c r="E5" s="847"/>
      <c r="F5" s="847"/>
      <c r="G5" s="847"/>
      <c r="H5" s="848"/>
    </row>
    <row r="6" spans="1:8">
      <c r="A6" s="842"/>
      <c r="B6" s="843"/>
      <c r="C6" s="849"/>
      <c r="D6" s="850"/>
      <c r="E6" s="850"/>
      <c r="F6" s="850"/>
      <c r="G6" s="850"/>
      <c r="H6" s="851"/>
    </row>
    <row r="7" spans="1:8" ht="38.25">
      <c r="A7" s="844"/>
      <c r="B7" s="845"/>
      <c r="C7" s="486" t="s">
        <v>666</v>
      </c>
      <c r="D7" s="486" t="s">
        <v>667</v>
      </c>
      <c r="E7" s="486" t="s">
        <v>668</v>
      </c>
      <c r="F7" s="486" t="s">
        <v>669</v>
      </c>
      <c r="G7" s="589" t="s">
        <v>940</v>
      </c>
      <c r="H7" s="486" t="s">
        <v>68</v>
      </c>
    </row>
    <row r="8" spans="1:8">
      <c r="A8" s="487">
        <v>1</v>
      </c>
      <c r="B8" s="488" t="s">
        <v>216</v>
      </c>
      <c r="C8" s="643">
        <v>40439982.490099996</v>
      </c>
      <c r="D8" s="643">
        <v>996190.14</v>
      </c>
      <c r="E8" s="643"/>
      <c r="F8" s="643"/>
      <c r="G8" s="643"/>
      <c r="H8" s="645">
        <f>SUM(C8:G8)</f>
        <v>41436172.630099997</v>
      </c>
    </row>
    <row r="9" spans="1:8">
      <c r="A9" s="487">
        <v>2</v>
      </c>
      <c r="B9" s="488" t="s">
        <v>217</v>
      </c>
      <c r="C9" s="643"/>
      <c r="D9" s="643"/>
      <c r="E9" s="643"/>
      <c r="F9" s="643"/>
      <c r="G9" s="643"/>
      <c r="H9" s="645">
        <f t="shared" ref="H9:H21" si="0">SUM(C9:G9)</f>
        <v>0</v>
      </c>
    </row>
    <row r="10" spans="1:8">
      <c r="A10" s="487">
        <v>3</v>
      </c>
      <c r="B10" s="488" t="s">
        <v>218</v>
      </c>
      <c r="C10" s="643"/>
      <c r="D10" s="643"/>
      <c r="E10" s="643"/>
      <c r="F10" s="643"/>
      <c r="G10" s="643"/>
      <c r="H10" s="645">
        <f t="shared" si="0"/>
        <v>0</v>
      </c>
    </row>
    <row r="11" spans="1:8">
      <c r="A11" s="487">
        <v>4</v>
      </c>
      <c r="B11" s="488" t="s">
        <v>219</v>
      </c>
      <c r="C11" s="643"/>
      <c r="D11" s="643"/>
      <c r="E11" s="643"/>
      <c r="F11" s="643"/>
      <c r="G11" s="643"/>
      <c r="H11" s="645">
        <f t="shared" si="0"/>
        <v>0</v>
      </c>
    </row>
    <row r="12" spans="1:8">
      <c r="A12" s="487">
        <v>5</v>
      </c>
      <c r="B12" s="488" t="s">
        <v>220</v>
      </c>
      <c r="C12" s="643"/>
      <c r="D12" s="643"/>
      <c r="E12" s="643"/>
      <c r="F12" s="643"/>
      <c r="G12" s="643"/>
      <c r="H12" s="645">
        <f t="shared" si="0"/>
        <v>0</v>
      </c>
    </row>
    <row r="13" spans="1:8">
      <c r="A13" s="487">
        <v>6</v>
      </c>
      <c r="B13" s="488" t="s">
        <v>221</v>
      </c>
      <c r="C13" s="643">
        <v>18231823.346099999</v>
      </c>
      <c r="D13" s="643">
        <v>0</v>
      </c>
      <c r="E13" s="643">
        <v>0</v>
      </c>
      <c r="F13" s="643">
        <v>0</v>
      </c>
      <c r="G13" s="643">
        <v>0</v>
      </c>
      <c r="H13" s="645">
        <f t="shared" si="0"/>
        <v>18231823.346099999</v>
      </c>
    </row>
    <row r="14" spans="1:8">
      <c r="A14" s="487">
        <v>7</v>
      </c>
      <c r="B14" s="488" t="s">
        <v>73</v>
      </c>
      <c r="C14" s="643">
        <v>0</v>
      </c>
      <c r="D14" s="643">
        <v>14561072.3561</v>
      </c>
      <c r="E14" s="643">
        <v>25877255.741999999</v>
      </c>
      <c r="F14" s="643">
        <v>13122675.9388</v>
      </c>
      <c r="G14" s="643">
        <v>0</v>
      </c>
      <c r="H14" s="645">
        <f t="shared" si="0"/>
        <v>53561004.036899999</v>
      </c>
    </row>
    <row r="15" spans="1:8">
      <c r="A15" s="487">
        <v>8</v>
      </c>
      <c r="B15" s="490" t="s">
        <v>74</v>
      </c>
      <c r="C15" s="643">
        <v>0</v>
      </c>
      <c r="D15" s="643">
        <v>9869801.2661000006</v>
      </c>
      <c r="E15" s="643">
        <v>20945876.3169</v>
      </c>
      <c r="F15" s="643">
        <v>7824779.7777000004</v>
      </c>
      <c r="G15" s="643">
        <v>118491.5199</v>
      </c>
      <c r="H15" s="645">
        <f t="shared" si="0"/>
        <v>38758948.880600005</v>
      </c>
    </row>
    <row r="16" spans="1:8">
      <c r="A16" s="487">
        <v>9</v>
      </c>
      <c r="B16" s="488" t="s">
        <v>75</v>
      </c>
      <c r="C16" s="643"/>
      <c r="D16" s="643"/>
      <c r="E16" s="643"/>
      <c r="F16" s="643"/>
      <c r="G16" s="643"/>
      <c r="H16" s="645">
        <f t="shared" si="0"/>
        <v>0</v>
      </c>
    </row>
    <row r="17" spans="1:8">
      <c r="A17" s="487">
        <v>10</v>
      </c>
      <c r="B17" s="593" t="s">
        <v>691</v>
      </c>
      <c r="C17" s="643"/>
      <c r="D17" s="643"/>
      <c r="E17" s="643"/>
      <c r="F17" s="643"/>
      <c r="G17" s="643"/>
      <c r="H17" s="645">
        <f t="shared" si="0"/>
        <v>0</v>
      </c>
    </row>
    <row r="18" spans="1:8">
      <c r="A18" s="487">
        <v>11</v>
      </c>
      <c r="B18" s="488" t="s">
        <v>70</v>
      </c>
      <c r="C18" s="643"/>
      <c r="D18" s="643"/>
      <c r="E18" s="643"/>
      <c r="F18" s="643"/>
      <c r="G18" s="643"/>
      <c r="H18" s="645">
        <f t="shared" si="0"/>
        <v>0</v>
      </c>
    </row>
    <row r="19" spans="1:8">
      <c r="A19" s="487">
        <v>12</v>
      </c>
      <c r="B19" s="488" t="s">
        <v>71</v>
      </c>
      <c r="C19" s="643"/>
      <c r="D19" s="643"/>
      <c r="E19" s="643"/>
      <c r="F19" s="643"/>
      <c r="G19" s="643"/>
      <c r="H19" s="645">
        <f t="shared" si="0"/>
        <v>0</v>
      </c>
    </row>
    <row r="20" spans="1:8">
      <c r="A20" s="491">
        <v>13</v>
      </c>
      <c r="B20" s="490" t="s">
        <v>72</v>
      </c>
      <c r="C20" s="643"/>
      <c r="D20" s="643"/>
      <c r="E20" s="643"/>
      <c r="F20" s="643"/>
      <c r="G20" s="643"/>
      <c r="H20" s="645">
        <f t="shared" si="0"/>
        <v>0</v>
      </c>
    </row>
    <row r="21" spans="1:8">
      <c r="A21" s="487">
        <v>14</v>
      </c>
      <c r="B21" s="488" t="s">
        <v>670</v>
      </c>
      <c r="C21" s="643">
        <v>8801192.4341000002</v>
      </c>
      <c r="D21" s="643">
        <v>1405033.9283</v>
      </c>
      <c r="E21" s="643">
        <v>647072.17000000004</v>
      </c>
      <c r="F21" s="643">
        <v>1304694.4258999999</v>
      </c>
      <c r="G21" s="643">
        <v>4208898.66</v>
      </c>
      <c r="H21" s="645">
        <f t="shared" si="0"/>
        <v>16366891.6183</v>
      </c>
    </row>
    <row r="22" spans="1:8">
      <c r="A22" s="492">
        <v>15</v>
      </c>
      <c r="B22" s="489" t="s">
        <v>68</v>
      </c>
      <c r="C22" s="645">
        <f>SUM(C18:C21)+SUM(C8:C16)</f>
        <v>67472998.270300001</v>
      </c>
      <c r="D22" s="645">
        <f t="shared" ref="D22:G22" si="1">SUM(D18:D21)+SUM(D8:D16)</f>
        <v>26832097.690500002</v>
      </c>
      <c r="E22" s="645">
        <f t="shared" si="1"/>
        <v>47470204.2289</v>
      </c>
      <c r="F22" s="645">
        <f t="shared" si="1"/>
        <v>22252150.1424</v>
      </c>
      <c r="G22" s="645">
        <f t="shared" si="1"/>
        <v>4327390.1798999999</v>
      </c>
      <c r="H22" s="645">
        <f>SUM(H18:H21)+SUM(H8:H16)</f>
        <v>168354840.51199999</v>
      </c>
    </row>
    <row r="26" spans="1:8" ht="38.25">
      <c r="B26" s="592" t="s">
        <v>939</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26"/>
  <sheetViews>
    <sheetView showGridLines="0" topLeftCell="C1" zoomScale="80" zoomScaleNormal="80" workbookViewId="0">
      <selection activeCell="I7" sqref="C7:I23"/>
    </sheetView>
  </sheetViews>
  <sheetFormatPr defaultColWidth="9.140625" defaultRowHeight="12.75"/>
  <cols>
    <col min="1" max="1" width="11.85546875" style="493" bestFit="1" customWidth="1"/>
    <col min="2" max="2" width="114.7109375" style="482" customWidth="1"/>
    <col min="3" max="3" width="22.42578125" style="482" customWidth="1"/>
    <col min="4" max="4" width="23.5703125" style="482" customWidth="1"/>
    <col min="5" max="5" width="22.140625" style="504" customWidth="1"/>
    <col min="6" max="6" width="19.85546875" style="504" customWidth="1"/>
    <col min="7" max="7" width="17.42578125" style="504" customWidth="1"/>
    <col min="8" max="8" width="22.140625" style="482" customWidth="1"/>
    <col min="9" max="9" width="32.42578125" style="689" customWidth="1"/>
    <col min="10" max="16384" width="9.140625" style="482"/>
  </cols>
  <sheetData>
    <row r="1" spans="1:9" ht="13.5">
      <c r="A1" s="481" t="s">
        <v>188</v>
      </c>
      <c r="B1" s="420" t="str">
        <f>Info!C2</f>
        <v>სს "ზირაათ ბანკი საქართველო"</v>
      </c>
      <c r="E1" s="482"/>
      <c r="F1" s="482"/>
      <c r="G1" s="482"/>
    </row>
    <row r="2" spans="1:9">
      <c r="A2" s="483" t="s">
        <v>189</v>
      </c>
      <c r="B2" s="485">
        <f>'1. key ratios'!B2</f>
        <v>44742</v>
      </c>
      <c r="E2" s="482"/>
      <c r="F2" s="482"/>
      <c r="G2" s="482"/>
    </row>
    <row r="3" spans="1:9">
      <c r="A3" s="484" t="s">
        <v>671</v>
      </c>
      <c r="E3" s="482"/>
      <c r="F3" s="482"/>
      <c r="G3" s="482"/>
    </row>
    <row r="4" spans="1:9">
      <c r="C4" s="494" t="s">
        <v>672</v>
      </c>
      <c r="D4" s="494" t="s">
        <v>673</v>
      </c>
      <c r="E4" s="494" t="s">
        <v>674</v>
      </c>
      <c r="F4" s="494" t="s">
        <v>675</v>
      </c>
      <c r="G4" s="494" t="s">
        <v>676</v>
      </c>
      <c r="H4" s="494" t="s">
        <v>677</v>
      </c>
      <c r="I4" s="494" t="s">
        <v>678</v>
      </c>
    </row>
    <row r="5" spans="1:9" ht="33.950000000000003" customHeight="1">
      <c r="A5" s="840" t="s">
        <v>681</v>
      </c>
      <c r="B5" s="841"/>
      <c r="C5" s="854" t="s">
        <v>682</v>
      </c>
      <c r="D5" s="854"/>
      <c r="E5" s="854" t="s">
        <v>683</v>
      </c>
      <c r="F5" s="854" t="s">
        <v>684</v>
      </c>
      <c r="G5" s="852" t="s">
        <v>685</v>
      </c>
      <c r="H5" s="852" t="s">
        <v>686</v>
      </c>
      <c r="I5" s="667" t="s">
        <v>687</v>
      </c>
    </row>
    <row r="6" spans="1:9" ht="38.25">
      <c r="A6" s="844"/>
      <c r="B6" s="845"/>
      <c r="C6" s="538" t="s">
        <v>688</v>
      </c>
      <c r="D6" s="538" t="s">
        <v>689</v>
      </c>
      <c r="E6" s="854"/>
      <c r="F6" s="854"/>
      <c r="G6" s="853"/>
      <c r="H6" s="853"/>
      <c r="I6" s="667" t="s">
        <v>690</v>
      </c>
    </row>
    <row r="7" spans="1:9">
      <c r="A7" s="496">
        <v>1</v>
      </c>
      <c r="B7" s="488" t="s">
        <v>216</v>
      </c>
      <c r="C7" s="644"/>
      <c r="D7" s="644">
        <v>41436172.630099997</v>
      </c>
      <c r="E7" s="646"/>
      <c r="F7" s="646"/>
      <c r="G7" s="646"/>
      <c r="H7" s="644"/>
      <c r="I7" s="659">
        <f t="shared" ref="I7:I23" si="0">C7+D7-E7-F7-G7</f>
        <v>41436172.630099997</v>
      </c>
    </row>
    <row r="8" spans="1:9">
      <c r="A8" s="496">
        <v>2</v>
      </c>
      <c r="B8" s="488" t="s">
        <v>217</v>
      </c>
      <c r="C8" s="644"/>
      <c r="D8" s="644"/>
      <c r="E8" s="646"/>
      <c r="F8" s="646"/>
      <c r="G8" s="646"/>
      <c r="H8" s="644"/>
      <c r="I8" s="659">
        <f t="shared" si="0"/>
        <v>0</v>
      </c>
    </row>
    <row r="9" spans="1:9">
      <c r="A9" s="496">
        <v>3</v>
      </c>
      <c r="B9" s="488" t="s">
        <v>218</v>
      </c>
      <c r="C9" s="644"/>
      <c r="D9" s="644"/>
      <c r="E9" s="646"/>
      <c r="F9" s="646"/>
      <c r="G9" s="646"/>
      <c r="H9" s="644"/>
      <c r="I9" s="659">
        <f t="shared" si="0"/>
        <v>0</v>
      </c>
    </row>
    <row r="10" spans="1:9">
      <c r="A10" s="496">
        <v>4</v>
      </c>
      <c r="B10" s="488" t="s">
        <v>219</v>
      </c>
      <c r="C10" s="644"/>
      <c r="D10" s="644"/>
      <c r="E10" s="646"/>
      <c r="F10" s="646"/>
      <c r="G10" s="646"/>
      <c r="H10" s="644"/>
      <c r="I10" s="659">
        <f t="shared" si="0"/>
        <v>0</v>
      </c>
    </row>
    <row r="11" spans="1:9">
      <c r="A11" s="496">
        <v>5</v>
      </c>
      <c r="B11" s="488" t="s">
        <v>220</v>
      </c>
      <c r="C11" s="644"/>
      <c r="D11" s="644"/>
      <c r="E11" s="646"/>
      <c r="F11" s="646"/>
      <c r="G11" s="646"/>
      <c r="H11" s="644"/>
      <c r="I11" s="659">
        <f t="shared" si="0"/>
        <v>0</v>
      </c>
    </row>
    <row r="12" spans="1:9">
      <c r="A12" s="496">
        <v>6</v>
      </c>
      <c r="B12" s="488" t="s">
        <v>221</v>
      </c>
      <c r="C12" s="644"/>
      <c r="D12" s="644">
        <v>18231823.346099999</v>
      </c>
      <c r="E12" s="646"/>
      <c r="F12" s="646"/>
      <c r="G12" s="646"/>
      <c r="H12" s="644"/>
      <c r="I12" s="659">
        <f t="shared" si="0"/>
        <v>18231823.346099999</v>
      </c>
    </row>
    <row r="13" spans="1:9">
      <c r="A13" s="496">
        <v>7</v>
      </c>
      <c r="B13" s="488" t="s">
        <v>73</v>
      </c>
      <c r="C13" s="644">
        <v>9010410.9298999999</v>
      </c>
      <c r="D13" s="644">
        <v>47920709.783799998</v>
      </c>
      <c r="E13" s="646">
        <v>3370116.6768</v>
      </c>
      <c r="F13" s="646">
        <v>824078.03269999998</v>
      </c>
      <c r="G13" s="646"/>
      <c r="H13" s="644"/>
      <c r="I13" s="659">
        <f t="shared" si="0"/>
        <v>52736926.004199997</v>
      </c>
    </row>
    <row r="14" spans="1:9">
      <c r="A14" s="496">
        <v>8</v>
      </c>
      <c r="B14" s="490" t="s">
        <v>74</v>
      </c>
      <c r="C14" s="644">
        <v>1841587.6188999999</v>
      </c>
      <c r="D14" s="644">
        <v>37652664.537600003</v>
      </c>
      <c r="E14" s="646">
        <v>735303.27590000001</v>
      </c>
      <c r="F14" s="646">
        <v>735028.24410000001</v>
      </c>
      <c r="G14" s="646"/>
      <c r="H14" s="644">
        <v>0</v>
      </c>
      <c r="I14" s="659">
        <f t="shared" si="0"/>
        <v>38023920.636500008</v>
      </c>
    </row>
    <row r="15" spans="1:9">
      <c r="A15" s="496">
        <v>9</v>
      </c>
      <c r="B15" s="488" t="s">
        <v>75</v>
      </c>
      <c r="C15" s="644"/>
      <c r="D15" s="644"/>
      <c r="E15" s="646"/>
      <c r="F15" s="646"/>
      <c r="G15" s="646"/>
      <c r="H15" s="644"/>
      <c r="I15" s="659">
        <f t="shared" si="0"/>
        <v>0</v>
      </c>
    </row>
    <row r="16" spans="1:9">
      <c r="A16" s="496">
        <v>10</v>
      </c>
      <c r="B16" s="593" t="s">
        <v>691</v>
      </c>
      <c r="C16" s="644"/>
      <c r="D16" s="644"/>
      <c r="E16" s="646"/>
      <c r="F16" s="646"/>
      <c r="G16" s="646"/>
      <c r="H16" s="644"/>
      <c r="I16" s="659">
        <f t="shared" si="0"/>
        <v>0</v>
      </c>
    </row>
    <row r="17" spans="1:9">
      <c r="A17" s="496">
        <v>11</v>
      </c>
      <c r="B17" s="488" t="s">
        <v>70</v>
      </c>
      <c r="C17" s="644"/>
      <c r="D17" s="644"/>
      <c r="E17" s="646"/>
      <c r="F17" s="646"/>
      <c r="G17" s="646"/>
      <c r="H17" s="644"/>
      <c r="I17" s="659">
        <f t="shared" si="0"/>
        <v>0</v>
      </c>
    </row>
    <row r="18" spans="1:9">
      <c r="A18" s="496">
        <v>12</v>
      </c>
      <c r="B18" s="488" t="s">
        <v>71</v>
      </c>
      <c r="C18" s="644"/>
      <c r="D18" s="644"/>
      <c r="E18" s="646"/>
      <c r="F18" s="646"/>
      <c r="G18" s="646"/>
      <c r="H18" s="644"/>
      <c r="I18" s="659">
        <f t="shared" si="0"/>
        <v>0</v>
      </c>
    </row>
    <row r="19" spans="1:9">
      <c r="A19" s="499">
        <v>13</v>
      </c>
      <c r="B19" s="490" t="s">
        <v>72</v>
      </c>
      <c r="C19" s="644"/>
      <c r="D19" s="644"/>
      <c r="E19" s="646"/>
      <c r="F19" s="646"/>
      <c r="G19" s="646"/>
      <c r="H19" s="644"/>
      <c r="I19" s="659">
        <f t="shared" si="0"/>
        <v>0</v>
      </c>
    </row>
    <row r="20" spans="1:9">
      <c r="A20" s="496">
        <v>14</v>
      </c>
      <c r="B20" s="488" t="s">
        <v>670</v>
      </c>
      <c r="C20" s="644"/>
      <c r="D20" s="644">
        <v>17315508.368299998</v>
      </c>
      <c r="E20" s="646"/>
      <c r="F20" s="646"/>
      <c r="G20" s="646"/>
      <c r="H20" s="644"/>
      <c r="I20" s="659">
        <f t="shared" si="0"/>
        <v>17315508.368299998</v>
      </c>
    </row>
    <row r="21" spans="1:9" s="501" customFormat="1">
      <c r="A21" s="500">
        <v>15</v>
      </c>
      <c r="B21" s="489" t="s">
        <v>68</v>
      </c>
      <c r="C21" s="645">
        <f>SUM(C7:C15)+SUM(C17:C20)</f>
        <v>10851998.548799999</v>
      </c>
      <c r="D21" s="645">
        <f t="shared" ref="D21:H21" si="1">SUM(D7:D15)+SUM(D17:D20)</f>
        <v>162556878.66589999</v>
      </c>
      <c r="E21" s="645">
        <f t="shared" si="1"/>
        <v>4105419.9527000003</v>
      </c>
      <c r="F21" s="645">
        <f t="shared" si="1"/>
        <v>1559106.2768000001</v>
      </c>
      <c r="G21" s="645">
        <f t="shared" si="1"/>
        <v>0</v>
      </c>
      <c r="H21" s="645">
        <f t="shared" si="1"/>
        <v>0</v>
      </c>
      <c r="I21" s="690">
        <f>C21+D21-E21-F21-G21</f>
        <v>167744350.98519999</v>
      </c>
    </row>
    <row r="22" spans="1:9">
      <c r="A22" s="502">
        <v>16</v>
      </c>
      <c r="B22" s="503" t="s">
        <v>692</v>
      </c>
      <c r="C22" s="644">
        <v>10851998.548799999</v>
      </c>
      <c r="D22" s="644">
        <v>85573374.321400002</v>
      </c>
      <c r="E22" s="646">
        <v>4105419.9527000003</v>
      </c>
      <c r="F22" s="646">
        <v>1559106.2768000001</v>
      </c>
      <c r="G22" s="646"/>
      <c r="H22" s="644">
        <v>0</v>
      </c>
      <c r="I22" s="659">
        <f t="shared" si="0"/>
        <v>90760846.640699998</v>
      </c>
    </row>
    <row r="23" spans="1:9">
      <c r="A23" s="502">
        <v>17</v>
      </c>
      <c r="B23" s="503" t="s">
        <v>693</v>
      </c>
      <c r="C23" s="644"/>
      <c r="D23" s="644">
        <v>996190.14</v>
      </c>
      <c r="E23" s="646"/>
      <c r="F23" s="646"/>
      <c r="G23" s="646"/>
      <c r="H23" s="644"/>
      <c r="I23" s="659">
        <f t="shared" si="0"/>
        <v>996190.14</v>
      </c>
    </row>
    <row r="26" spans="1:9" ht="42.6" customHeight="1">
      <c r="B26" s="592" t="s">
        <v>939</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C2" zoomScale="70" zoomScaleNormal="70" workbookViewId="0">
      <selection activeCell="C7" sqref="C7:I34"/>
    </sheetView>
  </sheetViews>
  <sheetFormatPr defaultColWidth="9.140625" defaultRowHeight="12.75"/>
  <cols>
    <col min="1" max="1" width="11" style="482" bestFit="1" customWidth="1"/>
    <col min="2" max="2" width="93.42578125" style="482" customWidth="1"/>
    <col min="3" max="8" width="22" style="482" customWidth="1"/>
    <col min="9" max="9" width="42.28515625" style="482" bestFit="1" customWidth="1"/>
    <col min="10" max="16384" width="9.140625" style="482"/>
  </cols>
  <sheetData>
    <row r="1" spans="1:9" ht="13.5">
      <c r="A1" s="481" t="s">
        <v>188</v>
      </c>
      <c r="B1" s="420" t="str">
        <f>Info!C2</f>
        <v>სს "ზირაათ ბანკი საქართველო"</v>
      </c>
    </row>
    <row r="2" spans="1:9">
      <c r="A2" s="483" t="s">
        <v>189</v>
      </c>
      <c r="B2" s="485">
        <f>'1. key ratios'!B2</f>
        <v>44742</v>
      </c>
    </row>
    <row r="3" spans="1:9">
      <c r="A3" s="484" t="s">
        <v>694</v>
      </c>
    </row>
    <row r="4" spans="1:9">
      <c r="C4" s="494" t="s">
        <v>672</v>
      </c>
      <c r="D4" s="494" t="s">
        <v>673</v>
      </c>
      <c r="E4" s="494" t="s">
        <v>674</v>
      </c>
      <c r="F4" s="494" t="s">
        <v>675</v>
      </c>
      <c r="G4" s="494" t="s">
        <v>676</v>
      </c>
      <c r="H4" s="494" t="s">
        <v>677</v>
      </c>
      <c r="I4" s="494" t="s">
        <v>678</v>
      </c>
    </row>
    <row r="5" spans="1:9" ht="41.45" customHeight="1">
      <c r="A5" s="840" t="s">
        <v>950</v>
      </c>
      <c r="B5" s="841"/>
      <c r="C5" s="854" t="s">
        <v>682</v>
      </c>
      <c r="D5" s="854"/>
      <c r="E5" s="854" t="s">
        <v>683</v>
      </c>
      <c r="F5" s="854" t="s">
        <v>684</v>
      </c>
      <c r="G5" s="852" t="s">
        <v>685</v>
      </c>
      <c r="H5" s="852" t="s">
        <v>686</v>
      </c>
      <c r="I5" s="495" t="s">
        <v>687</v>
      </c>
    </row>
    <row r="6" spans="1:9" ht="41.45" customHeight="1">
      <c r="A6" s="844"/>
      <c r="B6" s="845"/>
      <c r="C6" s="538" t="s">
        <v>688</v>
      </c>
      <c r="D6" s="538" t="s">
        <v>689</v>
      </c>
      <c r="E6" s="854"/>
      <c r="F6" s="854"/>
      <c r="G6" s="853"/>
      <c r="H6" s="853"/>
      <c r="I6" s="495" t="s">
        <v>690</v>
      </c>
    </row>
    <row r="7" spans="1:9">
      <c r="A7" s="497">
        <v>1</v>
      </c>
      <c r="B7" s="505" t="s">
        <v>695</v>
      </c>
      <c r="C7" s="658">
        <v>48446.25</v>
      </c>
      <c r="D7" s="658">
        <v>43167820.052299999</v>
      </c>
      <c r="E7" s="644">
        <v>22233.88</v>
      </c>
      <c r="F7" s="644">
        <v>34442.253100000002</v>
      </c>
      <c r="G7" s="644"/>
      <c r="H7" s="644"/>
      <c r="I7" s="659">
        <f t="shared" ref="I7:I34" si="0">C7+D7-E7-F7-G7</f>
        <v>43159590.169199996</v>
      </c>
    </row>
    <row r="8" spans="1:9">
      <c r="A8" s="497">
        <v>2</v>
      </c>
      <c r="B8" s="505" t="s">
        <v>696</v>
      </c>
      <c r="C8" s="658">
        <v>0</v>
      </c>
      <c r="D8" s="658">
        <v>19236464.108899999</v>
      </c>
      <c r="E8" s="644">
        <v>0</v>
      </c>
      <c r="F8" s="644">
        <v>19939.717199999999</v>
      </c>
      <c r="G8" s="644"/>
      <c r="H8" s="644"/>
      <c r="I8" s="659">
        <f t="shared" si="0"/>
        <v>19216524.3917</v>
      </c>
    </row>
    <row r="9" spans="1:9">
      <c r="A9" s="497">
        <v>3</v>
      </c>
      <c r="B9" s="505" t="s">
        <v>697</v>
      </c>
      <c r="C9" s="658"/>
      <c r="D9" s="658"/>
      <c r="E9" s="644"/>
      <c r="F9" s="644"/>
      <c r="G9" s="644"/>
      <c r="H9" s="644"/>
      <c r="I9" s="659">
        <f t="shared" si="0"/>
        <v>0</v>
      </c>
    </row>
    <row r="10" spans="1:9">
      <c r="A10" s="497">
        <v>4</v>
      </c>
      <c r="B10" s="505" t="s">
        <v>698</v>
      </c>
      <c r="C10" s="658">
        <v>0</v>
      </c>
      <c r="D10" s="658">
        <v>6398861.5255000005</v>
      </c>
      <c r="E10" s="644">
        <v>0</v>
      </c>
      <c r="F10" s="644">
        <v>127581.8296</v>
      </c>
      <c r="G10" s="644"/>
      <c r="H10" s="644"/>
      <c r="I10" s="659">
        <f t="shared" si="0"/>
        <v>6271279.6959000006</v>
      </c>
    </row>
    <row r="11" spans="1:9">
      <c r="A11" s="497">
        <v>5</v>
      </c>
      <c r="B11" s="505" t="s">
        <v>699</v>
      </c>
      <c r="C11" s="658">
        <v>340341.13819999999</v>
      </c>
      <c r="D11" s="658">
        <v>2896055.59</v>
      </c>
      <c r="E11" s="644">
        <v>273973.75270000001</v>
      </c>
      <c r="F11" s="644">
        <v>23195.279999999999</v>
      </c>
      <c r="G11" s="644"/>
      <c r="H11" s="644"/>
      <c r="I11" s="659">
        <f t="shared" si="0"/>
        <v>2939227.6954999999</v>
      </c>
    </row>
    <row r="12" spans="1:9">
      <c r="A12" s="497">
        <v>6</v>
      </c>
      <c r="B12" s="505" t="s">
        <v>700</v>
      </c>
      <c r="C12" s="658">
        <v>236983.1569</v>
      </c>
      <c r="D12" s="658">
        <v>7207814.5245000003</v>
      </c>
      <c r="E12" s="644">
        <v>118906.1056</v>
      </c>
      <c r="F12" s="644">
        <v>143163.28200000001</v>
      </c>
      <c r="G12" s="644"/>
      <c r="H12" s="644"/>
      <c r="I12" s="659">
        <f t="shared" si="0"/>
        <v>7182728.2938000001</v>
      </c>
    </row>
    <row r="13" spans="1:9">
      <c r="A13" s="497">
        <v>7</v>
      </c>
      <c r="B13" s="505" t="s">
        <v>701</v>
      </c>
      <c r="C13" s="658">
        <v>0</v>
      </c>
      <c r="D13" s="658">
        <v>8758164.6676000003</v>
      </c>
      <c r="E13" s="644">
        <v>57301.321799999998</v>
      </c>
      <c r="F13" s="644">
        <v>162986.16089999999</v>
      </c>
      <c r="G13" s="644"/>
      <c r="H13" s="644"/>
      <c r="I13" s="659">
        <f t="shared" si="0"/>
        <v>8537877.1849000007</v>
      </c>
    </row>
    <row r="14" spans="1:9">
      <c r="A14" s="497">
        <v>8</v>
      </c>
      <c r="B14" s="505" t="s">
        <v>702</v>
      </c>
      <c r="C14" s="658">
        <v>2272381.2401000001</v>
      </c>
      <c r="D14" s="658">
        <v>3767552.0687000002</v>
      </c>
      <c r="E14" s="644">
        <v>898164.95299999998</v>
      </c>
      <c r="F14" s="644">
        <v>31847.186900000001</v>
      </c>
      <c r="G14" s="644"/>
      <c r="H14" s="644"/>
      <c r="I14" s="659">
        <f t="shared" si="0"/>
        <v>5109921.1689000009</v>
      </c>
    </row>
    <row r="15" spans="1:9">
      <c r="A15" s="497">
        <v>9</v>
      </c>
      <c r="B15" s="505" t="s">
        <v>703</v>
      </c>
      <c r="C15" s="658">
        <v>0</v>
      </c>
      <c r="D15" s="658">
        <v>2326062.1549</v>
      </c>
      <c r="E15" s="644">
        <v>0</v>
      </c>
      <c r="F15" s="644">
        <v>46287.65</v>
      </c>
      <c r="G15" s="644"/>
      <c r="H15" s="644"/>
      <c r="I15" s="659">
        <f t="shared" si="0"/>
        <v>2279774.5049000001</v>
      </c>
    </row>
    <row r="16" spans="1:9">
      <c r="A16" s="497">
        <v>10</v>
      </c>
      <c r="B16" s="505" t="s">
        <v>704</v>
      </c>
      <c r="C16" s="658">
        <v>127115.8416</v>
      </c>
      <c r="D16" s="658">
        <v>289273.00819999998</v>
      </c>
      <c r="E16" s="644">
        <v>63557.950100000002</v>
      </c>
      <c r="F16" s="644">
        <v>5706.7575999999999</v>
      </c>
      <c r="G16" s="644"/>
      <c r="H16" s="644"/>
      <c r="I16" s="659">
        <f t="shared" si="0"/>
        <v>347124.14209999994</v>
      </c>
    </row>
    <row r="17" spans="1:10">
      <c r="A17" s="497">
        <v>11</v>
      </c>
      <c r="B17" s="505" t="s">
        <v>705</v>
      </c>
      <c r="C17" s="658">
        <v>0</v>
      </c>
      <c r="D17" s="658">
        <v>5622916.8894000007</v>
      </c>
      <c r="E17" s="644">
        <v>0</v>
      </c>
      <c r="F17" s="644">
        <v>111481.2173</v>
      </c>
      <c r="G17" s="644"/>
      <c r="H17" s="644"/>
      <c r="I17" s="659">
        <f t="shared" si="0"/>
        <v>5511435.672100001</v>
      </c>
    </row>
    <row r="18" spans="1:10">
      <c r="A18" s="497">
        <v>12</v>
      </c>
      <c r="B18" s="505" t="s">
        <v>706</v>
      </c>
      <c r="C18" s="658">
        <v>1262777.6954000001</v>
      </c>
      <c r="D18" s="658">
        <v>25855262.264400002</v>
      </c>
      <c r="E18" s="644">
        <v>642628.52069999999</v>
      </c>
      <c r="F18" s="644">
        <v>461570.25260000001</v>
      </c>
      <c r="G18" s="644"/>
      <c r="H18" s="644"/>
      <c r="I18" s="659">
        <f t="shared" si="0"/>
        <v>26013841.186500002</v>
      </c>
    </row>
    <row r="19" spans="1:10">
      <c r="A19" s="497">
        <v>13</v>
      </c>
      <c r="B19" s="505" t="s">
        <v>707</v>
      </c>
      <c r="C19" s="658">
        <v>0</v>
      </c>
      <c r="D19" s="658">
        <v>6960571.9069999997</v>
      </c>
      <c r="E19" s="644">
        <v>0</v>
      </c>
      <c r="F19" s="644">
        <v>138982.9137</v>
      </c>
      <c r="G19" s="644"/>
      <c r="H19" s="644"/>
      <c r="I19" s="659">
        <f t="shared" si="0"/>
        <v>6821588.9932999993</v>
      </c>
    </row>
    <row r="20" spans="1:10">
      <c r="A20" s="497">
        <v>14</v>
      </c>
      <c r="B20" s="505" t="s">
        <v>708</v>
      </c>
      <c r="C20" s="658">
        <v>5066418.12</v>
      </c>
      <c r="D20" s="658">
        <v>238140.5955</v>
      </c>
      <c r="E20" s="644">
        <v>1519925.44</v>
      </c>
      <c r="F20" s="644">
        <v>4732.3752999999997</v>
      </c>
      <c r="G20" s="644"/>
      <c r="H20" s="644"/>
      <c r="I20" s="659">
        <f t="shared" si="0"/>
        <v>3779900.9002</v>
      </c>
    </row>
    <row r="21" spans="1:10">
      <c r="A21" s="497">
        <v>15</v>
      </c>
      <c r="B21" s="505" t="s">
        <v>709</v>
      </c>
      <c r="C21" s="658">
        <v>24570.07</v>
      </c>
      <c r="D21" s="658">
        <v>29752.15</v>
      </c>
      <c r="E21" s="644">
        <v>7564.76</v>
      </c>
      <c r="F21" s="644">
        <v>554.91999999999996</v>
      </c>
      <c r="G21" s="644"/>
      <c r="H21" s="644"/>
      <c r="I21" s="659">
        <f t="shared" si="0"/>
        <v>46202.54</v>
      </c>
    </row>
    <row r="22" spans="1:10">
      <c r="A22" s="497">
        <v>16</v>
      </c>
      <c r="B22" s="505" t="s">
        <v>710</v>
      </c>
      <c r="C22" s="658"/>
      <c r="D22" s="658"/>
      <c r="E22" s="644"/>
      <c r="F22" s="644"/>
      <c r="G22" s="644"/>
      <c r="H22" s="644"/>
      <c r="I22" s="659">
        <f t="shared" si="0"/>
        <v>0</v>
      </c>
    </row>
    <row r="23" spans="1:10">
      <c r="A23" s="497">
        <v>17</v>
      </c>
      <c r="B23" s="505" t="s">
        <v>711</v>
      </c>
      <c r="C23" s="658">
        <v>0</v>
      </c>
      <c r="D23" s="658">
        <v>2585480.0049999999</v>
      </c>
      <c r="E23" s="644">
        <v>0</v>
      </c>
      <c r="F23" s="644">
        <v>51553.218800000002</v>
      </c>
      <c r="G23" s="644"/>
      <c r="H23" s="644"/>
      <c r="I23" s="659">
        <f t="shared" si="0"/>
        <v>2533926.7862</v>
      </c>
    </row>
    <row r="24" spans="1:10">
      <c r="A24" s="497">
        <v>18</v>
      </c>
      <c r="B24" s="505" t="s">
        <v>712</v>
      </c>
      <c r="C24" s="658">
        <v>0</v>
      </c>
      <c r="D24" s="658">
        <v>33265.9</v>
      </c>
      <c r="E24" s="644">
        <v>0</v>
      </c>
      <c r="F24" s="644">
        <v>664.17</v>
      </c>
      <c r="G24" s="644"/>
      <c r="H24" s="644"/>
      <c r="I24" s="659">
        <f t="shared" si="0"/>
        <v>32601.730000000003</v>
      </c>
    </row>
    <row r="25" spans="1:10">
      <c r="A25" s="497">
        <v>19</v>
      </c>
      <c r="B25" s="505" t="s">
        <v>713</v>
      </c>
      <c r="C25" s="658"/>
      <c r="D25" s="658"/>
      <c r="E25" s="644"/>
      <c r="F25" s="644"/>
      <c r="G25" s="644"/>
      <c r="H25" s="644"/>
      <c r="I25" s="659">
        <f t="shared" si="0"/>
        <v>0</v>
      </c>
    </row>
    <row r="26" spans="1:10">
      <c r="A26" s="497">
        <v>20</v>
      </c>
      <c r="B26" s="505" t="s">
        <v>714</v>
      </c>
      <c r="C26" s="658">
        <v>0</v>
      </c>
      <c r="D26" s="658">
        <v>103149.6529</v>
      </c>
      <c r="E26" s="644">
        <v>0</v>
      </c>
      <c r="F26" s="644">
        <v>2046.5998999999999</v>
      </c>
      <c r="G26" s="644"/>
      <c r="H26" s="644"/>
      <c r="I26" s="659">
        <f t="shared" si="0"/>
        <v>101103.053</v>
      </c>
      <c r="J26" s="506"/>
    </row>
    <row r="27" spans="1:10">
      <c r="A27" s="497">
        <v>21</v>
      </c>
      <c r="B27" s="505" t="s">
        <v>715</v>
      </c>
      <c r="C27" s="658">
        <v>16081.18</v>
      </c>
      <c r="D27" s="658">
        <v>10127.316199999999</v>
      </c>
      <c r="E27" s="644">
        <v>4824.3500000000004</v>
      </c>
      <c r="F27" s="644">
        <v>202.0941</v>
      </c>
      <c r="G27" s="644"/>
      <c r="H27" s="644"/>
      <c r="I27" s="659">
        <f t="shared" si="0"/>
        <v>21182.052100000004</v>
      </c>
      <c r="J27" s="506"/>
    </row>
    <row r="28" spans="1:10">
      <c r="A28" s="497">
        <v>22</v>
      </c>
      <c r="B28" s="505" t="s">
        <v>716</v>
      </c>
      <c r="C28" s="658">
        <v>49865.38</v>
      </c>
      <c r="D28" s="658">
        <v>0</v>
      </c>
      <c r="E28" s="644">
        <v>24932.69</v>
      </c>
      <c r="F28" s="644">
        <v>0</v>
      </c>
      <c r="G28" s="644"/>
      <c r="H28" s="644"/>
      <c r="I28" s="659">
        <f t="shared" si="0"/>
        <v>24932.69</v>
      </c>
      <c r="J28" s="506"/>
    </row>
    <row r="29" spans="1:10">
      <c r="A29" s="497">
        <v>23</v>
      </c>
      <c r="B29" s="505" t="s">
        <v>717</v>
      </c>
      <c r="C29" s="658">
        <v>882065.4325</v>
      </c>
      <c r="D29" s="658">
        <v>6727628.2178999996</v>
      </c>
      <c r="E29" s="644">
        <v>267371.48249999998</v>
      </c>
      <c r="F29" s="644">
        <v>131603.42189999999</v>
      </c>
      <c r="G29" s="644"/>
      <c r="H29" s="644"/>
      <c r="I29" s="659">
        <f t="shared" si="0"/>
        <v>7210718.7459999993</v>
      </c>
      <c r="J29" s="506"/>
    </row>
    <row r="30" spans="1:10">
      <c r="A30" s="497">
        <v>24</v>
      </c>
      <c r="B30" s="505" t="s">
        <v>718</v>
      </c>
      <c r="C30" s="658"/>
      <c r="D30" s="658"/>
      <c r="E30" s="644"/>
      <c r="F30" s="644"/>
      <c r="G30" s="644"/>
      <c r="H30" s="644"/>
      <c r="I30" s="659">
        <f t="shared" si="0"/>
        <v>0</v>
      </c>
      <c r="J30" s="506"/>
    </row>
    <row r="31" spans="1:10">
      <c r="A31" s="497">
        <v>25</v>
      </c>
      <c r="B31" s="505" t="s">
        <v>719</v>
      </c>
      <c r="C31" s="658">
        <v>524953.04410000006</v>
      </c>
      <c r="D31" s="658">
        <v>3049659.8511000001</v>
      </c>
      <c r="E31" s="644">
        <v>204034.7463</v>
      </c>
      <c r="F31" s="644">
        <v>60564.975899999998</v>
      </c>
      <c r="G31" s="644"/>
      <c r="H31" s="644"/>
      <c r="I31" s="659">
        <f t="shared" si="0"/>
        <v>3310013.1730000004</v>
      </c>
      <c r="J31" s="506"/>
    </row>
    <row r="32" spans="1:10">
      <c r="A32" s="497">
        <v>26</v>
      </c>
      <c r="B32" s="505" t="s">
        <v>720</v>
      </c>
      <c r="C32" s="658"/>
      <c r="D32" s="658"/>
      <c r="E32" s="644"/>
      <c r="F32" s="644"/>
      <c r="G32" s="644"/>
      <c r="H32" s="644"/>
      <c r="I32" s="659">
        <f t="shared" si="0"/>
        <v>0</v>
      </c>
      <c r="J32" s="506"/>
    </row>
    <row r="33" spans="1:10">
      <c r="A33" s="497">
        <v>27</v>
      </c>
      <c r="B33" s="498" t="s">
        <v>165</v>
      </c>
      <c r="C33" s="658"/>
      <c r="D33" s="658">
        <v>17292856.2159</v>
      </c>
      <c r="E33" s="644"/>
      <c r="F33" s="644"/>
      <c r="G33" s="644"/>
      <c r="H33" s="644"/>
      <c r="I33" s="659">
        <f t="shared" si="0"/>
        <v>17292856.2159</v>
      </c>
      <c r="J33" s="506"/>
    </row>
    <row r="34" spans="1:10">
      <c r="A34" s="497">
        <v>28</v>
      </c>
      <c r="B34" s="507" t="s">
        <v>68</v>
      </c>
      <c r="C34" s="660">
        <f>SUM(C7:C33)</f>
        <v>10851998.548800001</v>
      </c>
      <c r="D34" s="660">
        <f>SUM(D7:D33)</f>
        <v>162556878.66590005</v>
      </c>
      <c r="E34" s="645">
        <f t="shared" ref="E34:H34" si="1">SUM(E7:E33)</f>
        <v>4105419.9526999993</v>
      </c>
      <c r="F34" s="645">
        <f t="shared" si="1"/>
        <v>1559106.2767999996</v>
      </c>
      <c r="G34" s="645">
        <f t="shared" si="1"/>
        <v>0</v>
      </c>
      <c r="H34" s="645">
        <f t="shared" si="1"/>
        <v>0</v>
      </c>
      <c r="I34" s="659">
        <f t="shared" si="0"/>
        <v>167744350.98520005</v>
      </c>
      <c r="J34" s="661"/>
    </row>
    <row r="35" spans="1:10">
      <c r="A35" s="506"/>
      <c r="B35" s="506"/>
      <c r="C35" s="506"/>
      <c r="D35" s="506"/>
      <c r="E35" s="506"/>
      <c r="F35" s="506"/>
      <c r="G35" s="506"/>
      <c r="H35" s="506"/>
      <c r="I35" s="506"/>
      <c r="J35" s="506"/>
    </row>
    <row r="36" spans="1:10">
      <c r="A36" s="506"/>
      <c r="B36" s="508"/>
      <c r="C36" s="506"/>
      <c r="D36" s="506"/>
      <c r="E36" s="506"/>
      <c r="F36" s="506"/>
      <c r="G36" s="506"/>
      <c r="H36" s="506"/>
      <c r="I36" s="506"/>
      <c r="J36" s="506"/>
    </row>
    <row r="37" spans="1:10">
      <c r="A37" s="506"/>
      <c r="B37" s="506"/>
      <c r="C37" s="506"/>
      <c r="D37" s="506"/>
      <c r="E37" s="506"/>
      <c r="F37" s="506"/>
      <c r="G37" s="506"/>
      <c r="H37" s="506"/>
      <c r="I37" s="506"/>
      <c r="J37" s="506"/>
    </row>
    <row r="38" spans="1:10">
      <c r="A38" s="506"/>
      <c r="B38" s="506"/>
      <c r="C38" s="506"/>
      <c r="D38" s="506"/>
      <c r="E38" s="506"/>
      <c r="F38" s="506"/>
      <c r="G38" s="506"/>
      <c r="H38" s="506"/>
      <c r="I38" s="506"/>
      <c r="J38" s="506"/>
    </row>
    <row r="39" spans="1:10">
      <c r="A39" s="506"/>
      <c r="B39" s="506"/>
      <c r="C39" s="506"/>
      <c r="D39" s="506"/>
      <c r="E39" s="506"/>
      <c r="F39" s="506"/>
      <c r="G39" s="506"/>
      <c r="H39" s="506"/>
      <c r="I39" s="506"/>
      <c r="J39" s="506"/>
    </row>
    <row r="40" spans="1:10">
      <c r="A40" s="506"/>
      <c r="B40" s="506"/>
      <c r="C40" s="506"/>
      <c r="D40" s="506"/>
      <c r="E40" s="506"/>
      <c r="F40" s="506"/>
      <c r="G40" s="506"/>
      <c r="H40" s="506"/>
      <c r="I40" s="506"/>
      <c r="J40" s="506"/>
    </row>
    <row r="41" spans="1:10">
      <c r="A41" s="506"/>
      <c r="B41" s="506"/>
      <c r="C41" s="506"/>
      <c r="D41" s="506"/>
      <c r="E41" s="506"/>
      <c r="F41" s="506"/>
      <c r="G41" s="506"/>
      <c r="H41" s="506"/>
      <c r="I41" s="506"/>
      <c r="J41" s="506"/>
    </row>
    <row r="42" spans="1:10">
      <c r="A42" s="509"/>
      <c r="B42" s="509"/>
      <c r="C42" s="506"/>
      <c r="D42" s="506"/>
      <c r="E42" s="506"/>
      <c r="F42" s="506"/>
      <c r="G42" s="506"/>
      <c r="H42" s="506"/>
      <c r="I42" s="506"/>
      <c r="J42" s="506"/>
    </row>
    <row r="43" spans="1:10">
      <c r="A43" s="509"/>
      <c r="B43" s="509"/>
      <c r="C43" s="506"/>
      <c r="D43" s="506"/>
      <c r="E43" s="506"/>
      <c r="F43" s="506"/>
      <c r="G43" s="506"/>
      <c r="H43" s="506"/>
      <c r="I43" s="506"/>
      <c r="J43" s="506"/>
    </row>
    <row r="44" spans="1:10">
      <c r="A44" s="506"/>
      <c r="B44" s="510"/>
      <c r="C44" s="506"/>
      <c r="D44" s="506"/>
      <c r="E44" s="506"/>
      <c r="F44" s="506"/>
      <c r="G44" s="506"/>
      <c r="H44" s="506"/>
      <c r="I44" s="506"/>
      <c r="J44" s="506"/>
    </row>
    <row r="45" spans="1:10">
      <c r="A45" s="506"/>
      <c r="B45" s="510"/>
      <c r="C45" s="506"/>
      <c r="D45" s="506"/>
      <c r="E45" s="506"/>
      <c r="F45" s="506"/>
      <c r="G45" s="506"/>
      <c r="H45" s="506"/>
      <c r="I45" s="506"/>
      <c r="J45" s="506"/>
    </row>
    <row r="46" spans="1:10">
      <c r="A46" s="506"/>
      <c r="B46" s="510"/>
      <c r="C46" s="506"/>
      <c r="D46" s="506"/>
      <c r="E46" s="506"/>
      <c r="F46" s="506"/>
      <c r="G46" s="506"/>
      <c r="H46" s="506"/>
      <c r="I46" s="506"/>
      <c r="J46" s="506"/>
    </row>
    <row r="47" spans="1:10">
      <c r="A47" s="506"/>
      <c r="B47" s="506"/>
      <c r="C47" s="506"/>
      <c r="D47" s="506"/>
      <c r="E47" s="506"/>
      <c r="F47" s="506"/>
      <c r="G47" s="506"/>
      <c r="H47" s="506"/>
      <c r="I47" s="506"/>
      <c r="J47" s="506"/>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80" zoomScaleNormal="80" workbookViewId="0">
      <selection activeCell="C6" sqref="C6:C19"/>
    </sheetView>
  </sheetViews>
  <sheetFormatPr defaultColWidth="9.140625" defaultRowHeight="12.75"/>
  <cols>
    <col min="1" max="1" width="11.85546875" style="482" bestFit="1" customWidth="1"/>
    <col min="2" max="2" width="108" style="482" bestFit="1" customWidth="1"/>
    <col min="3" max="3" width="35.5703125" style="482" customWidth="1"/>
    <col min="4" max="4" width="38.42578125" style="504" customWidth="1"/>
    <col min="5" max="16384" width="9.140625" style="482"/>
  </cols>
  <sheetData>
    <row r="1" spans="1:4" ht="13.5">
      <c r="A1" s="481" t="s">
        <v>188</v>
      </c>
      <c r="B1" s="420" t="str">
        <f>Info!C2</f>
        <v>სს "ზირაათ ბანკი საქართველო"</v>
      </c>
      <c r="D1" s="482"/>
    </row>
    <row r="2" spans="1:4">
      <c r="A2" s="483" t="s">
        <v>189</v>
      </c>
      <c r="B2" s="485">
        <f>'1. key ratios'!B2</f>
        <v>44742</v>
      </c>
      <c r="D2" s="482"/>
    </row>
    <row r="3" spans="1:4">
      <c r="A3" s="484" t="s">
        <v>721</v>
      </c>
      <c r="D3" s="482"/>
    </row>
    <row r="5" spans="1:4" ht="51">
      <c r="A5" s="855" t="s">
        <v>722</v>
      </c>
      <c r="B5" s="855"/>
      <c r="C5" s="511" t="s">
        <v>723</v>
      </c>
      <c r="D5" s="589" t="s">
        <v>724</v>
      </c>
    </row>
    <row r="6" spans="1:4">
      <c r="A6" s="512">
        <v>1</v>
      </c>
      <c r="B6" s="513" t="s">
        <v>725</v>
      </c>
      <c r="C6" s="644">
        <v>5254084.2708999999</v>
      </c>
      <c r="D6" s="497"/>
    </row>
    <row r="7" spans="1:4">
      <c r="A7" s="514">
        <v>2</v>
      </c>
      <c r="B7" s="513" t="s">
        <v>726</v>
      </c>
      <c r="C7" s="644">
        <f>SUM(C8:C11)</f>
        <v>1630803.6329999999</v>
      </c>
      <c r="D7" s="497">
        <v>0</v>
      </c>
    </row>
    <row r="8" spans="1:4">
      <c r="A8" s="515">
        <v>2.1</v>
      </c>
      <c r="B8" s="516" t="s">
        <v>727</v>
      </c>
      <c r="C8" s="644">
        <v>1166647.3762999999</v>
      </c>
      <c r="D8" s="497"/>
    </row>
    <row r="9" spans="1:4">
      <c r="A9" s="515">
        <v>2.2000000000000002</v>
      </c>
      <c r="B9" s="516" t="s">
        <v>728</v>
      </c>
      <c r="C9" s="644">
        <v>314270.89279999997</v>
      </c>
      <c r="D9" s="497"/>
    </row>
    <row r="10" spans="1:4">
      <c r="A10" s="515">
        <v>2.2999999999999998</v>
      </c>
      <c r="B10" s="516" t="s">
        <v>729</v>
      </c>
      <c r="C10" s="644">
        <v>149885.3639</v>
      </c>
      <c r="D10" s="497"/>
    </row>
    <row r="11" spans="1:4">
      <c r="A11" s="515">
        <v>2.4</v>
      </c>
      <c r="B11" s="516" t="s">
        <v>730</v>
      </c>
      <c r="C11" s="644">
        <v>0</v>
      </c>
      <c r="D11" s="497"/>
    </row>
    <row r="12" spans="1:4">
      <c r="A12" s="512">
        <v>3</v>
      </c>
      <c r="B12" s="513" t="s">
        <v>731</v>
      </c>
      <c r="C12" s="644">
        <f>SUM(C13:C18)</f>
        <v>1220361.9841</v>
      </c>
      <c r="D12" s="497">
        <v>0</v>
      </c>
    </row>
    <row r="13" spans="1:4">
      <c r="A13" s="515">
        <v>3.1</v>
      </c>
      <c r="B13" s="516" t="s">
        <v>732</v>
      </c>
      <c r="C13" s="644"/>
      <c r="D13" s="497"/>
    </row>
    <row r="14" spans="1:4">
      <c r="A14" s="515">
        <v>3.2</v>
      </c>
      <c r="B14" s="516" t="s">
        <v>733</v>
      </c>
      <c r="C14" s="644">
        <v>634458.63769999996</v>
      </c>
      <c r="D14" s="497"/>
    </row>
    <row r="15" spans="1:4">
      <c r="A15" s="515">
        <v>3.3</v>
      </c>
      <c r="B15" s="516" t="s">
        <v>734</v>
      </c>
      <c r="C15" s="644">
        <v>333420.25709999999</v>
      </c>
      <c r="D15" s="497"/>
    </row>
    <row r="16" spans="1:4">
      <c r="A16" s="515">
        <v>3.4</v>
      </c>
      <c r="B16" s="516" t="s">
        <v>735</v>
      </c>
      <c r="C16" s="644">
        <v>0</v>
      </c>
      <c r="D16" s="497"/>
    </row>
    <row r="17" spans="1:4">
      <c r="A17" s="514">
        <v>3.5</v>
      </c>
      <c r="B17" s="516" t="s">
        <v>736</v>
      </c>
      <c r="C17" s="644">
        <v>252483.08929999999</v>
      </c>
      <c r="D17" s="497"/>
    </row>
    <row r="18" spans="1:4">
      <c r="A18" s="515">
        <v>3.6</v>
      </c>
      <c r="B18" s="516" t="s">
        <v>737</v>
      </c>
      <c r="C18" s="644"/>
      <c r="D18" s="497"/>
    </row>
    <row r="19" spans="1:4">
      <c r="A19" s="517">
        <v>4</v>
      </c>
      <c r="B19" s="513" t="s">
        <v>738</v>
      </c>
      <c r="C19" s="645">
        <f>C6+C7-C12</f>
        <v>5664525.9197999993</v>
      </c>
      <c r="D19" s="489">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80" zoomScaleNormal="80" workbookViewId="0">
      <selection activeCell="C7" sqref="C7:C19"/>
    </sheetView>
  </sheetViews>
  <sheetFormatPr defaultColWidth="9.140625" defaultRowHeight="12.75"/>
  <cols>
    <col min="1" max="1" width="11.85546875" style="482" bestFit="1" customWidth="1"/>
    <col min="2" max="2" width="124.7109375" style="482" customWidth="1"/>
    <col min="3" max="3" width="21.5703125" style="482" customWidth="1"/>
    <col min="4" max="4" width="49.140625" style="504" customWidth="1"/>
    <col min="5" max="16384" width="9.140625" style="482"/>
  </cols>
  <sheetData>
    <row r="1" spans="1:4" ht="13.5">
      <c r="A1" s="481" t="s">
        <v>188</v>
      </c>
      <c r="B1" s="420" t="str">
        <f>Info!C2</f>
        <v>სს "ზირაათ ბანკი საქართველო"</v>
      </c>
      <c r="D1" s="482"/>
    </row>
    <row r="2" spans="1:4">
      <c r="A2" s="483" t="s">
        <v>189</v>
      </c>
      <c r="B2" s="485">
        <f>'1. key ratios'!B2</f>
        <v>44742</v>
      </c>
      <c r="D2" s="482"/>
    </row>
    <row r="3" spans="1:4">
      <c r="A3" s="484" t="s">
        <v>739</v>
      </c>
      <c r="D3" s="482"/>
    </row>
    <row r="4" spans="1:4">
      <c r="A4" s="484"/>
      <c r="D4" s="482"/>
    </row>
    <row r="5" spans="1:4" ht="15" customHeight="1">
      <c r="A5" s="856" t="s">
        <v>740</v>
      </c>
      <c r="B5" s="857"/>
      <c r="C5" s="846" t="s">
        <v>741</v>
      </c>
      <c r="D5" s="860" t="s">
        <v>742</v>
      </c>
    </row>
    <row r="6" spans="1:4">
      <c r="A6" s="858"/>
      <c r="B6" s="859"/>
      <c r="C6" s="849"/>
      <c r="D6" s="860"/>
    </row>
    <row r="7" spans="1:4">
      <c r="A7" s="507">
        <v>1</v>
      </c>
      <c r="B7" s="489" t="s">
        <v>743</v>
      </c>
      <c r="C7" s="645">
        <v>8753451.9623000007</v>
      </c>
      <c r="D7" s="518"/>
    </row>
    <row r="8" spans="1:4">
      <c r="A8" s="498">
        <v>2</v>
      </c>
      <c r="B8" s="498" t="s">
        <v>744</v>
      </c>
      <c r="C8" s="644">
        <v>2607207.0946</v>
      </c>
      <c r="D8" s="518"/>
    </row>
    <row r="9" spans="1:4">
      <c r="A9" s="498">
        <v>3</v>
      </c>
      <c r="B9" s="519" t="s">
        <v>745</v>
      </c>
      <c r="C9" s="644">
        <v>216650.18369999999</v>
      </c>
      <c r="D9" s="518"/>
    </row>
    <row r="10" spans="1:4">
      <c r="A10" s="498">
        <v>4</v>
      </c>
      <c r="B10" s="498" t="s">
        <v>746</v>
      </c>
      <c r="C10" s="644">
        <v>725310.36309999996</v>
      </c>
      <c r="D10" s="518"/>
    </row>
    <row r="11" spans="1:4">
      <c r="A11" s="498">
        <v>5</v>
      </c>
      <c r="B11" s="520" t="s">
        <v>747</v>
      </c>
      <c r="C11" s="644"/>
      <c r="D11" s="518"/>
    </row>
    <row r="12" spans="1:4">
      <c r="A12" s="498">
        <v>6</v>
      </c>
      <c r="B12" s="520" t="s">
        <v>748</v>
      </c>
      <c r="C12" s="644">
        <v>0</v>
      </c>
      <c r="D12" s="518"/>
    </row>
    <row r="13" spans="1:4">
      <c r="A13" s="498">
        <v>7</v>
      </c>
      <c r="B13" s="520" t="s">
        <v>749</v>
      </c>
      <c r="C13" s="644">
        <v>360541.84389999998</v>
      </c>
      <c r="D13" s="518"/>
    </row>
    <row r="14" spans="1:4">
      <c r="A14" s="498">
        <v>8</v>
      </c>
      <c r="B14" s="520" t="s">
        <v>750</v>
      </c>
      <c r="C14" s="644"/>
      <c r="D14" s="498"/>
    </row>
    <row r="15" spans="1:4">
      <c r="A15" s="498">
        <v>9</v>
      </c>
      <c r="B15" s="520" t="s">
        <v>751</v>
      </c>
      <c r="C15" s="644"/>
      <c r="D15" s="498"/>
    </row>
    <row r="16" spans="1:4">
      <c r="A16" s="498">
        <v>10</v>
      </c>
      <c r="B16" s="520" t="s">
        <v>752</v>
      </c>
      <c r="C16" s="644"/>
      <c r="D16" s="518"/>
    </row>
    <row r="17" spans="1:4">
      <c r="A17" s="498">
        <v>11</v>
      </c>
      <c r="B17" s="520" t="s">
        <v>753</v>
      </c>
      <c r="C17" s="644"/>
      <c r="D17" s="498"/>
    </row>
    <row r="18" spans="1:4" ht="25.5">
      <c r="A18" s="498">
        <v>12</v>
      </c>
      <c r="B18" s="520" t="s">
        <v>754</v>
      </c>
      <c r="C18" s="644">
        <v>364768.51919999998</v>
      </c>
      <c r="D18" s="518"/>
    </row>
    <row r="19" spans="1:4">
      <c r="A19" s="507">
        <v>13</v>
      </c>
      <c r="B19" s="521" t="s">
        <v>755</v>
      </c>
      <c r="C19" s="645">
        <f>C7+C8+C9-C10</f>
        <v>10851998.877500001</v>
      </c>
      <c r="D19" s="522"/>
    </row>
    <row r="22" spans="1:4">
      <c r="B22" s="481"/>
    </row>
    <row r="23" spans="1:4">
      <c r="B23" s="483"/>
    </row>
    <row r="24" spans="1:4">
      <c r="B24" s="484"/>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topLeftCell="L1" zoomScale="80" zoomScaleNormal="80" workbookViewId="0">
      <selection activeCell="C8" sqref="C8:U28"/>
    </sheetView>
  </sheetViews>
  <sheetFormatPr defaultColWidth="9.140625" defaultRowHeight="12.75"/>
  <cols>
    <col min="1" max="1" width="11.85546875" style="482" bestFit="1" customWidth="1"/>
    <col min="2" max="2" width="51.140625" style="482" customWidth="1"/>
    <col min="3" max="3" width="15.5703125" style="482" customWidth="1"/>
    <col min="4" max="5" width="22.28515625" style="482" customWidth="1"/>
    <col min="6" max="6" width="23.42578125" style="482" customWidth="1"/>
    <col min="7" max="14" width="22.28515625" style="482" customWidth="1"/>
    <col min="15" max="15" width="23.28515625" style="482" bestFit="1" customWidth="1"/>
    <col min="16" max="16" width="21.7109375" style="482" bestFit="1" customWidth="1"/>
    <col min="17" max="19" width="19" style="482" bestFit="1" customWidth="1"/>
    <col min="20" max="20" width="16.140625" style="482" customWidth="1"/>
    <col min="21" max="21" width="10.42578125" style="482" bestFit="1" customWidth="1"/>
    <col min="22" max="22" width="20" style="482" customWidth="1"/>
    <col min="23" max="16384" width="9.140625" style="482"/>
  </cols>
  <sheetData>
    <row r="1" spans="1:22" ht="13.5">
      <c r="A1" s="481" t="s">
        <v>188</v>
      </c>
      <c r="B1" s="687" t="str">
        <f>Info!C2</f>
        <v>სს "ზირაათ ბანკი საქართველო"</v>
      </c>
    </row>
    <row r="2" spans="1:22">
      <c r="A2" s="483" t="s">
        <v>189</v>
      </c>
      <c r="B2" s="688">
        <f>'1. key ratios'!B2</f>
        <v>44742</v>
      </c>
      <c r="C2" s="493"/>
    </row>
    <row r="3" spans="1:22">
      <c r="A3" s="484" t="s">
        <v>756</v>
      </c>
    </row>
    <row r="5" spans="1:22" ht="15" customHeight="1">
      <c r="A5" s="846" t="s">
        <v>757</v>
      </c>
      <c r="B5" s="848"/>
      <c r="C5" s="863" t="s">
        <v>758</v>
      </c>
      <c r="D5" s="864"/>
      <c r="E5" s="864"/>
      <c r="F5" s="864"/>
      <c r="G5" s="864"/>
      <c r="H5" s="864"/>
      <c r="I5" s="864"/>
      <c r="J5" s="864"/>
      <c r="K5" s="864"/>
      <c r="L5" s="864"/>
      <c r="M5" s="864"/>
      <c r="N5" s="864"/>
      <c r="O5" s="864"/>
      <c r="P5" s="864"/>
      <c r="Q5" s="864"/>
      <c r="R5" s="864"/>
      <c r="S5" s="864"/>
      <c r="T5" s="864"/>
      <c r="U5" s="865"/>
      <c r="V5" s="523"/>
    </row>
    <row r="6" spans="1:22">
      <c r="A6" s="861"/>
      <c r="B6" s="862"/>
      <c r="C6" s="866" t="s">
        <v>68</v>
      </c>
      <c r="D6" s="868" t="s">
        <v>759</v>
      </c>
      <c r="E6" s="868"/>
      <c r="F6" s="869"/>
      <c r="G6" s="870" t="s">
        <v>760</v>
      </c>
      <c r="H6" s="871"/>
      <c r="I6" s="871"/>
      <c r="J6" s="871"/>
      <c r="K6" s="872"/>
      <c r="L6" s="524"/>
      <c r="M6" s="873" t="s">
        <v>761</v>
      </c>
      <c r="N6" s="873"/>
      <c r="O6" s="853"/>
      <c r="P6" s="853"/>
      <c r="Q6" s="853"/>
      <c r="R6" s="853"/>
      <c r="S6" s="853"/>
      <c r="T6" s="853"/>
      <c r="U6" s="853"/>
      <c r="V6" s="525"/>
    </row>
    <row r="7" spans="1:22" ht="25.5">
      <c r="A7" s="849"/>
      <c r="B7" s="851"/>
      <c r="C7" s="867"/>
      <c r="D7" s="526"/>
      <c r="E7" s="495" t="s">
        <v>762</v>
      </c>
      <c r="F7" s="594" t="s">
        <v>763</v>
      </c>
      <c r="G7" s="493"/>
      <c r="H7" s="594" t="s">
        <v>762</v>
      </c>
      <c r="I7" s="495" t="s">
        <v>789</v>
      </c>
      <c r="J7" s="495" t="s">
        <v>764</v>
      </c>
      <c r="K7" s="594" t="s">
        <v>765</v>
      </c>
      <c r="L7" s="527"/>
      <c r="M7" s="538" t="s">
        <v>766</v>
      </c>
      <c r="N7" s="495" t="s">
        <v>764</v>
      </c>
      <c r="O7" s="495" t="s">
        <v>767</v>
      </c>
      <c r="P7" s="495" t="s">
        <v>768</v>
      </c>
      <c r="Q7" s="495" t="s">
        <v>769</v>
      </c>
      <c r="R7" s="495" t="s">
        <v>770</v>
      </c>
      <c r="S7" s="495" t="s">
        <v>771</v>
      </c>
      <c r="T7" s="528" t="s">
        <v>772</v>
      </c>
      <c r="U7" s="495" t="s">
        <v>773</v>
      </c>
      <c r="V7" s="523"/>
    </row>
    <row r="8" spans="1:22">
      <c r="A8" s="529">
        <v>1</v>
      </c>
      <c r="B8" s="489" t="s">
        <v>774</v>
      </c>
      <c r="C8" s="660">
        <f>SUM(C9:C14)</f>
        <v>95936863.127099991</v>
      </c>
      <c r="D8" s="660">
        <f t="shared" ref="D8:U8" si="0">SUM(D9:D14)</f>
        <v>77955300.767299995</v>
      </c>
      <c r="E8" s="660">
        <f t="shared" si="0"/>
        <v>38230.21</v>
      </c>
      <c r="F8" s="660">
        <f t="shared" si="0"/>
        <v>0</v>
      </c>
      <c r="G8" s="660">
        <f t="shared" si="0"/>
        <v>7129563.8110000007</v>
      </c>
      <c r="H8" s="645">
        <f t="shared" si="0"/>
        <v>0</v>
      </c>
      <c r="I8" s="645">
        <f t="shared" si="0"/>
        <v>0</v>
      </c>
      <c r="J8" s="645">
        <f t="shared" si="0"/>
        <v>0</v>
      </c>
      <c r="K8" s="645">
        <f t="shared" si="0"/>
        <v>0</v>
      </c>
      <c r="L8" s="645">
        <f t="shared" si="0"/>
        <v>10851998.548800001</v>
      </c>
      <c r="M8" s="645">
        <f t="shared" si="0"/>
        <v>718228.03469999996</v>
      </c>
      <c r="N8" s="645">
        <f t="shared" si="0"/>
        <v>1332579.2497</v>
      </c>
      <c r="O8" s="645">
        <f t="shared" si="0"/>
        <v>16081.18</v>
      </c>
      <c r="P8" s="645">
        <f t="shared" si="0"/>
        <v>432730.02</v>
      </c>
      <c r="Q8" s="645">
        <f t="shared" si="0"/>
        <v>468838.24910000002</v>
      </c>
      <c r="R8" s="645">
        <f t="shared" si="0"/>
        <v>0</v>
      </c>
      <c r="S8" s="645">
        <f t="shared" si="0"/>
        <v>0</v>
      </c>
      <c r="T8" s="645">
        <f t="shared" si="0"/>
        <v>0</v>
      </c>
      <c r="U8" s="645">
        <f t="shared" si="0"/>
        <v>11000</v>
      </c>
      <c r="V8" s="506"/>
    </row>
    <row r="9" spans="1:22">
      <c r="A9" s="497">
        <v>1.1000000000000001</v>
      </c>
      <c r="B9" s="530" t="s">
        <v>775</v>
      </c>
      <c r="C9" s="658"/>
      <c r="D9" s="658"/>
      <c r="E9" s="658"/>
      <c r="F9" s="658"/>
      <c r="G9" s="658"/>
      <c r="H9" s="644"/>
      <c r="I9" s="644"/>
      <c r="J9" s="644"/>
      <c r="K9" s="644"/>
      <c r="L9" s="644"/>
      <c r="M9" s="644"/>
      <c r="N9" s="644"/>
      <c r="O9" s="644"/>
      <c r="P9" s="644"/>
      <c r="Q9" s="644"/>
      <c r="R9" s="644"/>
      <c r="S9" s="644"/>
      <c r="T9" s="644"/>
      <c r="U9" s="644"/>
      <c r="V9" s="506"/>
    </row>
    <row r="10" spans="1:22">
      <c r="A10" s="497">
        <v>1.2</v>
      </c>
      <c r="B10" s="530" t="s">
        <v>776</v>
      </c>
      <c r="C10" s="658"/>
      <c r="D10" s="658"/>
      <c r="E10" s="658"/>
      <c r="F10" s="658"/>
      <c r="G10" s="658"/>
      <c r="H10" s="644"/>
      <c r="I10" s="644"/>
      <c r="J10" s="644"/>
      <c r="K10" s="644"/>
      <c r="L10" s="644"/>
      <c r="M10" s="644"/>
      <c r="N10" s="644"/>
      <c r="O10" s="644"/>
      <c r="P10" s="644"/>
      <c r="Q10" s="644"/>
      <c r="R10" s="644"/>
      <c r="S10" s="644"/>
      <c r="T10" s="644"/>
      <c r="U10" s="644"/>
      <c r="V10" s="506"/>
    </row>
    <row r="11" spans="1:22">
      <c r="A11" s="497">
        <v>1.3</v>
      </c>
      <c r="B11" s="530" t="s">
        <v>777</v>
      </c>
      <c r="C11" s="658">
        <v>5000000</v>
      </c>
      <c r="D11" s="658">
        <v>5000000</v>
      </c>
      <c r="E11" s="658">
        <v>0</v>
      </c>
      <c r="F11" s="658">
        <v>0</v>
      </c>
      <c r="G11" s="658">
        <v>0</v>
      </c>
      <c r="H11" s="644">
        <v>0</v>
      </c>
      <c r="I11" s="644">
        <v>0</v>
      </c>
      <c r="J11" s="644">
        <v>0</v>
      </c>
      <c r="K11" s="644">
        <v>0</v>
      </c>
      <c r="L11" s="644">
        <v>0</v>
      </c>
      <c r="M11" s="644">
        <v>0</v>
      </c>
      <c r="N11" s="644">
        <v>0</v>
      </c>
      <c r="O11" s="644">
        <v>0</v>
      </c>
      <c r="P11" s="644">
        <v>0</v>
      </c>
      <c r="Q11" s="644">
        <v>0</v>
      </c>
      <c r="R11" s="644">
        <v>0</v>
      </c>
      <c r="S11" s="644">
        <v>0</v>
      </c>
      <c r="T11" s="644">
        <v>0</v>
      </c>
      <c r="U11" s="644">
        <v>0</v>
      </c>
      <c r="V11" s="506"/>
    </row>
    <row r="12" spans="1:22">
      <c r="A12" s="497">
        <v>1.4</v>
      </c>
      <c r="B12" s="530" t="s">
        <v>778</v>
      </c>
      <c r="C12" s="658"/>
      <c r="D12" s="658"/>
      <c r="E12" s="658"/>
      <c r="F12" s="658"/>
      <c r="G12" s="658"/>
      <c r="H12" s="644"/>
      <c r="I12" s="644"/>
      <c r="J12" s="644"/>
      <c r="K12" s="644"/>
      <c r="L12" s="644"/>
      <c r="M12" s="644"/>
      <c r="N12" s="644"/>
      <c r="O12" s="644"/>
      <c r="P12" s="644"/>
      <c r="Q12" s="644"/>
      <c r="R12" s="644"/>
      <c r="S12" s="644"/>
      <c r="T12" s="644"/>
      <c r="U12" s="644"/>
      <c r="V12" s="506"/>
    </row>
    <row r="13" spans="1:22">
      <c r="A13" s="497">
        <v>1.5</v>
      </c>
      <c r="B13" s="530" t="s">
        <v>779</v>
      </c>
      <c r="C13" s="658">
        <v>73987729.614199996</v>
      </c>
      <c r="D13" s="658">
        <v>60917040.701399997</v>
      </c>
      <c r="E13" s="658">
        <v>0</v>
      </c>
      <c r="F13" s="658">
        <v>0</v>
      </c>
      <c r="G13" s="658">
        <v>4529987.82</v>
      </c>
      <c r="H13" s="644">
        <v>0</v>
      </c>
      <c r="I13" s="644">
        <v>0</v>
      </c>
      <c r="J13" s="644">
        <v>0</v>
      </c>
      <c r="K13" s="644">
        <v>0</v>
      </c>
      <c r="L13" s="644">
        <v>8540701.0928000007</v>
      </c>
      <c r="M13" s="644">
        <v>502992.54629999999</v>
      </c>
      <c r="N13" s="644">
        <v>953171.30429999996</v>
      </c>
      <c r="O13" s="644">
        <v>16081.18</v>
      </c>
      <c r="P13" s="644">
        <v>0</v>
      </c>
      <c r="Q13" s="644">
        <v>236983.1569</v>
      </c>
      <c r="R13" s="644">
        <v>0</v>
      </c>
      <c r="S13" s="644">
        <v>0</v>
      </c>
      <c r="T13" s="644">
        <v>0</v>
      </c>
      <c r="U13" s="644">
        <v>0</v>
      </c>
      <c r="V13" s="506"/>
    </row>
    <row r="14" spans="1:22">
      <c r="A14" s="497">
        <v>1.6</v>
      </c>
      <c r="B14" s="530" t="s">
        <v>780</v>
      </c>
      <c r="C14" s="658">
        <v>16949133.512899999</v>
      </c>
      <c r="D14" s="658">
        <v>12038260.0659</v>
      </c>
      <c r="E14" s="658">
        <v>38230.21</v>
      </c>
      <c r="F14" s="658">
        <v>0</v>
      </c>
      <c r="G14" s="658">
        <v>2599575.9909999999</v>
      </c>
      <c r="H14" s="644">
        <v>0</v>
      </c>
      <c r="I14" s="644">
        <v>0</v>
      </c>
      <c r="J14" s="644">
        <v>0</v>
      </c>
      <c r="K14" s="644">
        <v>0</v>
      </c>
      <c r="L14" s="644">
        <v>2311297.4559999998</v>
      </c>
      <c r="M14" s="644">
        <v>215235.4884</v>
      </c>
      <c r="N14" s="644">
        <v>379407.94540000003</v>
      </c>
      <c r="O14" s="644">
        <v>0</v>
      </c>
      <c r="P14" s="644">
        <v>432730.02</v>
      </c>
      <c r="Q14" s="644">
        <v>231855.09220000001</v>
      </c>
      <c r="R14" s="644">
        <v>0</v>
      </c>
      <c r="S14" s="644">
        <v>0</v>
      </c>
      <c r="T14" s="644">
        <v>0</v>
      </c>
      <c r="U14" s="644">
        <v>11000</v>
      </c>
      <c r="V14" s="506"/>
    </row>
    <row r="15" spans="1:22">
      <c r="A15" s="529">
        <v>2</v>
      </c>
      <c r="B15" s="507" t="s">
        <v>781</v>
      </c>
      <c r="C15" s="660">
        <f>SUM(C16:C21)</f>
        <v>996190.14</v>
      </c>
      <c r="D15" s="660">
        <f>SUM(D16:D21)</f>
        <v>996190.14</v>
      </c>
      <c r="E15" s="658"/>
      <c r="F15" s="658"/>
      <c r="G15" s="658"/>
      <c r="H15" s="644"/>
      <c r="I15" s="644"/>
      <c r="J15" s="644"/>
      <c r="K15" s="644"/>
      <c r="L15" s="644"/>
      <c r="M15" s="644"/>
      <c r="N15" s="644"/>
      <c r="O15" s="644"/>
      <c r="P15" s="644"/>
      <c r="Q15" s="644"/>
      <c r="R15" s="644"/>
      <c r="S15" s="644"/>
      <c r="T15" s="644"/>
      <c r="U15" s="644"/>
      <c r="V15" s="506"/>
    </row>
    <row r="16" spans="1:22">
      <c r="A16" s="497">
        <v>2.1</v>
      </c>
      <c r="B16" s="530" t="s">
        <v>775</v>
      </c>
      <c r="C16" s="658"/>
      <c r="D16" s="658"/>
      <c r="E16" s="658"/>
      <c r="F16" s="658"/>
      <c r="G16" s="658"/>
      <c r="H16" s="644"/>
      <c r="I16" s="644"/>
      <c r="J16" s="644"/>
      <c r="K16" s="644"/>
      <c r="L16" s="644"/>
      <c r="M16" s="644"/>
      <c r="N16" s="644"/>
      <c r="O16" s="644"/>
      <c r="P16" s="644"/>
      <c r="Q16" s="644"/>
      <c r="R16" s="644"/>
      <c r="S16" s="644"/>
      <c r="T16" s="644"/>
      <c r="U16" s="644"/>
      <c r="V16" s="506"/>
    </row>
    <row r="17" spans="1:22">
      <c r="A17" s="497">
        <v>2.2000000000000002</v>
      </c>
      <c r="B17" s="530" t="s">
        <v>776</v>
      </c>
      <c r="C17" s="658">
        <v>996190.14</v>
      </c>
      <c r="D17" s="658">
        <v>996190.14</v>
      </c>
      <c r="E17" s="658"/>
      <c r="F17" s="658"/>
      <c r="G17" s="658"/>
      <c r="H17" s="644"/>
      <c r="I17" s="644"/>
      <c r="J17" s="644"/>
      <c r="K17" s="644"/>
      <c r="L17" s="644"/>
      <c r="M17" s="644"/>
      <c r="N17" s="644"/>
      <c r="O17" s="644"/>
      <c r="P17" s="644"/>
      <c r="Q17" s="644"/>
      <c r="R17" s="644"/>
      <c r="S17" s="644"/>
      <c r="T17" s="644"/>
      <c r="U17" s="644"/>
      <c r="V17" s="506"/>
    </row>
    <row r="18" spans="1:22">
      <c r="A18" s="497">
        <v>2.2999999999999998</v>
      </c>
      <c r="B18" s="530" t="s">
        <v>777</v>
      </c>
      <c r="C18" s="658"/>
      <c r="D18" s="658"/>
      <c r="E18" s="658"/>
      <c r="F18" s="658"/>
      <c r="G18" s="658"/>
      <c r="H18" s="644"/>
      <c r="I18" s="644"/>
      <c r="J18" s="644"/>
      <c r="K18" s="644"/>
      <c r="L18" s="644"/>
      <c r="M18" s="644"/>
      <c r="N18" s="644"/>
      <c r="O18" s="644"/>
      <c r="P18" s="644"/>
      <c r="Q18" s="644"/>
      <c r="R18" s="644"/>
      <c r="S18" s="644"/>
      <c r="T18" s="644"/>
      <c r="U18" s="644"/>
      <c r="V18" s="506"/>
    </row>
    <row r="19" spans="1:22">
      <c r="A19" s="497">
        <v>2.4</v>
      </c>
      <c r="B19" s="530" t="s">
        <v>778</v>
      </c>
      <c r="C19" s="658"/>
      <c r="D19" s="658"/>
      <c r="E19" s="658"/>
      <c r="F19" s="658"/>
      <c r="G19" s="658"/>
      <c r="H19" s="644"/>
      <c r="I19" s="644"/>
      <c r="J19" s="644"/>
      <c r="K19" s="644"/>
      <c r="L19" s="644"/>
      <c r="M19" s="644"/>
      <c r="N19" s="644"/>
      <c r="O19" s="644"/>
      <c r="P19" s="644"/>
      <c r="Q19" s="644"/>
      <c r="R19" s="644"/>
      <c r="S19" s="644"/>
      <c r="T19" s="644"/>
      <c r="U19" s="644"/>
      <c r="V19" s="506"/>
    </row>
    <row r="20" spans="1:22">
      <c r="A20" s="497">
        <v>2.5</v>
      </c>
      <c r="B20" s="530" t="s">
        <v>779</v>
      </c>
      <c r="C20" s="658"/>
      <c r="D20" s="658"/>
      <c r="E20" s="658"/>
      <c r="F20" s="658"/>
      <c r="G20" s="658"/>
      <c r="H20" s="644"/>
      <c r="I20" s="644"/>
      <c r="J20" s="644"/>
      <c r="K20" s="644"/>
      <c r="L20" s="644"/>
      <c r="M20" s="644"/>
      <c r="N20" s="644"/>
      <c r="O20" s="644"/>
      <c r="P20" s="644"/>
      <c r="Q20" s="644"/>
      <c r="R20" s="644"/>
      <c r="S20" s="644"/>
      <c r="T20" s="644"/>
      <c r="U20" s="644"/>
      <c r="V20" s="506"/>
    </row>
    <row r="21" spans="1:22">
      <c r="A21" s="497">
        <v>2.6</v>
      </c>
      <c r="B21" s="530" t="s">
        <v>780</v>
      </c>
      <c r="C21" s="658"/>
      <c r="D21" s="658"/>
      <c r="E21" s="658"/>
      <c r="F21" s="658"/>
      <c r="G21" s="658"/>
      <c r="H21" s="644"/>
      <c r="I21" s="644"/>
      <c r="J21" s="644"/>
      <c r="K21" s="644"/>
      <c r="L21" s="644"/>
      <c r="M21" s="644"/>
      <c r="N21" s="644"/>
      <c r="O21" s="644"/>
      <c r="P21" s="644"/>
      <c r="Q21" s="644"/>
      <c r="R21" s="644"/>
      <c r="S21" s="644"/>
      <c r="T21" s="644"/>
      <c r="U21" s="644"/>
      <c r="V21" s="506"/>
    </row>
    <row r="22" spans="1:22">
      <c r="A22" s="529">
        <v>3</v>
      </c>
      <c r="B22" s="489" t="s">
        <v>782</v>
      </c>
      <c r="C22" s="660">
        <f>SUM(C23:C28)</f>
        <v>17274246.1622</v>
      </c>
      <c r="D22" s="660">
        <f>SUM(D23:D28)</f>
        <v>10470000.141100001</v>
      </c>
      <c r="E22" s="770"/>
      <c r="F22" s="770"/>
      <c r="G22" s="660">
        <f>SUM(G23:G28)</f>
        <v>38000</v>
      </c>
      <c r="H22" s="648"/>
      <c r="I22" s="648"/>
      <c r="J22" s="648"/>
      <c r="K22" s="648"/>
      <c r="L22" s="644"/>
      <c r="M22" s="648"/>
      <c r="N22" s="648"/>
      <c r="O22" s="648"/>
      <c r="P22" s="648"/>
      <c r="Q22" s="648"/>
      <c r="R22" s="648"/>
      <c r="S22" s="648"/>
      <c r="T22" s="648"/>
      <c r="U22" s="644"/>
      <c r="V22" s="506"/>
    </row>
    <row r="23" spans="1:22">
      <c r="A23" s="497">
        <v>3.1</v>
      </c>
      <c r="B23" s="530" t="s">
        <v>775</v>
      </c>
      <c r="C23" s="658"/>
      <c r="D23" s="658"/>
      <c r="E23" s="770"/>
      <c r="F23" s="770"/>
      <c r="G23" s="658"/>
      <c r="H23" s="648"/>
      <c r="I23" s="648"/>
      <c r="J23" s="648"/>
      <c r="K23" s="648"/>
      <c r="L23" s="644"/>
      <c r="M23" s="648"/>
      <c r="N23" s="648"/>
      <c r="O23" s="648"/>
      <c r="P23" s="648"/>
      <c r="Q23" s="648"/>
      <c r="R23" s="648"/>
      <c r="S23" s="648"/>
      <c r="T23" s="648"/>
      <c r="U23" s="644"/>
      <c r="V23" s="506"/>
    </row>
    <row r="24" spans="1:22">
      <c r="A24" s="497">
        <v>3.2</v>
      </c>
      <c r="B24" s="530" t="s">
        <v>776</v>
      </c>
      <c r="C24" s="658"/>
      <c r="D24" s="658"/>
      <c r="E24" s="770"/>
      <c r="F24" s="770"/>
      <c r="G24" s="658"/>
      <c r="H24" s="648"/>
      <c r="I24" s="648"/>
      <c r="J24" s="648"/>
      <c r="K24" s="648"/>
      <c r="L24" s="644"/>
      <c r="M24" s="648"/>
      <c r="N24" s="648"/>
      <c r="O24" s="648"/>
      <c r="P24" s="648"/>
      <c r="Q24" s="648"/>
      <c r="R24" s="648"/>
      <c r="S24" s="648"/>
      <c r="T24" s="648"/>
      <c r="U24" s="644"/>
      <c r="V24" s="506"/>
    </row>
    <row r="25" spans="1:22">
      <c r="A25" s="497">
        <v>3.3</v>
      </c>
      <c r="B25" s="530" t="s">
        <v>777</v>
      </c>
      <c r="C25" s="658">
        <v>5573472.3810999999</v>
      </c>
      <c r="D25" s="658">
        <v>5535472.3810999999</v>
      </c>
      <c r="E25" s="770"/>
      <c r="F25" s="770"/>
      <c r="G25" s="658">
        <v>38000</v>
      </c>
      <c r="H25" s="648"/>
      <c r="I25" s="648"/>
      <c r="J25" s="648"/>
      <c r="K25" s="648"/>
      <c r="L25" s="644">
        <v>0</v>
      </c>
      <c r="M25" s="648"/>
      <c r="N25" s="648"/>
      <c r="O25" s="648"/>
      <c r="P25" s="648"/>
      <c r="Q25" s="648"/>
      <c r="R25" s="648"/>
      <c r="S25" s="648"/>
      <c r="T25" s="648"/>
      <c r="U25" s="644">
        <v>0</v>
      </c>
      <c r="V25" s="506"/>
    </row>
    <row r="26" spans="1:22">
      <c r="A26" s="497">
        <v>3.4</v>
      </c>
      <c r="B26" s="530" t="s">
        <v>778</v>
      </c>
      <c r="C26" s="658"/>
      <c r="D26" s="658"/>
      <c r="E26" s="770"/>
      <c r="F26" s="770"/>
      <c r="G26" s="658"/>
      <c r="H26" s="648"/>
      <c r="I26" s="648"/>
      <c r="J26" s="648"/>
      <c r="K26" s="648"/>
      <c r="L26" s="644"/>
      <c r="M26" s="648"/>
      <c r="N26" s="648"/>
      <c r="O26" s="648"/>
      <c r="P26" s="648"/>
      <c r="Q26" s="648"/>
      <c r="R26" s="648"/>
      <c r="S26" s="648"/>
      <c r="T26" s="648"/>
      <c r="U26" s="644"/>
      <c r="V26" s="506"/>
    </row>
    <row r="27" spans="1:22">
      <c r="A27" s="497">
        <v>3.5</v>
      </c>
      <c r="B27" s="530" t="s">
        <v>779</v>
      </c>
      <c r="C27" s="658">
        <f>4914527.76+6366160.3211</f>
        <v>11280688.0811</v>
      </c>
      <c r="D27" s="658">
        <v>4914527.76</v>
      </c>
      <c r="E27" s="770"/>
      <c r="F27" s="770"/>
      <c r="G27" s="658"/>
      <c r="H27" s="648"/>
      <c r="I27" s="648"/>
      <c r="J27" s="648"/>
      <c r="K27" s="648"/>
      <c r="L27" s="644"/>
      <c r="M27" s="648"/>
      <c r="N27" s="648"/>
      <c r="O27" s="648"/>
      <c r="P27" s="648"/>
      <c r="Q27" s="648"/>
      <c r="R27" s="648"/>
      <c r="S27" s="648"/>
      <c r="T27" s="648"/>
      <c r="U27" s="644"/>
      <c r="V27" s="506"/>
    </row>
    <row r="28" spans="1:22">
      <c r="A28" s="497">
        <v>3.6</v>
      </c>
      <c r="B28" s="530" t="s">
        <v>780</v>
      </c>
      <c r="C28" s="658">
        <f>20000+400085.7</f>
        <v>420085.7</v>
      </c>
      <c r="D28" s="658">
        <v>20000</v>
      </c>
      <c r="E28" s="770"/>
      <c r="F28" s="770"/>
      <c r="G28" s="658"/>
      <c r="H28" s="648"/>
      <c r="I28" s="648"/>
      <c r="J28" s="648"/>
      <c r="K28" s="648"/>
      <c r="L28" s="644"/>
      <c r="M28" s="648"/>
      <c r="N28" s="648"/>
      <c r="O28" s="648"/>
      <c r="P28" s="648"/>
      <c r="Q28" s="648"/>
      <c r="R28" s="648"/>
      <c r="S28" s="648"/>
      <c r="T28" s="648"/>
      <c r="U28" s="644"/>
      <c r="V28" s="506"/>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topLeftCell="K1" zoomScale="70" zoomScaleNormal="70" workbookViewId="0">
      <selection activeCell="C8" sqref="C8:T22"/>
    </sheetView>
  </sheetViews>
  <sheetFormatPr defaultColWidth="9.140625" defaultRowHeight="12.75"/>
  <cols>
    <col min="1" max="1" width="11.85546875" style="482" bestFit="1" customWidth="1"/>
    <col min="2" max="2" width="90.28515625" style="482" bestFit="1" customWidth="1"/>
    <col min="3" max="3" width="20.140625" style="482" customWidth="1"/>
    <col min="4" max="4" width="22.28515625" style="482" customWidth="1"/>
    <col min="5" max="5" width="17.140625" style="482" customWidth="1"/>
    <col min="6" max="7" width="22.28515625" style="482" customWidth="1"/>
    <col min="8" max="8" width="17.140625" style="482" customWidth="1"/>
    <col min="9" max="14" width="22.28515625" style="482" customWidth="1"/>
    <col min="15" max="15" width="23.28515625" style="482" bestFit="1" customWidth="1"/>
    <col min="16" max="16" width="21.7109375" style="482" bestFit="1" customWidth="1"/>
    <col min="17" max="19" width="19" style="482" bestFit="1" customWidth="1"/>
    <col min="20" max="20" width="15.42578125" style="482" customWidth="1"/>
    <col min="21" max="21" width="20" style="482" customWidth="1"/>
    <col min="22" max="16384" width="9.140625" style="482"/>
  </cols>
  <sheetData>
    <row r="1" spans="1:21" ht="13.5">
      <c r="A1" s="481" t="s">
        <v>188</v>
      </c>
      <c r="B1" s="420" t="str">
        <f>Info!C2</f>
        <v>სს "ზირაათ ბანკი საქართველო"</v>
      </c>
    </row>
    <row r="2" spans="1:21">
      <c r="A2" s="483" t="s">
        <v>189</v>
      </c>
      <c r="B2" s="485">
        <f>'1. key ratios'!B2</f>
        <v>44742</v>
      </c>
    </row>
    <row r="3" spans="1:21">
      <c r="A3" s="484" t="s">
        <v>783</v>
      </c>
      <c r="C3" s="485"/>
    </row>
    <row r="4" spans="1:21">
      <c r="A4" s="484"/>
      <c r="B4" s="485"/>
      <c r="C4" s="485"/>
    </row>
    <row r="5" spans="1:21" s="504" customFormat="1" ht="13.5" customHeight="1">
      <c r="A5" s="874" t="s">
        <v>784</v>
      </c>
      <c r="B5" s="875"/>
      <c r="C5" s="880" t="s">
        <v>785</v>
      </c>
      <c r="D5" s="881"/>
      <c r="E5" s="881"/>
      <c r="F5" s="881"/>
      <c r="G5" s="881"/>
      <c r="H5" s="881"/>
      <c r="I5" s="881"/>
      <c r="J5" s="881"/>
      <c r="K5" s="881"/>
      <c r="L5" s="881"/>
      <c r="M5" s="881"/>
      <c r="N5" s="881"/>
      <c r="O5" s="881"/>
      <c r="P5" s="881"/>
      <c r="Q5" s="881"/>
      <c r="R5" s="881"/>
      <c r="S5" s="881"/>
      <c r="T5" s="882"/>
      <c r="U5" s="595"/>
    </row>
    <row r="6" spans="1:21" s="504" customFormat="1">
      <c r="A6" s="876"/>
      <c r="B6" s="877"/>
      <c r="C6" s="860" t="s">
        <v>68</v>
      </c>
      <c r="D6" s="880" t="s">
        <v>786</v>
      </c>
      <c r="E6" s="881"/>
      <c r="F6" s="882"/>
      <c r="G6" s="880" t="s">
        <v>787</v>
      </c>
      <c r="H6" s="881"/>
      <c r="I6" s="881"/>
      <c r="J6" s="881"/>
      <c r="K6" s="882"/>
      <c r="L6" s="883" t="s">
        <v>788</v>
      </c>
      <c r="M6" s="884"/>
      <c r="N6" s="884"/>
      <c r="O6" s="884"/>
      <c r="P6" s="884"/>
      <c r="Q6" s="884"/>
      <c r="R6" s="884"/>
      <c r="S6" s="884"/>
      <c r="T6" s="885"/>
      <c r="U6" s="590"/>
    </row>
    <row r="7" spans="1:21" s="504" customFormat="1" ht="25.5">
      <c r="A7" s="878"/>
      <c r="B7" s="879"/>
      <c r="C7" s="860"/>
      <c r="E7" s="538" t="s">
        <v>762</v>
      </c>
      <c r="F7" s="594" t="s">
        <v>763</v>
      </c>
      <c r="H7" s="538" t="s">
        <v>762</v>
      </c>
      <c r="I7" s="594" t="s">
        <v>789</v>
      </c>
      <c r="J7" s="594" t="s">
        <v>764</v>
      </c>
      <c r="K7" s="594" t="s">
        <v>765</v>
      </c>
      <c r="L7" s="596"/>
      <c r="M7" s="538" t="s">
        <v>766</v>
      </c>
      <c r="N7" s="594" t="s">
        <v>764</v>
      </c>
      <c r="O7" s="594" t="s">
        <v>767</v>
      </c>
      <c r="P7" s="594" t="s">
        <v>768</v>
      </c>
      <c r="Q7" s="594" t="s">
        <v>769</v>
      </c>
      <c r="R7" s="594" t="s">
        <v>770</v>
      </c>
      <c r="S7" s="594" t="s">
        <v>771</v>
      </c>
      <c r="T7" s="597" t="s">
        <v>772</v>
      </c>
      <c r="U7" s="595"/>
    </row>
    <row r="8" spans="1:21">
      <c r="A8" s="771">
        <v>1</v>
      </c>
      <c r="B8" s="521" t="s">
        <v>774</v>
      </c>
      <c r="C8" s="777">
        <v>95936863.127100006</v>
      </c>
      <c r="D8" s="645">
        <v>77955300.767299995</v>
      </c>
      <c r="E8" s="645">
        <v>38230.21</v>
      </c>
      <c r="F8" s="645">
        <v>0</v>
      </c>
      <c r="G8" s="645">
        <v>7129563.8109999998</v>
      </c>
      <c r="H8" s="645">
        <v>0</v>
      </c>
      <c r="I8" s="645">
        <v>0</v>
      </c>
      <c r="J8" s="645">
        <v>0</v>
      </c>
      <c r="K8" s="645">
        <v>0</v>
      </c>
      <c r="L8" s="645">
        <v>10851998.548800001</v>
      </c>
      <c r="M8" s="645">
        <v>718228.03469999996</v>
      </c>
      <c r="N8" s="645">
        <v>1332579.2497</v>
      </c>
      <c r="O8" s="645">
        <v>16081.18</v>
      </c>
      <c r="P8" s="645">
        <v>432730.02</v>
      </c>
      <c r="Q8" s="645">
        <v>468838.24910000002</v>
      </c>
      <c r="R8" s="645">
        <v>0</v>
      </c>
      <c r="S8" s="645">
        <v>0</v>
      </c>
      <c r="T8" s="645">
        <v>0</v>
      </c>
      <c r="U8" s="506"/>
    </row>
    <row r="9" spans="1:21">
      <c r="A9" s="529">
        <v>1.1000000000000001</v>
      </c>
      <c r="B9" s="530" t="s">
        <v>790</v>
      </c>
      <c r="C9" s="647">
        <v>91008321.481000006</v>
      </c>
      <c r="D9" s="644">
        <v>73041744.501200005</v>
      </c>
      <c r="E9" s="644">
        <v>0</v>
      </c>
      <c r="F9" s="644">
        <v>0</v>
      </c>
      <c r="G9" s="644">
        <v>7127626.4610000001</v>
      </c>
      <c r="H9" s="644">
        <v>0</v>
      </c>
      <c r="I9" s="644">
        <v>0</v>
      </c>
      <c r="J9" s="644">
        <v>0</v>
      </c>
      <c r="K9" s="644">
        <v>0</v>
      </c>
      <c r="L9" s="644">
        <v>10838950.5188</v>
      </c>
      <c r="M9" s="644">
        <v>718228.03469999996</v>
      </c>
      <c r="N9" s="644">
        <v>1330531.2197</v>
      </c>
      <c r="O9" s="644">
        <v>16081.18</v>
      </c>
      <c r="P9" s="644">
        <v>421730.02</v>
      </c>
      <c r="Q9" s="644">
        <v>468838.24910000002</v>
      </c>
      <c r="R9" s="644">
        <v>0</v>
      </c>
      <c r="S9" s="644">
        <v>0</v>
      </c>
      <c r="T9" s="644">
        <v>0</v>
      </c>
      <c r="U9" s="506"/>
    </row>
    <row r="10" spans="1:21">
      <c r="A10" s="529" t="s">
        <v>252</v>
      </c>
      <c r="B10" s="531" t="s">
        <v>791</v>
      </c>
      <c r="C10" s="778">
        <v>86008321.481000006</v>
      </c>
      <c r="D10" s="644">
        <v>68041744.501200005</v>
      </c>
      <c r="E10" s="644">
        <v>0</v>
      </c>
      <c r="F10" s="644">
        <v>0</v>
      </c>
      <c r="G10" s="644">
        <v>7127626.4610000001</v>
      </c>
      <c r="H10" s="644">
        <v>0</v>
      </c>
      <c r="I10" s="644">
        <v>0</v>
      </c>
      <c r="J10" s="644">
        <v>0</v>
      </c>
      <c r="K10" s="644">
        <v>0</v>
      </c>
      <c r="L10" s="644">
        <v>10838950.5188</v>
      </c>
      <c r="M10" s="644">
        <v>718228.03469999996</v>
      </c>
      <c r="N10" s="644">
        <v>1330531.2197</v>
      </c>
      <c r="O10" s="644">
        <v>16081.18</v>
      </c>
      <c r="P10" s="644">
        <v>421730.02</v>
      </c>
      <c r="Q10" s="644">
        <v>468838.24910000002</v>
      </c>
      <c r="R10" s="644">
        <v>0</v>
      </c>
      <c r="S10" s="644">
        <v>0</v>
      </c>
      <c r="T10" s="644">
        <v>0</v>
      </c>
      <c r="U10" s="506"/>
    </row>
    <row r="11" spans="1:21">
      <c r="A11" s="772" t="s">
        <v>792</v>
      </c>
      <c r="B11" s="532" t="s">
        <v>793</v>
      </c>
      <c r="C11" s="779">
        <v>46036455.184100002</v>
      </c>
      <c r="D11" s="644">
        <v>36957082.029799998</v>
      </c>
      <c r="E11" s="644">
        <v>0</v>
      </c>
      <c r="F11" s="644">
        <v>0</v>
      </c>
      <c r="G11" s="644">
        <v>1369734.4213</v>
      </c>
      <c r="H11" s="644">
        <v>0</v>
      </c>
      <c r="I11" s="644">
        <v>0</v>
      </c>
      <c r="J11" s="644">
        <v>0</v>
      </c>
      <c r="K11" s="644">
        <v>0</v>
      </c>
      <c r="L11" s="644">
        <v>7709638.733</v>
      </c>
      <c r="M11" s="644">
        <v>502992.54629999999</v>
      </c>
      <c r="N11" s="644">
        <v>1330531.2197</v>
      </c>
      <c r="O11" s="644">
        <v>0</v>
      </c>
      <c r="P11" s="644">
        <v>0</v>
      </c>
      <c r="Q11" s="644">
        <v>283815.50630000001</v>
      </c>
      <c r="R11" s="644">
        <v>0</v>
      </c>
      <c r="S11" s="644">
        <v>0</v>
      </c>
      <c r="T11" s="644">
        <v>0</v>
      </c>
      <c r="U11" s="506"/>
    </row>
    <row r="12" spans="1:21">
      <c r="A12" s="772" t="s">
        <v>794</v>
      </c>
      <c r="B12" s="532" t="s">
        <v>795</v>
      </c>
      <c r="C12" s="779">
        <v>25833257.3301</v>
      </c>
      <c r="D12" s="644">
        <v>18127774.1708</v>
      </c>
      <c r="E12" s="644">
        <v>0</v>
      </c>
      <c r="F12" s="644">
        <v>0</v>
      </c>
      <c r="G12" s="644">
        <v>4832053.8433999997</v>
      </c>
      <c r="H12" s="644">
        <v>0</v>
      </c>
      <c r="I12" s="644">
        <v>0</v>
      </c>
      <c r="J12" s="644">
        <v>0</v>
      </c>
      <c r="K12" s="644">
        <v>0</v>
      </c>
      <c r="L12" s="644">
        <v>2873429.3158999998</v>
      </c>
      <c r="M12" s="644">
        <v>215235.4884</v>
      </c>
      <c r="N12" s="644">
        <v>0</v>
      </c>
      <c r="O12" s="644">
        <v>16081.18</v>
      </c>
      <c r="P12" s="644">
        <v>421730.02</v>
      </c>
      <c r="Q12" s="644">
        <v>60841.805399999997</v>
      </c>
      <c r="R12" s="644">
        <v>0</v>
      </c>
      <c r="S12" s="644">
        <v>0</v>
      </c>
      <c r="T12" s="644">
        <v>0</v>
      </c>
      <c r="U12" s="506"/>
    </row>
    <row r="13" spans="1:21">
      <c r="A13" s="772" t="s">
        <v>796</v>
      </c>
      <c r="B13" s="532" t="s">
        <v>797</v>
      </c>
      <c r="C13" s="779">
        <v>8249043.0273000002</v>
      </c>
      <c r="D13" s="644">
        <v>7555690.4802999999</v>
      </c>
      <c r="E13" s="644">
        <v>0</v>
      </c>
      <c r="F13" s="644">
        <v>0</v>
      </c>
      <c r="G13" s="644">
        <v>456184.02</v>
      </c>
      <c r="H13" s="644">
        <v>0</v>
      </c>
      <c r="I13" s="644">
        <v>0</v>
      </c>
      <c r="J13" s="644">
        <v>0</v>
      </c>
      <c r="K13" s="644">
        <v>0</v>
      </c>
      <c r="L13" s="644">
        <v>237168.527</v>
      </c>
      <c r="M13" s="644">
        <v>0</v>
      </c>
      <c r="N13" s="644">
        <v>0</v>
      </c>
      <c r="O13" s="644">
        <v>0</v>
      </c>
      <c r="P13" s="644">
        <v>0</v>
      </c>
      <c r="Q13" s="644">
        <v>105466.9945</v>
      </c>
      <c r="R13" s="644">
        <v>0</v>
      </c>
      <c r="S13" s="644">
        <v>0</v>
      </c>
      <c r="T13" s="644">
        <v>0</v>
      </c>
      <c r="U13" s="506"/>
    </row>
    <row r="14" spans="1:21">
      <c r="A14" s="772" t="s">
        <v>798</v>
      </c>
      <c r="B14" s="532" t="s">
        <v>799</v>
      </c>
      <c r="C14" s="779">
        <v>5889565.9395000003</v>
      </c>
      <c r="D14" s="644">
        <v>5401197.8202999998</v>
      </c>
      <c r="E14" s="644">
        <v>0</v>
      </c>
      <c r="F14" s="644">
        <v>0</v>
      </c>
      <c r="G14" s="644">
        <v>469654.17629999999</v>
      </c>
      <c r="H14" s="644">
        <v>0</v>
      </c>
      <c r="I14" s="644">
        <v>0</v>
      </c>
      <c r="J14" s="644">
        <v>0</v>
      </c>
      <c r="K14" s="644">
        <v>0</v>
      </c>
      <c r="L14" s="644">
        <v>18713.942899999998</v>
      </c>
      <c r="M14" s="644">
        <v>0</v>
      </c>
      <c r="N14" s="644">
        <v>0</v>
      </c>
      <c r="O14" s="644">
        <v>0</v>
      </c>
      <c r="P14" s="644">
        <v>0</v>
      </c>
      <c r="Q14" s="644">
        <v>18713.942899999998</v>
      </c>
      <c r="R14" s="644">
        <v>0</v>
      </c>
      <c r="S14" s="644">
        <v>0</v>
      </c>
      <c r="T14" s="644">
        <v>0</v>
      </c>
      <c r="U14" s="506"/>
    </row>
    <row r="15" spans="1:21">
      <c r="A15" s="772">
        <v>1.2</v>
      </c>
      <c r="B15" s="533" t="s">
        <v>800</v>
      </c>
      <c r="C15" s="780">
        <v>5554446.8735999996</v>
      </c>
      <c r="D15" s="644">
        <v>1460835.0708999999</v>
      </c>
      <c r="E15" s="644">
        <v>0</v>
      </c>
      <c r="F15" s="644">
        <v>0</v>
      </c>
      <c r="G15" s="644">
        <v>712762.64910000004</v>
      </c>
      <c r="H15" s="644">
        <v>0</v>
      </c>
      <c r="I15" s="644">
        <v>0</v>
      </c>
      <c r="J15" s="644">
        <v>0</v>
      </c>
      <c r="K15" s="644">
        <v>0</v>
      </c>
      <c r="L15" s="644">
        <v>3380849.1535999998</v>
      </c>
      <c r="M15" s="644">
        <v>229071.0705</v>
      </c>
      <c r="N15" s="644">
        <v>399159.3786</v>
      </c>
      <c r="O15" s="644">
        <v>4824.3500000000004</v>
      </c>
      <c r="P15" s="644">
        <v>126519.01</v>
      </c>
      <c r="Q15" s="644">
        <v>234419.19779999999</v>
      </c>
      <c r="R15" s="644">
        <v>0</v>
      </c>
      <c r="S15" s="644">
        <v>0</v>
      </c>
      <c r="T15" s="644">
        <v>0</v>
      </c>
      <c r="U15" s="506"/>
    </row>
    <row r="16" spans="1:21">
      <c r="A16" s="773">
        <v>1.3</v>
      </c>
      <c r="B16" s="533" t="s">
        <v>801</v>
      </c>
      <c r="C16" s="781"/>
      <c r="D16" s="781"/>
      <c r="E16" s="781"/>
      <c r="F16" s="781"/>
      <c r="G16" s="781"/>
      <c r="H16" s="781"/>
      <c r="I16" s="781"/>
      <c r="J16" s="781"/>
      <c r="K16" s="781"/>
      <c r="L16" s="781"/>
      <c r="M16" s="781"/>
      <c r="N16" s="781"/>
      <c r="O16" s="781"/>
      <c r="P16" s="781"/>
      <c r="Q16" s="781"/>
      <c r="R16" s="781"/>
      <c r="S16" s="781"/>
      <c r="T16" s="781"/>
      <c r="U16" s="506"/>
    </row>
    <row r="17" spans="1:21" s="504" customFormat="1" ht="25.5">
      <c r="A17" s="774" t="s">
        <v>802</v>
      </c>
      <c r="B17" s="534" t="s">
        <v>803</v>
      </c>
      <c r="C17" s="782">
        <v>90363348.7808</v>
      </c>
      <c r="D17" s="646">
        <v>72396771.800999999</v>
      </c>
      <c r="E17" s="646">
        <v>0</v>
      </c>
      <c r="F17" s="646">
        <v>0</v>
      </c>
      <c r="G17" s="646">
        <v>7127626.4610000001</v>
      </c>
      <c r="H17" s="646">
        <v>0</v>
      </c>
      <c r="I17" s="646">
        <v>0</v>
      </c>
      <c r="J17" s="646">
        <v>0</v>
      </c>
      <c r="K17" s="646">
        <v>0</v>
      </c>
      <c r="L17" s="646">
        <v>10838950.5188</v>
      </c>
      <c r="M17" s="646">
        <v>718228.03469999996</v>
      </c>
      <c r="N17" s="646">
        <v>1330531.2197</v>
      </c>
      <c r="O17" s="646">
        <v>16081.18</v>
      </c>
      <c r="P17" s="646">
        <v>421730.02</v>
      </c>
      <c r="Q17" s="646">
        <v>468838.24910000002</v>
      </c>
      <c r="R17" s="646">
        <v>0</v>
      </c>
      <c r="S17" s="646">
        <v>0</v>
      </c>
      <c r="T17" s="646">
        <v>0</v>
      </c>
      <c r="U17" s="510"/>
    </row>
    <row r="18" spans="1:21" s="504" customFormat="1" ht="25.5">
      <c r="A18" s="775" t="s">
        <v>804</v>
      </c>
      <c r="B18" s="535" t="s">
        <v>805</v>
      </c>
      <c r="C18" s="783">
        <v>85363348.7808</v>
      </c>
      <c r="D18" s="646">
        <v>67396771.800999999</v>
      </c>
      <c r="E18" s="646">
        <v>0</v>
      </c>
      <c r="F18" s="646">
        <v>0</v>
      </c>
      <c r="G18" s="646">
        <v>7127626.4610000001</v>
      </c>
      <c r="H18" s="646">
        <v>0</v>
      </c>
      <c r="I18" s="646">
        <v>0</v>
      </c>
      <c r="J18" s="646">
        <v>0</v>
      </c>
      <c r="K18" s="646">
        <v>0</v>
      </c>
      <c r="L18" s="646">
        <v>10838950.5188</v>
      </c>
      <c r="M18" s="646">
        <v>718228.03469999996</v>
      </c>
      <c r="N18" s="646">
        <v>1330531.2197</v>
      </c>
      <c r="O18" s="646">
        <v>16081.18</v>
      </c>
      <c r="P18" s="646">
        <v>421730.02</v>
      </c>
      <c r="Q18" s="646">
        <v>468838.24910000002</v>
      </c>
      <c r="R18" s="646">
        <v>0</v>
      </c>
      <c r="S18" s="646">
        <v>0</v>
      </c>
      <c r="T18" s="646">
        <v>0</v>
      </c>
      <c r="U18" s="510"/>
    </row>
    <row r="19" spans="1:21" s="504" customFormat="1">
      <c r="A19" s="774" t="s">
        <v>806</v>
      </c>
      <c r="B19" s="536" t="s">
        <v>807</v>
      </c>
      <c r="C19" s="784">
        <v>120920249.2526</v>
      </c>
      <c r="D19" s="646">
        <v>82769243.012999997</v>
      </c>
      <c r="E19" s="646">
        <v>0</v>
      </c>
      <c r="F19" s="646">
        <v>0</v>
      </c>
      <c r="G19" s="646">
        <v>4821209.3877999997</v>
      </c>
      <c r="H19" s="646">
        <v>0</v>
      </c>
      <c r="I19" s="646">
        <v>0</v>
      </c>
      <c r="J19" s="646">
        <v>0</v>
      </c>
      <c r="K19" s="646">
        <v>0</v>
      </c>
      <c r="L19" s="646">
        <v>29616710.621599998</v>
      </c>
      <c r="M19" s="646">
        <v>2597097.2475999999</v>
      </c>
      <c r="N19" s="646">
        <v>4298666.0930000003</v>
      </c>
      <c r="O19" s="646">
        <v>78918.820000000007</v>
      </c>
      <c r="P19" s="646">
        <v>179589.98</v>
      </c>
      <c r="Q19" s="646">
        <v>708579.5588</v>
      </c>
      <c r="R19" s="646">
        <v>0</v>
      </c>
      <c r="S19" s="646">
        <v>0</v>
      </c>
      <c r="T19" s="646">
        <v>0</v>
      </c>
      <c r="U19" s="510"/>
    </row>
    <row r="20" spans="1:21" s="504" customFormat="1">
      <c r="A20" s="775" t="s">
        <v>808</v>
      </c>
      <c r="B20" s="535" t="s">
        <v>809</v>
      </c>
      <c r="C20" s="783">
        <v>119447839.2526</v>
      </c>
      <c r="D20" s="646">
        <v>81296833.012999997</v>
      </c>
      <c r="E20" s="646">
        <v>0</v>
      </c>
      <c r="F20" s="646">
        <v>0</v>
      </c>
      <c r="G20" s="646">
        <v>4821209.3877999997</v>
      </c>
      <c r="H20" s="646">
        <v>0</v>
      </c>
      <c r="I20" s="646">
        <v>0</v>
      </c>
      <c r="J20" s="646">
        <v>0</v>
      </c>
      <c r="K20" s="646">
        <v>0</v>
      </c>
      <c r="L20" s="646">
        <v>29616710.621599998</v>
      </c>
      <c r="M20" s="646">
        <v>2597097.2475999999</v>
      </c>
      <c r="N20" s="646">
        <v>4298666.0930000003</v>
      </c>
      <c r="O20" s="646">
        <v>78918.820000000007</v>
      </c>
      <c r="P20" s="646">
        <v>179589.98</v>
      </c>
      <c r="Q20" s="646">
        <v>708579.5588</v>
      </c>
      <c r="R20" s="646">
        <v>0</v>
      </c>
      <c r="S20" s="646">
        <v>0</v>
      </c>
      <c r="T20" s="646">
        <v>0</v>
      </c>
      <c r="U20" s="510"/>
    </row>
    <row r="21" spans="1:21" s="504" customFormat="1">
      <c r="A21" s="776">
        <v>1.4</v>
      </c>
      <c r="B21" s="577" t="s">
        <v>941</v>
      </c>
      <c r="C21" s="785"/>
      <c r="D21" s="646"/>
      <c r="E21" s="646"/>
      <c r="F21" s="646"/>
      <c r="G21" s="646"/>
      <c r="H21" s="646"/>
      <c r="I21" s="646"/>
      <c r="J21" s="646"/>
      <c r="K21" s="646"/>
      <c r="L21" s="646"/>
      <c r="M21" s="646"/>
      <c r="N21" s="646"/>
      <c r="O21" s="646"/>
      <c r="P21" s="646"/>
      <c r="Q21" s="646"/>
      <c r="R21" s="646"/>
      <c r="S21" s="646"/>
      <c r="T21" s="646"/>
      <c r="U21" s="510"/>
    </row>
    <row r="22" spans="1:21" s="504" customFormat="1">
      <c r="A22" s="776">
        <v>1.5</v>
      </c>
      <c r="B22" s="577" t="s">
        <v>942</v>
      </c>
      <c r="C22" s="785">
        <v>5000000</v>
      </c>
      <c r="D22" s="646">
        <v>5000000</v>
      </c>
      <c r="E22" s="646">
        <v>0</v>
      </c>
      <c r="F22" s="646">
        <v>0</v>
      </c>
      <c r="G22" s="646">
        <v>0</v>
      </c>
      <c r="H22" s="646">
        <v>0</v>
      </c>
      <c r="I22" s="646">
        <v>0</v>
      </c>
      <c r="J22" s="646">
        <v>0</v>
      </c>
      <c r="K22" s="646">
        <v>0</v>
      </c>
      <c r="L22" s="646">
        <v>0</v>
      </c>
      <c r="M22" s="646">
        <v>0</v>
      </c>
      <c r="N22" s="646">
        <v>0</v>
      </c>
      <c r="O22" s="646">
        <v>0</v>
      </c>
      <c r="P22" s="646">
        <v>0</v>
      </c>
      <c r="Q22" s="646">
        <v>0</v>
      </c>
      <c r="R22" s="646">
        <v>0</v>
      </c>
      <c r="S22" s="646">
        <v>0</v>
      </c>
      <c r="T22" s="646">
        <v>0</v>
      </c>
      <c r="U22" s="510"/>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zoomScale="70" zoomScaleNormal="70" workbookViewId="0">
      <selection activeCell="C7" sqref="C7:O33"/>
    </sheetView>
  </sheetViews>
  <sheetFormatPr defaultColWidth="9.140625" defaultRowHeight="12.75"/>
  <cols>
    <col min="1" max="1" width="11.85546875" style="482" bestFit="1" customWidth="1"/>
    <col min="2" max="2" width="93.42578125" style="482" customWidth="1"/>
    <col min="3" max="3" width="14.5703125" style="482" customWidth="1"/>
    <col min="4" max="4" width="14.85546875" style="482" bestFit="1" customWidth="1"/>
    <col min="5" max="5" width="13.85546875" style="482" bestFit="1" customWidth="1"/>
    <col min="6" max="6" width="18" style="541" bestFit="1" customWidth="1"/>
    <col min="7" max="7" width="11.42578125" style="541" bestFit="1" customWidth="1"/>
    <col min="8" max="8" width="11" style="482" bestFit="1" customWidth="1"/>
    <col min="9" max="9" width="15.7109375" style="482" customWidth="1"/>
    <col min="10" max="10" width="14.85546875" style="541" bestFit="1" customWidth="1"/>
    <col min="11" max="11" width="13.85546875" style="541" bestFit="1" customWidth="1"/>
    <col min="12" max="12" width="18" style="541" bestFit="1" customWidth="1"/>
    <col min="13" max="13" width="11.42578125" style="541" bestFit="1" customWidth="1"/>
    <col min="14" max="14" width="11" style="541" bestFit="1" customWidth="1"/>
    <col min="15" max="15" width="18.85546875" style="482" bestFit="1" customWidth="1"/>
    <col min="16" max="16384" width="9.140625" style="482"/>
  </cols>
  <sheetData>
    <row r="1" spans="1:15" ht="13.5">
      <c r="A1" s="481" t="s">
        <v>188</v>
      </c>
      <c r="B1" s="420" t="str">
        <f>Info!C2</f>
        <v>სს "ზირაათ ბანკი საქართველო"</v>
      </c>
      <c r="F1" s="482"/>
      <c r="G1" s="482"/>
      <c r="J1" s="482"/>
      <c r="K1" s="482"/>
      <c r="L1" s="482"/>
      <c r="M1" s="482"/>
      <c r="N1" s="482"/>
    </row>
    <row r="2" spans="1:15">
      <c r="A2" s="483" t="s">
        <v>189</v>
      </c>
      <c r="B2" s="485">
        <f>'1. key ratios'!B2</f>
        <v>44742</v>
      </c>
      <c r="F2" s="482"/>
      <c r="G2" s="482"/>
      <c r="J2" s="482"/>
      <c r="K2" s="482"/>
      <c r="L2" s="482"/>
      <c r="M2" s="482"/>
      <c r="N2" s="482"/>
    </row>
    <row r="3" spans="1:15">
      <c r="A3" s="484" t="s">
        <v>812</v>
      </c>
      <c r="F3" s="482"/>
      <c r="G3" s="482"/>
      <c r="J3" s="482"/>
      <c r="K3" s="482"/>
      <c r="L3" s="482"/>
      <c r="M3" s="482"/>
      <c r="N3" s="482"/>
    </row>
    <row r="4" spans="1:15">
      <c r="F4" s="482"/>
      <c r="G4" s="482"/>
      <c r="J4" s="482"/>
      <c r="K4" s="482"/>
      <c r="L4" s="482"/>
      <c r="M4" s="482"/>
      <c r="N4" s="482"/>
    </row>
    <row r="5" spans="1:15" ht="37.5" customHeight="1">
      <c r="A5" s="840" t="s">
        <v>813</v>
      </c>
      <c r="B5" s="841"/>
      <c r="C5" s="886" t="s">
        <v>814</v>
      </c>
      <c r="D5" s="887"/>
      <c r="E5" s="887"/>
      <c r="F5" s="887"/>
      <c r="G5" s="887"/>
      <c r="H5" s="888"/>
      <c r="I5" s="889" t="s">
        <v>815</v>
      </c>
      <c r="J5" s="890"/>
      <c r="K5" s="890"/>
      <c r="L5" s="890"/>
      <c r="M5" s="890"/>
      <c r="N5" s="891"/>
      <c r="O5" s="892" t="s">
        <v>685</v>
      </c>
    </row>
    <row r="6" spans="1:15" ht="39.6" customHeight="1">
      <c r="A6" s="844"/>
      <c r="B6" s="845"/>
      <c r="C6" s="537"/>
      <c r="D6" s="538" t="s">
        <v>816</v>
      </c>
      <c r="E6" s="538" t="s">
        <v>817</v>
      </c>
      <c r="F6" s="538" t="s">
        <v>818</v>
      </c>
      <c r="G6" s="538" t="s">
        <v>819</v>
      </c>
      <c r="H6" s="538" t="s">
        <v>820</v>
      </c>
      <c r="I6" s="539"/>
      <c r="J6" s="538" t="s">
        <v>816</v>
      </c>
      <c r="K6" s="538" t="s">
        <v>817</v>
      </c>
      <c r="L6" s="538" t="s">
        <v>818</v>
      </c>
      <c r="M6" s="538" t="s">
        <v>819</v>
      </c>
      <c r="N6" s="538" t="s">
        <v>820</v>
      </c>
      <c r="O6" s="893"/>
    </row>
    <row r="7" spans="1:15">
      <c r="A7" s="497">
        <v>1</v>
      </c>
      <c r="B7" s="505" t="s">
        <v>695</v>
      </c>
      <c r="C7" s="649">
        <v>1770554.9006000001</v>
      </c>
      <c r="D7" s="644">
        <v>1722108.6506000001</v>
      </c>
      <c r="E7" s="644">
        <v>0</v>
      </c>
      <c r="F7" s="650">
        <v>37446.25</v>
      </c>
      <c r="G7" s="650">
        <v>0</v>
      </c>
      <c r="H7" s="644">
        <v>11000</v>
      </c>
      <c r="I7" s="644">
        <v>56676.133099999999</v>
      </c>
      <c r="J7" s="650">
        <v>34442.253100000002</v>
      </c>
      <c r="K7" s="650">
        <v>0</v>
      </c>
      <c r="L7" s="650">
        <v>11233.88</v>
      </c>
      <c r="M7" s="650">
        <v>0</v>
      </c>
      <c r="N7" s="650">
        <v>11000</v>
      </c>
      <c r="O7" s="497"/>
    </row>
    <row r="8" spans="1:15">
      <c r="A8" s="497">
        <v>2</v>
      </c>
      <c r="B8" s="505" t="s">
        <v>696</v>
      </c>
      <c r="C8" s="649">
        <v>996986.26139999996</v>
      </c>
      <c r="D8" s="644">
        <v>996986.26139999996</v>
      </c>
      <c r="E8" s="644">
        <v>0</v>
      </c>
      <c r="F8" s="650">
        <v>0</v>
      </c>
      <c r="G8" s="650">
        <v>0</v>
      </c>
      <c r="H8" s="644">
        <v>0</v>
      </c>
      <c r="I8" s="644">
        <v>19939.717199999999</v>
      </c>
      <c r="J8" s="650">
        <v>19939.717199999999</v>
      </c>
      <c r="K8" s="650">
        <v>0</v>
      </c>
      <c r="L8" s="650">
        <v>0</v>
      </c>
      <c r="M8" s="650">
        <v>0</v>
      </c>
      <c r="N8" s="650">
        <v>0</v>
      </c>
      <c r="O8" s="497"/>
    </row>
    <row r="9" spans="1:15">
      <c r="A9" s="497">
        <v>3</v>
      </c>
      <c r="B9" s="505" t="s">
        <v>697</v>
      </c>
      <c r="C9" s="649"/>
      <c r="D9" s="644"/>
      <c r="E9" s="644"/>
      <c r="F9" s="651"/>
      <c r="G9" s="651"/>
      <c r="H9" s="644"/>
      <c r="I9" s="644"/>
      <c r="J9" s="651"/>
      <c r="K9" s="651"/>
      <c r="L9" s="651"/>
      <c r="M9" s="651"/>
      <c r="N9" s="651"/>
      <c r="O9" s="497"/>
    </row>
    <row r="10" spans="1:15">
      <c r="A10" s="497">
        <v>4</v>
      </c>
      <c r="B10" s="505" t="s">
        <v>698</v>
      </c>
      <c r="C10" s="649">
        <v>6379091.1283</v>
      </c>
      <c r="D10" s="644">
        <v>6379091.1283</v>
      </c>
      <c r="E10" s="644">
        <v>0</v>
      </c>
      <c r="F10" s="651">
        <v>0</v>
      </c>
      <c r="G10" s="651">
        <v>0</v>
      </c>
      <c r="H10" s="644">
        <v>0</v>
      </c>
      <c r="I10" s="644">
        <v>127581.8296</v>
      </c>
      <c r="J10" s="651">
        <v>127581.8296</v>
      </c>
      <c r="K10" s="651">
        <v>0</v>
      </c>
      <c r="L10" s="651">
        <v>0</v>
      </c>
      <c r="M10" s="651">
        <v>0</v>
      </c>
      <c r="N10" s="651">
        <v>0</v>
      </c>
      <c r="O10" s="497"/>
    </row>
    <row r="11" spans="1:15">
      <c r="A11" s="497">
        <v>5</v>
      </c>
      <c r="B11" s="505" t="s">
        <v>699</v>
      </c>
      <c r="C11" s="649">
        <v>3218819.1581999999</v>
      </c>
      <c r="D11" s="644">
        <v>1159763.9099999999</v>
      </c>
      <c r="E11" s="644">
        <v>1718714.11</v>
      </c>
      <c r="F11" s="651">
        <v>340341.13819999999</v>
      </c>
      <c r="G11" s="651">
        <v>0</v>
      </c>
      <c r="H11" s="644">
        <v>0</v>
      </c>
      <c r="I11" s="644">
        <v>297169.03269999998</v>
      </c>
      <c r="J11" s="651">
        <v>23195.279999999999</v>
      </c>
      <c r="K11" s="651">
        <v>171871.42</v>
      </c>
      <c r="L11" s="651">
        <v>102102.3327</v>
      </c>
      <c r="M11" s="651">
        <v>0</v>
      </c>
      <c r="N11" s="651">
        <v>0</v>
      </c>
      <c r="O11" s="497"/>
    </row>
    <row r="12" spans="1:15">
      <c r="A12" s="497">
        <v>6</v>
      </c>
      <c r="B12" s="505" t="s">
        <v>700</v>
      </c>
      <c r="C12" s="649">
        <v>7399294.1160000004</v>
      </c>
      <c r="D12" s="644">
        <v>7158166.1847999999</v>
      </c>
      <c r="E12" s="644">
        <v>4144.7743</v>
      </c>
      <c r="F12" s="651">
        <v>0</v>
      </c>
      <c r="G12" s="651">
        <v>236983.1569</v>
      </c>
      <c r="H12" s="644">
        <v>0</v>
      </c>
      <c r="I12" s="644">
        <v>262069.38759999999</v>
      </c>
      <c r="J12" s="651">
        <v>143163.28200000001</v>
      </c>
      <c r="K12" s="651">
        <v>414.46859999999998</v>
      </c>
      <c r="L12" s="651">
        <v>0</v>
      </c>
      <c r="M12" s="651">
        <v>118491.637</v>
      </c>
      <c r="N12" s="651">
        <v>0</v>
      </c>
      <c r="O12" s="497"/>
    </row>
    <row r="13" spans="1:15">
      <c r="A13" s="497">
        <v>7</v>
      </c>
      <c r="B13" s="505" t="s">
        <v>701</v>
      </c>
      <c r="C13" s="649">
        <v>8722319.3864999991</v>
      </c>
      <c r="D13" s="644">
        <v>8149306.0807999996</v>
      </c>
      <c r="E13" s="644">
        <v>573013.30570000003</v>
      </c>
      <c r="F13" s="651">
        <v>0</v>
      </c>
      <c r="G13" s="651">
        <v>0</v>
      </c>
      <c r="H13" s="644">
        <v>0</v>
      </c>
      <c r="I13" s="644">
        <v>220287.48269999999</v>
      </c>
      <c r="J13" s="651">
        <v>162986.16089999999</v>
      </c>
      <c r="K13" s="651">
        <v>57301.321799999998</v>
      </c>
      <c r="L13" s="651">
        <v>0</v>
      </c>
      <c r="M13" s="651">
        <v>0</v>
      </c>
      <c r="N13" s="651">
        <v>0</v>
      </c>
      <c r="O13" s="497"/>
    </row>
    <row r="14" spans="1:15">
      <c r="A14" s="497">
        <v>8</v>
      </c>
      <c r="B14" s="505" t="s">
        <v>702</v>
      </c>
      <c r="C14" s="649">
        <v>6029245.6166000003</v>
      </c>
      <c r="D14" s="644">
        <v>1592358.6465</v>
      </c>
      <c r="E14" s="644">
        <v>2164505.73</v>
      </c>
      <c r="F14" s="651">
        <v>2272381.2401000001</v>
      </c>
      <c r="G14" s="651">
        <v>0</v>
      </c>
      <c r="H14" s="644">
        <v>0</v>
      </c>
      <c r="I14" s="644">
        <v>930012.13989999995</v>
      </c>
      <c r="J14" s="651">
        <v>31847.186900000001</v>
      </c>
      <c r="K14" s="651">
        <v>216450.57</v>
      </c>
      <c r="L14" s="651">
        <v>681714.38300000003</v>
      </c>
      <c r="M14" s="651">
        <v>0</v>
      </c>
      <c r="N14" s="651">
        <v>0</v>
      </c>
      <c r="O14" s="497"/>
    </row>
    <row r="15" spans="1:15">
      <c r="A15" s="497">
        <v>9</v>
      </c>
      <c r="B15" s="505" t="s">
        <v>703</v>
      </c>
      <c r="C15" s="649">
        <v>2314382.5499999998</v>
      </c>
      <c r="D15" s="644">
        <v>2314382.5499999998</v>
      </c>
      <c r="E15" s="644">
        <v>0</v>
      </c>
      <c r="F15" s="651">
        <v>0</v>
      </c>
      <c r="G15" s="651">
        <v>0</v>
      </c>
      <c r="H15" s="644">
        <v>0</v>
      </c>
      <c r="I15" s="644">
        <v>46287.65</v>
      </c>
      <c r="J15" s="651">
        <v>46287.65</v>
      </c>
      <c r="K15" s="651">
        <v>0</v>
      </c>
      <c r="L15" s="651">
        <v>0</v>
      </c>
      <c r="M15" s="651">
        <v>0</v>
      </c>
      <c r="N15" s="651">
        <v>0</v>
      </c>
      <c r="O15" s="497"/>
    </row>
    <row r="16" spans="1:15">
      <c r="A16" s="497">
        <v>10</v>
      </c>
      <c r="B16" s="505" t="s">
        <v>704</v>
      </c>
      <c r="C16" s="649">
        <v>412453.43089999998</v>
      </c>
      <c r="D16" s="644">
        <v>285337.58929999999</v>
      </c>
      <c r="E16" s="644">
        <v>0</v>
      </c>
      <c r="F16" s="651">
        <v>0</v>
      </c>
      <c r="G16" s="651">
        <v>127115.8416</v>
      </c>
      <c r="H16" s="644">
        <v>0</v>
      </c>
      <c r="I16" s="644">
        <v>69264.707699999999</v>
      </c>
      <c r="J16" s="651">
        <v>5706.7575999999999</v>
      </c>
      <c r="K16" s="651">
        <v>0</v>
      </c>
      <c r="L16" s="651">
        <v>0</v>
      </c>
      <c r="M16" s="651">
        <v>63557.950100000002</v>
      </c>
      <c r="N16" s="651">
        <v>0</v>
      </c>
      <c r="O16" s="497"/>
    </row>
    <row r="17" spans="1:15">
      <c r="A17" s="497">
        <v>11</v>
      </c>
      <c r="B17" s="505" t="s">
        <v>705</v>
      </c>
      <c r="C17" s="649">
        <v>5574060.4027000004</v>
      </c>
      <c r="D17" s="644">
        <v>5574060.4027000004</v>
      </c>
      <c r="E17" s="644">
        <v>0</v>
      </c>
      <c r="F17" s="651">
        <v>0</v>
      </c>
      <c r="G17" s="651">
        <v>0</v>
      </c>
      <c r="H17" s="644">
        <v>0</v>
      </c>
      <c r="I17" s="644">
        <v>111481.2173</v>
      </c>
      <c r="J17" s="651">
        <v>111481.2173</v>
      </c>
      <c r="K17" s="651">
        <v>0</v>
      </c>
      <c r="L17" s="651">
        <v>0</v>
      </c>
      <c r="M17" s="651">
        <v>0</v>
      </c>
      <c r="N17" s="651">
        <v>0</v>
      </c>
      <c r="O17" s="497"/>
    </row>
    <row r="18" spans="1:15">
      <c r="A18" s="497">
        <v>12</v>
      </c>
      <c r="B18" s="505" t="s">
        <v>706</v>
      </c>
      <c r="C18" s="649">
        <v>26979237.427099999</v>
      </c>
      <c r="D18" s="644">
        <v>23078507.806299999</v>
      </c>
      <c r="E18" s="644">
        <v>2637951.9254000001</v>
      </c>
      <c r="F18" s="651">
        <v>1262777.6954000001</v>
      </c>
      <c r="G18" s="651">
        <v>0</v>
      </c>
      <c r="H18" s="644">
        <v>0</v>
      </c>
      <c r="I18" s="644">
        <v>1104198.7733</v>
      </c>
      <c r="J18" s="651">
        <v>461570.25260000001</v>
      </c>
      <c r="K18" s="651">
        <v>263795.20819999999</v>
      </c>
      <c r="L18" s="651">
        <v>378833.3125</v>
      </c>
      <c r="M18" s="651">
        <v>0</v>
      </c>
      <c r="N18" s="651">
        <v>0</v>
      </c>
      <c r="O18" s="497"/>
    </row>
    <row r="19" spans="1:15">
      <c r="A19" s="497">
        <v>13</v>
      </c>
      <c r="B19" s="505" t="s">
        <v>707</v>
      </c>
      <c r="C19" s="649">
        <v>6949144.3936000001</v>
      </c>
      <c r="D19" s="644">
        <v>6949144.3936000001</v>
      </c>
      <c r="E19" s="644">
        <v>0</v>
      </c>
      <c r="F19" s="651">
        <v>0</v>
      </c>
      <c r="G19" s="651">
        <v>0</v>
      </c>
      <c r="H19" s="644">
        <v>0</v>
      </c>
      <c r="I19" s="644">
        <v>138982.9137</v>
      </c>
      <c r="J19" s="651">
        <v>138982.9137</v>
      </c>
      <c r="K19" s="651">
        <v>0</v>
      </c>
      <c r="L19" s="651">
        <v>0</v>
      </c>
      <c r="M19" s="651">
        <v>0</v>
      </c>
      <c r="N19" s="651">
        <v>0</v>
      </c>
      <c r="O19" s="497"/>
    </row>
    <row r="20" spans="1:15">
      <c r="A20" s="497">
        <v>14</v>
      </c>
      <c r="B20" s="505" t="s">
        <v>708</v>
      </c>
      <c r="C20" s="649">
        <v>5303037.4452999998</v>
      </c>
      <c r="D20" s="644">
        <v>236619.3253</v>
      </c>
      <c r="E20" s="644">
        <v>0</v>
      </c>
      <c r="F20" s="651">
        <v>5066418.12</v>
      </c>
      <c r="G20" s="651">
        <v>0</v>
      </c>
      <c r="H20" s="644">
        <v>0</v>
      </c>
      <c r="I20" s="644">
        <v>1524657.8152999999</v>
      </c>
      <c r="J20" s="651">
        <v>4732.3752999999997</v>
      </c>
      <c r="K20" s="651">
        <v>0</v>
      </c>
      <c r="L20" s="651">
        <v>1519925.44</v>
      </c>
      <c r="M20" s="651">
        <v>0</v>
      </c>
      <c r="N20" s="651">
        <v>0</v>
      </c>
      <c r="O20" s="497"/>
    </row>
    <row r="21" spans="1:15">
      <c r="A21" s="497">
        <v>15</v>
      </c>
      <c r="B21" s="505" t="s">
        <v>709</v>
      </c>
      <c r="C21" s="649">
        <v>54253.760000000002</v>
      </c>
      <c r="D21" s="644">
        <v>27746.34</v>
      </c>
      <c r="E21" s="644">
        <v>1937.35</v>
      </c>
      <c r="F21" s="651">
        <v>24570.07</v>
      </c>
      <c r="G21" s="651">
        <v>0</v>
      </c>
      <c r="H21" s="644">
        <v>0</v>
      </c>
      <c r="I21" s="644">
        <v>8119.68</v>
      </c>
      <c r="J21" s="651">
        <v>554.91999999999996</v>
      </c>
      <c r="K21" s="651">
        <v>193.74</v>
      </c>
      <c r="L21" s="651">
        <v>7371.02</v>
      </c>
      <c r="M21" s="651">
        <v>0</v>
      </c>
      <c r="N21" s="651">
        <v>0</v>
      </c>
      <c r="O21" s="497"/>
    </row>
    <row r="22" spans="1:15">
      <c r="A22" s="497">
        <v>16</v>
      </c>
      <c r="B22" s="505" t="s">
        <v>710</v>
      </c>
      <c r="C22" s="649"/>
      <c r="D22" s="644"/>
      <c r="E22" s="644"/>
      <c r="F22" s="651"/>
      <c r="G22" s="651"/>
      <c r="H22" s="644"/>
      <c r="I22" s="644"/>
      <c r="J22" s="651"/>
      <c r="K22" s="651"/>
      <c r="L22" s="651"/>
      <c r="M22" s="651"/>
      <c r="N22" s="651"/>
      <c r="O22" s="497"/>
    </row>
    <row r="23" spans="1:15">
      <c r="A23" s="497">
        <v>17</v>
      </c>
      <c r="B23" s="505" t="s">
        <v>711</v>
      </c>
      <c r="C23" s="649">
        <v>2577659.8829000001</v>
      </c>
      <c r="D23" s="644">
        <v>2577659.8829000001</v>
      </c>
      <c r="E23" s="644">
        <v>0</v>
      </c>
      <c r="F23" s="651">
        <v>0</v>
      </c>
      <c r="G23" s="651">
        <v>0</v>
      </c>
      <c r="H23" s="644">
        <v>0</v>
      </c>
      <c r="I23" s="644">
        <v>51553.218800000002</v>
      </c>
      <c r="J23" s="651">
        <v>51553.218800000002</v>
      </c>
      <c r="K23" s="651">
        <v>0</v>
      </c>
      <c r="L23" s="651">
        <v>0</v>
      </c>
      <c r="M23" s="651">
        <v>0</v>
      </c>
      <c r="N23" s="651">
        <v>0</v>
      </c>
      <c r="O23" s="497"/>
    </row>
    <row r="24" spans="1:15">
      <c r="A24" s="497">
        <v>18</v>
      </c>
      <c r="B24" s="505" t="s">
        <v>712</v>
      </c>
      <c r="C24" s="649">
        <v>33208.6</v>
      </c>
      <c r="D24" s="644">
        <v>33208.6</v>
      </c>
      <c r="E24" s="644">
        <v>0</v>
      </c>
      <c r="F24" s="651">
        <v>0</v>
      </c>
      <c r="G24" s="651">
        <v>0</v>
      </c>
      <c r="H24" s="644">
        <v>0</v>
      </c>
      <c r="I24" s="644">
        <v>664.17</v>
      </c>
      <c r="J24" s="651">
        <v>664.17</v>
      </c>
      <c r="K24" s="651">
        <v>0</v>
      </c>
      <c r="L24" s="651">
        <v>0</v>
      </c>
      <c r="M24" s="651">
        <v>0</v>
      </c>
      <c r="N24" s="651">
        <v>0</v>
      </c>
      <c r="O24" s="497"/>
    </row>
    <row r="25" spans="1:15">
      <c r="A25" s="497">
        <v>19</v>
      </c>
      <c r="B25" s="505" t="s">
        <v>713</v>
      </c>
      <c r="C25" s="649"/>
      <c r="D25" s="644"/>
      <c r="E25" s="644"/>
      <c r="F25" s="651"/>
      <c r="G25" s="651"/>
      <c r="H25" s="644"/>
      <c r="I25" s="644"/>
      <c r="J25" s="651"/>
      <c r="K25" s="651"/>
      <c r="L25" s="651"/>
      <c r="M25" s="651"/>
      <c r="N25" s="651"/>
      <c r="O25" s="497"/>
    </row>
    <row r="26" spans="1:15">
      <c r="A26" s="497">
        <v>20</v>
      </c>
      <c r="B26" s="505" t="s">
        <v>714</v>
      </c>
      <c r="C26" s="649">
        <v>102330.21739999999</v>
      </c>
      <c r="D26" s="644">
        <v>102330.21739999999</v>
      </c>
      <c r="E26" s="644">
        <v>0</v>
      </c>
      <c r="F26" s="651">
        <v>0</v>
      </c>
      <c r="G26" s="651">
        <v>0</v>
      </c>
      <c r="H26" s="644">
        <v>0</v>
      </c>
      <c r="I26" s="644">
        <v>2046.5998999999999</v>
      </c>
      <c r="J26" s="651">
        <v>2046.5998999999999</v>
      </c>
      <c r="K26" s="651">
        <v>0</v>
      </c>
      <c r="L26" s="651">
        <v>0</v>
      </c>
      <c r="M26" s="651">
        <v>0</v>
      </c>
      <c r="N26" s="651">
        <v>0</v>
      </c>
      <c r="O26" s="497"/>
    </row>
    <row r="27" spans="1:15">
      <c r="A27" s="497">
        <v>21</v>
      </c>
      <c r="B27" s="505" t="s">
        <v>715</v>
      </c>
      <c r="C27" s="649">
        <v>26186.265800000001</v>
      </c>
      <c r="D27" s="644">
        <v>10105.085800000001</v>
      </c>
      <c r="E27" s="644">
        <v>0</v>
      </c>
      <c r="F27" s="651">
        <v>16081.18</v>
      </c>
      <c r="G27" s="651">
        <v>0</v>
      </c>
      <c r="H27" s="644">
        <v>0</v>
      </c>
      <c r="I27" s="644">
        <v>5026.4440999999997</v>
      </c>
      <c r="J27" s="651">
        <v>202.0941</v>
      </c>
      <c r="K27" s="651">
        <v>0</v>
      </c>
      <c r="L27" s="651">
        <v>4824.3500000000004</v>
      </c>
      <c r="M27" s="651">
        <v>0</v>
      </c>
      <c r="N27" s="651">
        <v>0</v>
      </c>
      <c r="O27" s="497"/>
    </row>
    <row r="28" spans="1:15">
      <c r="A28" s="497">
        <v>22</v>
      </c>
      <c r="B28" s="505" t="s">
        <v>716</v>
      </c>
      <c r="C28" s="649">
        <v>49865.38</v>
      </c>
      <c r="D28" s="644">
        <v>0</v>
      </c>
      <c r="E28" s="644">
        <v>0</v>
      </c>
      <c r="F28" s="651">
        <v>0</v>
      </c>
      <c r="G28" s="651">
        <v>49865.38</v>
      </c>
      <c r="H28" s="644">
        <v>0</v>
      </c>
      <c r="I28" s="644">
        <v>24932.69</v>
      </c>
      <c r="J28" s="651">
        <v>0</v>
      </c>
      <c r="K28" s="651">
        <v>0</v>
      </c>
      <c r="L28" s="651">
        <v>0</v>
      </c>
      <c r="M28" s="651">
        <v>24932.69</v>
      </c>
      <c r="N28" s="651">
        <v>0</v>
      </c>
      <c r="O28" s="497"/>
    </row>
    <row r="29" spans="1:15">
      <c r="A29" s="497">
        <v>23</v>
      </c>
      <c r="B29" s="505" t="s">
        <v>717</v>
      </c>
      <c r="C29" s="649">
        <v>7489752.5436000004</v>
      </c>
      <c r="D29" s="644">
        <v>6580168.5255000005</v>
      </c>
      <c r="E29" s="644">
        <v>27518.585599999999</v>
      </c>
      <c r="F29" s="651">
        <v>882065.4325</v>
      </c>
      <c r="G29" s="651">
        <v>0</v>
      </c>
      <c r="H29" s="644">
        <v>0</v>
      </c>
      <c r="I29" s="644">
        <v>398974.9044</v>
      </c>
      <c r="J29" s="651">
        <v>131603.42189999999</v>
      </c>
      <c r="K29" s="651">
        <v>2751.8604999999998</v>
      </c>
      <c r="L29" s="651">
        <v>264619.62199999997</v>
      </c>
      <c r="M29" s="651">
        <v>0</v>
      </c>
      <c r="N29" s="651">
        <v>0</v>
      </c>
      <c r="O29" s="497"/>
    </row>
    <row r="30" spans="1:15">
      <c r="A30" s="497">
        <v>24</v>
      </c>
      <c r="B30" s="505" t="s">
        <v>718</v>
      </c>
      <c r="C30" s="649"/>
      <c r="D30" s="644"/>
      <c r="E30" s="644"/>
      <c r="F30" s="651"/>
      <c r="G30" s="651"/>
      <c r="H30" s="644"/>
      <c r="I30" s="644"/>
      <c r="J30" s="651"/>
      <c r="K30" s="651"/>
      <c r="L30" s="651"/>
      <c r="M30" s="651"/>
      <c r="N30" s="651"/>
      <c r="O30" s="497"/>
    </row>
    <row r="31" spans="1:15">
      <c r="A31" s="497">
        <v>25</v>
      </c>
      <c r="B31" s="505" t="s">
        <v>719</v>
      </c>
      <c r="C31" s="649">
        <v>3554980.2601999999</v>
      </c>
      <c r="D31" s="644">
        <v>3028249.1861</v>
      </c>
      <c r="E31" s="644">
        <v>1778.03</v>
      </c>
      <c r="F31" s="651">
        <v>293097.95189999999</v>
      </c>
      <c r="G31" s="651">
        <v>231855.09220000001</v>
      </c>
      <c r="H31" s="644">
        <v>0</v>
      </c>
      <c r="I31" s="644">
        <v>264599.72220000002</v>
      </c>
      <c r="J31" s="651">
        <v>60564.975899999998</v>
      </c>
      <c r="K31" s="651">
        <v>177.8</v>
      </c>
      <c r="L31" s="651">
        <v>87929.385500000004</v>
      </c>
      <c r="M31" s="651">
        <v>115927.56080000001</v>
      </c>
      <c r="N31" s="651">
        <v>0</v>
      </c>
      <c r="O31" s="497"/>
    </row>
    <row r="32" spans="1:15">
      <c r="A32" s="497">
        <v>26</v>
      </c>
      <c r="B32" s="505" t="s">
        <v>821</v>
      </c>
      <c r="C32" s="505"/>
      <c r="D32" s="497"/>
      <c r="E32" s="497"/>
      <c r="F32" s="494"/>
      <c r="G32" s="494"/>
      <c r="H32" s="497"/>
      <c r="I32" s="497"/>
      <c r="J32" s="494"/>
      <c r="K32" s="494"/>
      <c r="L32" s="494"/>
      <c r="M32" s="494"/>
      <c r="N32" s="494"/>
      <c r="O32" s="497"/>
    </row>
    <row r="33" spans="1:15">
      <c r="A33" s="497">
        <v>27</v>
      </c>
      <c r="B33" s="540" t="s">
        <v>68</v>
      </c>
      <c r="C33" s="662">
        <f>SUM(C7:C32)</f>
        <v>95936863.127099991</v>
      </c>
      <c r="D33" s="662">
        <f t="shared" ref="D33:N33" si="0">SUM(D7:D32)</f>
        <v>77955300.76730001</v>
      </c>
      <c r="E33" s="662">
        <f t="shared" si="0"/>
        <v>7129563.8109999998</v>
      </c>
      <c r="F33" s="662">
        <f t="shared" si="0"/>
        <v>10195179.0781</v>
      </c>
      <c r="G33" s="662">
        <f t="shared" si="0"/>
        <v>645819.47069999995</v>
      </c>
      <c r="H33" s="662">
        <f t="shared" si="0"/>
        <v>11000</v>
      </c>
      <c r="I33" s="662">
        <f t="shared" si="0"/>
        <v>5664526.2294999994</v>
      </c>
      <c r="J33" s="662">
        <f t="shared" si="0"/>
        <v>1559106.2767999996</v>
      </c>
      <c r="K33" s="662">
        <f t="shared" si="0"/>
        <v>712956.38910000003</v>
      </c>
      <c r="L33" s="662">
        <f t="shared" si="0"/>
        <v>3058553.7256999998</v>
      </c>
      <c r="M33" s="662">
        <f t="shared" si="0"/>
        <v>322909.83790000004</v>
      </c>
      <c r="N33" s="662">
        <f t="shared" si="0"/>
        <v>11000</v>
      </c>
      <c r="O33" s="497"/>
    </row>
    <row r="34" spans="1:15">
      <c r="A34" s="506"/>
      <c r="B34" s="506"/>
      <c r="C34" s="506"/>
      <c r="D34" s="506"/>
      <c r="E34" s="506"/>
      <c r="H34" s="506"/>
      <c r="I34" s="506"/>
      <c r="O34" s="506"/>
    </row>
    <row r="35" spans="1:15">
      <c r="A35" s="506"/>
      <c r="B35" s="508"/>
      <c r="C35" s="508"/>
      <c r="D35" s="506"/>
      <c r="E35" s="506"/>
      <c r="H35" s="506"/>
      <c r="I35" s="506"/>
      <c r="O35" s="506"/>
    </row>
    <row r="36" spans="1:15">
      <c r="A36" s="506"/>
      <c r="B36" s="506"/>
      <c r="C36" s="506"/>
      <c r="D36" s="506"/>
      <c r="E36" s="506"/>
      <c r="H36" s="506"/>
      <c r="I36" s="506"/>
      <c r="O36" s="506"/>
    </row>
    <row r="37" spans="1:15">
      <c r="A37" s="506"/>
      <c r="B37" s="506"/>
      <c r="C37" s="506"/>
      <c r="D37" s="506"/>
      <c r="E37" s="506"/>
      <c r="H37" s="506"/>
      <c r="I37" s="506"/>
      <c r="O37" s="506"/>
    </row>
    <row r="38" spans="1:15">
      <c r="A38" s="506"/>
      <c r="B38" s="506"/>
      <c r="C38" s="506"/>
      <c r="D38" s="506"/>
      <c r="E38" s="506"/>
      <c r="H38" s="506"/>
      <c r="I38" s="506"/>
      <c r="O38" s="506"/>
    </row>
    <row r="39" spans="1:15">
      <c r="A39" s="506"/>
      <c r="B39" s="506"/>
      <c r="C39" s="506"/>
      <c r="D39" s="506"/>
      <c r="E39" s="506"/>
      <c r="H39" s="506"/>
      <c r="I39" s="506"/>
      <c r="O39" s="506"/>
    </row>
    <row r="40" spans="1:15">
      <c r="A40" s="506"/>
      <c r="B40" s="506"/>
      <c r="C40" s="506"/>
      <c r="D40" s="506"/>
      <c r="E40" s="506"/>
      <c r="H40" s="506"/>
      <c r="I40" s="506"/>
      <c r="O40" s="506"/>
    </row>
    <row r="41" spans="1:15">
      <c r="A41" s="509"/>
      <c r="B41" s="509"/>
      <c r="C41" s="509"/>
      <c r="D41" s="506"/>
      <c r="E41" s="506"/>
      <c r="H41" s="506"/>
      <c r="I41" s="506"/>
      <c r="O41" s="506"/>
    </row>
    <row r="42" spans="1:15">
      <c r="A42" s="509"/>
      <c r="B42" s="509"/>
      <c r="C42" s="509"/>
      <c r="D42" s="506"/>
      <c r="E42" s="506"/>
      <c r="H42" s="506"/>
      <c r="I42" s="506"/>
      <c r="O42" s="506"/>
    </row>
    <row r="43" spans="1:15">
      <c r="A43" s="506"/>
      <c r="B43" s="510"/>
      <c r="C43" s="510"/>
      <c r="D43" s="506"/>
      <c r="E43" s="506"/>
      <c r="H43" s="506"/>
      <c r="I43" s="506"/>
      <c r="O43" s="506"/>
    </row>
    <row r="44" spans="1:15">
      <c r="A44" s="506"/>
      <c r="B44" s="510"/>
      <c r="C44" s="510"/>
      <c r="D44" s="506"/>
      <c r="E44" s="506"/>
      <c r="H44" s="506"/>
      <c r="I44" s="506"/>
      <c r="O44" s="506"/>
    </row>
    <row r="45" spans="1:15">
      <c r="A45" s="506"/>
      <c r="B45" s="510"/>
      <c r="C45" s="510"/>
      <c r="D45" s="506"/>
      <c r="E45" s="506"/>
      <c r="H45" s="506"/>
      <c r="I45" s="506"/>
      <c r="O45" s="506"/>
    </row>
    <row r="46" spans="1:15">
      <c r="A46" s="506"/>
      <c r="B46" s="506"/>
      <c r="C46" s="506"/>
      <c r="D46" s="506"/>
      <c r="E46" s="506"/>
      <c r="H46" s="506"/>
      <c r="I46" s="506"/>
      <c r="O46" s="506"/>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85" zoomScaleNormal="85" workbookViewId="0">
      <selection activeCell="D13" sqref="D13"/>
    </sheetView>
  </sheetViews>
  <sheetFormatPr defaultColWidth="8.7109375" defaultRowHeight="12"/>
  <cols>
    <col min="1" max="1" width="11.85546875" style="542" bestFit="1" customWidth="1"/>
    <col min="2" max="2" width="80.140625" style="542" customWidth="1"/>
    <col min="3" max="11" width="28.28515625" style="542" customWidth="1"/>
    <col min="12" max="16384" width="8.7109375" style="542"/>
  </cols>
  <sheetData>
    <row r="1" spans="1:11" s="482" customFormat="1" ht="13.5">
      <c r="A1" s="481" t="s">
        <v>188</v>
      </c>
      <c r="B1" s="687" t="str">
        <f>Info!C2</f>
        <v>სს "ზირაათ ბანკი საქართველო"</v>
      </c>
    </row>
    <row r="2" spans="1:11" s="482" customFormat="1" ht="12.75">
      <c r="A2" s="483" t="s">
        <v>189</v>
      </c>
      <c r="B2" s="688">
        <f>'1. key ratios'!B2</f>
        <v>44742</v>
      </c>
    </row>
    <row r="3" spans="1:11" s="482" customFormat="1" ht="12.75">
      <c r="A3" s="484" t="s">
        <v>822</v>
      </c>
    </row>
    <row r="4" spans="1:11">
      <c r="C4" s="543" t="s">
        <v>672</v>
      </c>
      <c r="D4" s="543" t="s">
        <v>673</v>
      </c>
      <c r="E4" s="543" t="s">
        <v>674</v>
      </c>
      <c r="F4" s="543" t="s">
        <v>675</v>
      </c>
      <c r="G4" s="543" t="s">
        <v>676</v>
      </c>
      <c r="H4" s="543" t="s">
        <v>677</v>
      </c>
      <c r="I4" s="543" t="s">
        <v>678</v>
      </c>
      <c r="J4" s="543" t="s">
        <v>679</v>
      </c>
      <c r="K4" s="543" t="s">
        <v>680</v>
      </c>
    </row>
    <row r="5" spans="1:11" ht="104.1" customHeight="1">
      <c r="A5" s="894" t="s">
        <v>823</v>
      </c>
      <c r="B5" s="895"/>
      <c r="C5" s="486" t="s">
        <v>824</v>
      </c>
      <c r="D5" s="486" t="s">
        <v>810</v>
      </c>
      <c r="E5" s="486" t="s">
        <v>811</v>
      </c>
      <c r="F5" s="486" t="s">
        <v>825</v>
      </c>
      <c r="G5" s="486" t="s">
        <v>826</v>
      </c>
      <c r="H5" s="486" t="s">
        <v>827</v>
      </c>
      <c r="I5" s="486" t="s">
        <v>828</v>
      </c>
      <c r="J5" s="486" t="s">
        <v>829</v>
      </c>
      <c r="K5" s="486" t="s">
        <v>830</v>
      </c>
    </row>
    <row r="6" spans="1:11" ht="12.75">
      <c r="A6" s="497">
        <v>1</v>
      </c>
      <c r="B6" s="497" t="s">
        <v>831</v>
      </c>
      <c r="C6" s="644">
        <v>250000</v>
      </c>
      <c r="D6" s="644"/>
      <c r="E6" s="644">
        <v>5000000</v>
      </c>
      <c r="F6" s="644"/>
      <c r="G6" s="644">
        <v>85363348.7808</v>
      </c>
      <c r="H6" s="644"/>
      <c r="I6" s="644"/>
      <c r="J6" s="644">
        <v>4179071.6266000001</v>
      </c>
      <c r="K6" s="644">
        <v>1144442.7197</v>
      </c>
    </row>
    <row r="7" spans="1:11" ht="12.75">
      <c r="A7" s="497">
        <v>2</v>
      </c>
      <c r="B7" s="498" t="s">
        <v>832</v>
      </c>
      <c r="C7" s="644"/>
      <c r="D7" s="644"/>
      <c r="E7" s="644"/>
      <c r="F7" s="644"/>
      <c r="G7" s="644"/>
      <c r="H7" s="644"/>
      <c r="I7" s="644"/>
      <c r="J7" s="644"/>
      <c r="K7" s="644"/>
    </row>
    <row r="8" spans="1:11" ht="12.75">
      <c r="A8" s="497">
        <v>3</v>
      </c>
      <c r="B8" s="498" t="s">
        <v>782</v>
      </c>
      <c r="C8" s="644">
        <v>693674.15</v>
      </c>
      <c r="D8" s="644"/>
      <c r="E8" s="644">
        <v>5543472.3810999999</v>
      </c>
      <c r="F8" s="644"/>
      <c r="G8" s="644">
        <v>10946246.4252</v>
      </c>
      <c r="H8" s="644"/>
      <c r="I8" s="644"/>
      <c r="J8" s="644">
        <v>90853.205900000001</v>
      </c>
      <c r="K8" s="644"/>
    </row>
    <row r="9" spans="1:11" ht="12.75">
      <c r="A9" s="497">
        <v>4</v>
      </c>
      <c r="B9" s="530" t="s">
        <v>833</v>
      </c>
      <c r="C9" s="644"/>
      <c r="D9" s="644"/>
      <c r="E9" s="644"/>
      <c r="F9" s="644"/>
      <c r="G9" s="644">
        <v>10838950.5188</v>
      </c>
      <c r="H9" s="644"/>
      <c r="I9" s="644"/>
      <c r="J9" s="644">
        <v>2048.0300000000002</v>
      </c>
      <c r="K9" s="644">
        <v>11000</v>
      </c>
    </row>
    <row r="10" spans="1:11" ht="12.75">
      <c r="A10" s="497">
        <v>5</v>
      </c>
      <c r="B10" s="544" t="s">
        <v>834</v>
      </c>
      <c r="C10" s="644"/>
      <c r="D10" s="644"/>
      <c r="E10" s="644"/>
      <c r="F10" s="644"/>
      <c r="G10" s="644"/>
      <c r="H10" s="644"/>
      <c r="I10" s="644"/>
      <c r="J10" s="644"/>
      <c r="K10" s="644"/>
    </row>
    <row r="11" spans="1:11" ht="12.75">
      <c r="A11" s="497">
        <v>6</v>
      </c>
      <c r="B11" s="544" t="s">
        <v>835</v>
      </c>
      <c r="C11" s="644"/>
      <c r="D11" s="644"/>
      <c r="E11" s="644"/>
      <c r="F11" s="644"/>
      <c r="G11" s="644"/>
      <c r="H11" s="644"/>
      <c r="I11" s="644"/>
      <c r="J11" s="644"/>
      <c r="K11" s="644"/>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80" zoomScaleNormal="80" workbookViewId="0">
      <selection activeCell="C7" sqref="C7:S20"/>
    </sheetView>
  </sheetViews>
  <sheetFormatPr defaultRowHeight="15"/>
  <cols>
    <col min="1" max="1" width="10" bestFit="1" customWidth="1"/>
    <col min="2" max="2" width="71.7109375" customWidth="1"/>
    <col min="3" max="3" width="14.28515625" customWidth="1"/>
    <col min="4" max="4" width="13.140625" bestFit="1" customWidth="1"/>
    <col min="5" max="5" width="12.28515625" bestFit="1" customWidth="1"/>
    <col min="6" max="6" width="16.140625" bestFit="1" customWidth="1"/>
    <col min="7" max="8" width="10" customWidth="1"/>
    <col min="9" max="9" width="10.5703125" bestFit="1" customWidth="1"/>
    <col min="10" max="10" width="13.140625" bestFit="1" customWidth="1"/>
    <col min="11" max="11" width="12.28515625" bestFit="1" customWidth="1"/>
    <col min="12" max="12" width="16.140625" bestFit="1" customWidth="1"/>
    <col min="13" max="14" width="10.7109375"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c r="A1" s="481" t="s">
        <v>188</v>
      </c>
      <c r="B1" s="420" t="str">
        <f>Info!C2</f>
        <v>სს "ზირაათ ბანკი საქართველო"</v>
      </c>
    </row>
    <row r="2" spans="1:19">
      <c r="A2" s="483" t="s">
        <v>189</v>
      </c>
      <c r="B2" s="485">
        <f>'1. key ratios'!B2</f>
        <v>44742</v>
      </c>
    </row>
    <row r="3" spans="1:19">
      <c r="A3" s="484" t="s">
        <v>963</v>
      </c>
      <c r="B3" s="482"/>
    </row>
    <row r="4" spans="1:19">
      <c r="A4" s="484"/>
      <c r="B4" s="482"/>
    </row>
    <row r="5" spans="1:19" ht="24" customHeight="1">
      <c r="A5" s="896" t="s">
        <v>993</v>
      </c>
      <c r="B5" s="896"/>
      <c r="C5" s="898" t="s">
        <v>785</v>
      </c>
      <c r="D5" s="898"/>
      <c r="E5" s="898"/>
      <c r="F5" s="898"/>
      <c r="G5" s="898"/>
      <c r="H5" s="898"/>
      <c r="I5" s="898" t="s">
        <v>1001</v>
      </c>
      <c r="J5" s="898"/>
      <c r="K5" s="898"/>
      <c r="L5" s="898"/>
      <c r="M5" s="898"/>
      <c r="N5" s="898"/>
      <c r="O5" s="897" t="s">
        <v>989</v>
      </c>
      <c r="P5" s="897" t="s">
        <v>996</v>
      </c>
      <c r="Q5" s="897" t="s">
        <v>995</v>
      </c>
      <c r="R5" s="897" t="s">
        <v>1000</v>
      </c>
      <c r="S5" s="897" t="s">
        <v>990</v>
      </c>
    </row>
    <row r="6" spans="1:19" ht="36" customHeight="1">
      <c r="A6" s="896"/>
      <c r="B6" s="896"/>
      <c r="C6" s="615"/>
      <c r="D6" s="538" t="s">
        <v>816</v>
      </c>
      <c r="E6" s="538" t="s">
        <v>817</v>
      </c>
      <c r="F6" s="538" t="s">
        <v>818</v>
      </c>
      <c r="G6" s="538" t="s">
        <v>819</v>
      </c>
      <c r="H6" s="538" t="s">
        <v>820</v>
      </c>
      <c r="I6" s="615"/>
      <c r="J6" s="538" t="s">
        <v>816</v>
      </c>
      <c r="K6" s="538" t="s">
        <v>817</v>
      </c>
      <c r="L6" s="538" t="s">
        <v>818</v>
      </c>
      <c r="M6" s="538" t="s">
        <v>819</v>
      </c>
      <c r="N6" s="538" t="s">
        <v>820</v>
      </c>
      <c r="O6" s="897"/>
      <c r="P6" s="897"/>
      <c r="Q6" s="897"/>
      <c r="R6" s="897"/>
      <c r="S6" s="897"/>
    </row>
    <row r="7" spans="1:19">
      <c r="A7" s="604">
        <v>1</v>
      </c>
      <c r="B7" s="605" t="s">
        <v>964</v>
      </c>
      <c r="C7" s="652"/>
      <c r="D7" s="652"/>
      <c r="E7" s="652"/>
      <c r="F7" s="652"/>
      <c r="G7" s="652"/>
      <c r="H7" s="652"/>
      <c r="I7" s="652"/>
      <c r="J7" s="652"/>
      <c r="K7" s="652"/>
      <c r="L7" s="652"/>
      <c r="M7" s="652"/>
      <c r="N7" s="652"/>
      <c r="O7" s="652"/>
      <c r="P7" s="653"/>
      <c r="Q7" s="653"/>
      <c r="R7" s="653"/>
      <c r="S7" s="606"/>
    </row>
    <row r="8" spans="1:19">
      <c r="A8" s="604">
        <v>2</v>
      </c>
      <c r="B8" s="607" t="s">
        <v>965</v>
      </c>
      <c r="C8" s="652">
        <v>3357410.6811000002</v>
      </c>
      <c r="D8" s="652">
        <v>3240579.9414999997</v>
      </c>
      <c r="E8" s="652">
        <v>11023.6299</v>
      </c>
      <c r="F8" s="652">
        <v>94807.109700000001</v>
      </c>
      <c r="G8" s="652">
        <v>0</v>
      </c>
      <c r="H8" s="652">
        <v>11000</v>
      </c>
      <c r="I8" s="652">
        <v>105356.21370000001</v>
      </c>
      <c r="J8" s="652">
        <v>64811.706999999995</v>
      </c>
      <c r="K8" s="652">
        <v>1102.3591000000001</v>
      </c>
      <c r="L8" s="652">
        <v>28442.1476</v>
      </c>
      <c r="M8" s="652">
        <v>0</v>
      </c>
      <c r="N8" s="652">
        <v>11000</v>
      </c>
      <c r="O8" s="652">
        <v>108</v>
      </c>
      <c r="P8" s="653">
        <v>8.291509683171E-2</v>
      </c>
      <c r="Q8" s="653">
        <v>0.10625194127497001</v>
      </c>
      <c r="R8" s="653">
        <v>0.1146625</v>
      </c>
      <c r="S8" s="652">
        <v>47.4961676</v>
      </c>
    </row>
    <row r="9" spans="1:19">
      <c r="A9" s="604">
        <v>3</v>
      </c>
      <c r="B9" s="607" t="s">
        <v>966</v>
      </c>
      <c r="C9" s="652"/>
      <c r="D9" s="652"/>
      <c r="E9" s="652"/>
      <c r="F9" s="652"/>
      <c r="G9" s="652"/>
      <c r="H9" s="652"/>
      <c r="I9" s="652"/>
      <c r="J9" s="652"/>
      <c r="K9" s="652"/>
      <c r="L9" s="652"/>
      <c r="M9" s="652"/>
      <c r="N9" s="652"/>
      <c r="O9" s="652"/>
      <c r="P9" s="653"/>
      <c r="Q9" s="653"/>
      <c r="R9" s="653"/>
      <c r="S9" s="652"/>
    </row>
    <row r="10" spans="1:19">
      <c r="A10" s="604">
        <v>4</v>
      </c>
      <c r="B10" s="607" t="s">
        <v>967</v>
      </c>
      <c r="C10" s="652"/>
      <c r="D10" s="652"/>
      <c r="E10" s="652"/>
      <c r="F10" s="652"/>
      <c r="G10" s="652"/>
      <c r="H10" s="652"/>
      <c r="I10" s="652"/>
      <c r="J10" s="652"/>
      <c r="K10" s="652"/>
      <c r="L10" s="652"/>
      <c r="M10" s="652"/>
      <c r="N10" s="652"/>
      <c r="O10" s="652"/>
      <c r="P10" s="653"/>
      <c r="Q10" s="653"/>
      <c r="R10" s="653"/>
      <c r="S10" s="652"/>
    </row>
    <row r="11" spans="1:19">
      <c r="A11" s="604">
        <v>5</v>
      </c>
      <c r="B11" s="607" t="s">
        <v>968</v>
      </c>
      <c r="C11" s="652"/>
      <c r="D11" s="652"/>
      <c r="E11" s="652"/>
      <c r="F11" s="652"/>
      <c r="G11" s="652"/>
      <c r="H11" s="652"/>
      <c r="I11" s="652"/>
      <c r="J11" s="652"/>
      <c r="K11" s="652"/>
      <c r="L11" s="652"/>
      <c r="M11" s="652"/>
      <c r="N11" s="652"/>
      <c r="O11" s="652"/>
      <c r="P11" s="653"/>
      <c r="Q11" s="653"/>
      <c r="R11" s="653"/>
      <c r="S11" s="652"/>
    </row>
    <row r="12" spans="1:19">
      <c r="A12" s="604">
        <v>6</v>
      </c>
      <c r="B12" s="607" t="s">
        <v>969</v>
      </c>
      <c r="C12" s="652"/>
      <c r="D12" s="652"/>
      <c r="E12" s="652"/>
      <c r="F12" s="652"/>
      <c r="G12" s="652"/>
      <c r="H12" s="652"/>
      <c r="I12" s="652"/>
      <c r="J12" s="652"/>
      <c r="K12" s="652"/>
      <c r="L12" s="652"/>
      <c r="M12" s="652"/>
      <c r="N12" s="652"/>
      <c r="O12" s="652"/>
      <c r="P12" s="653"/>
      <c r="Q12" s="653"/>
      <c r="R12" s="653"/>
      <c r="S12" s="652"/>
    </row>
    <row r="13" spans="1:19">
      <c r="A13" s="604">
        <v>7</v>
      </c>
      <c r="B13" s="607" t="s">
        <v>970</v>
      </c>
      <c r="C13" s="652">
        <v>6265835.4325999999</v>
      </c>
      <c r="D13" s="652">
        <v>4918289.1992000006</v>
      </c>
      <c r="E13" s="652">
        <v>129824.9454</v>
      </c>
      <c r="F13" s="652">
        <v>936000.81579999998</v>
      </c>
      <c r="G13" s="652">
        <v>281720.47220000002</v>
      </c>
      <c r="H13" s="652">
        <v>0</v>
      </c>
      <c r="I13" s="652">
        <v>533008.73930000002</v>
      </c>
      <c r="J13" s="652">
        <v>98365.747300000003</v>
      </c>
      <c r="K13" s="652">
        <v>12982.5082</v>
      </c>
      <c r="L13" s="652">
        <v>280800.23300000001</v>
      </c>
      <c r="M13" s="652">
        <v>140860.25080000001</v>
      </c>
      <c r="N13" s="652">
        <v>0</v>
      </c>
      <c r="O13" s="652">
        <v>57</v>
      </c>
      <c r="P13" s="653">
        <v>0.10564238480608999</v>
      </c>
      <c r="Q13" s="653">
        <v>0.12118285332716</v>
      </c>
      <c r="R13" s="653">
        <v>9.3914899999999996E-2</v>
      </c>
      <c r="S13" s="652">
        <v>72.231174999999993</v>
      </c>
    </row>
    <row r="14" spans="1:19">
      <c r="A14" s="617">
        <v>7.1</v>
      </c>
      <c r="B14" s="608" t="s">
        <v>971</v>
      </c>
      <c r="C14" s="652">
        <v>5796918.8066999996</v>
      </c>
      <c r="D14" s="652">
        <v>4681227.6655000001</v>
      </c>
      <c r="E14" s="652">
        <v>129824.9454</v>
      </c>
      <c r="F14" s="652">
        <v>936000.81579999998</v>
      </c>
      <c r="G14" s="652">
        <v>49865.38</v>
      </c>
      <c r="H14" s="652">
        <v>0</v>
      </c>
      <c r="I14" s="652">
        <v>412339.95039999997</v>
      </c>
      <c r="J14" s="652">
        <v>93624.51920000001</v>
      </c>
      <c r="K14" s="652">
        <v>12982.5082</v>
      </c>
      <c r="L14" s="652">
        <v>280800.23300000001</v>
      </c>
      <c r="M14" s="652">
        <v>24932.69</v>
      </c>
      <c r="N14" s="652">
        <v>0</v>
      </c>
      <c r="O14" s="652">
        <v>54</v>
      </c>
      <c r="P14" s="653">
        <v>0.10815200433496</v>
      </c>
      <c r="Q14" s="653">
        <v>0.12560546375046</v>
      </c>
      <c r="R14" s="653">
        <v>9.4713199999999997E-2</v>
      </c>
      <c r="S14" s="652">
        <v>71.000594500000005</v>
      </c>
    </row>
    <row r="15" spans="1:19" ht="25.5">
      <c r="A15" s="617">
        <v>7.2</v>
      </c>
      <c r="B15" s="608" t="s">
        <v>972</v>
      </c>
      <c r="C15" s="652">
        <v>203852.93369999999</v>
      </c>
      <c r="D15" s="652">
        <v>203852.93369999999</v>
      </c>
      <c r="E15" s="652">
        <v>0</v>
      </c>
      <c r="F15" s="652">
        <v>0</v>
      </c>
      <c r="G15" s="652">
        <v>0</v>
      </c>
      <c r="H15" s="652">
        <v>0</v>
      </c>
      <c r="I15" s="652">
        <v>4077.0581000000002</v>
      </c>
      <c r="J15" s="652">
        <v>4077.0581000000002</v>
      </c>
      <c r="K15" s="652">
        <v>0</v>
      </c>
      <c r="L15" s="652">
        <v>0</v>
      </c>
      <c r="M15" s="652">
        <v>0</v>
      </c>
      <c r="N15" s="652">
        <v>0</v>
      </c>
      <c r="O15" s="652">
        <v>1</v>
      </c>
      <c r="P15" s="653">
        <v>7.4999999999999997E-2</v>
      </c>
      <c r="Q15" s="653">
        <v>8.0100000000000005E-2</v>
      </c>
      <c r="R15" s="653">
        <v>7.4999999999999997E-2</v>
      </c>
      <c r="S15" s="652">
        <v>118.1340342</v>
      </c>
    </row>
    <row r="16" spans="1:19">
      <c r="A16" s="617">
        <v>7.3</v>
      </c>
      <c r="B16" s="608" t="s">
        <v>973</v>
      </c>
      <c r="C16" s="652">
        <v>265063.69219999999</v>
      </c>
      <c r="D16" s="652">
        <v>33208.6</v>
      </c>
      <c r="E16" s="652">
        <v>0</v>
      </c>
      <c r="F16" s="652">
        <v>0</v>
      </c>
      <c r="G16" s="652">
        <v>231855.09220000001</v>
      </c>
      <c r="H16" s="652">
        <v>0</v>
      </c>
      <c r="I16" s="652">
        <v>116591.7308</v>
      </c>
      <c r="J16" s="652">
        <v>664.17</v>
      </c>
      <c r="K16" s="652">
        <v>0</v>
      </c>
      <c r="L16" s="652">
        <v>0</v>
      </c>
      <c r="M16" s="652">
        <v>115927.56080000001</v>
      </c>
      <c r="N16" s="652">
        <v>0</v>
      </c>
      <c r="O16" s="652">
        <v>2</v>
      </c>
      <c r="P16" s="653">
        <v>0.14532710280373001</v>
      </c>
      <c r="Q16" s="653">
        <v>0.16636728971961001</v>
      </c>
      <c r="R16" s="653">
        <v>9.1004600000000005E-2</v>
      </c>
      <c r="S16" s="652">
        <v>63.841972800000001</v>
      </c>
    </row>
    <row r="17" spans="1:19">
      <c r="A17" s="604">
        <v>8</v>
      </c>
      <c r="B17" s="607" t="s">
        <v>974</v>
      </c>
      <c r="C17" s="652"/>
      <c r="D17" s="652"/>
      <c r="E17" s="652"/>
      <c r="F17" s="652"/>
      <c r="G17" s="652"/>
      <c r="H17" s="652"/>
      <c r="I17" s="652"/>
      <c r="J17" s="652"/>
      <c r="K17" s="652"/>
      <c r="L17" s="652"/>
      <c r="M17" s="652"/>
      <c r="N17" s="652"/>
      <c r="O17" s="652"/>
      <c r="P17" s="653"/>
      <c r="Q17" s="653"/>
      <c r="R17" s="653"/>
      <c r="S17" s="652"/>
    </row>
    <row r="18" spans="1:19">
      <c r="A18" s="609">
        <v>9</v>
      </c>
      <c r="B18" s="610" t="s">
        <v>975</v>
      </c>
      <c r="C18" s="654"/>
      <c r="D18" s="654"/>
      <c r="E18" s="654"/>
      <c r="F18" s="654"/>
      <c r="G18" s="654"/>
      <c r="H18" s="654"/>
      <c r="I18" s="654"/>
      <c r="J18" s="654"/>
      <c r="K18" s="654"/>
      <c r="L18" s="654"/>
      <c r="M18" s="654"/>
      <c r="N18" s="654"/>
      <c r="O18" s="654"/>
      <c r="P18" s="655"/>
      <c r="Q18" s="655"/>
      <c r="R18" s="655"/>
      <c r="S18" s="654"/>
    </row>
    <row r="19" spans="1:19">
      <c r="A19" s="611">
        <v>10</v>
      </c>
      <c r="B19" s="612" t="s">
        <v>994</v>
      </c>
      <c r="C19" s="652">
        <v>9623246.1137000006</v>
      </c>
      <c r="D19" s="652">
        <v>8158869.1407000003</v>
      </c>
      <c r="E19" s="652">
        <v>140848.5753</v>
      </c>
      <c r="F19" s="652">
        <v>1030807.9255</v>
      </c>
      <c r="G19" s="652">
        <v>281720.47220000002</v>
      </c>
      <c r="H19" s="652">
        <v>11000</v>
      </c>
      <c r="I19" s="652">
        <v>638364.95299999998</v>
      </c>
      <c r="J19" s="652">
        <v>163177.45429999998</v>
      </c>
      <c r="K19" s="652">
        <v>14084.8673</v>
      </c>
      <c r="L19" s="652">
        <v>309242.38060000003</v>
      </c>
      <c r="M19" s="652">
        <v>140860.25080000001</v>
      </c>
      <c r="N19" s="652">
        <v>11000</v>
      </c>
      <c r="O19" s="652">
        <v>165</v>
      </c>
      <c r="P19" s="653">
        <v>9.668452981211996E-2</v>
      </c>
      <c r="Q19" s="653">
        <v>0.11529790369115001</v>
      </c>
      <c r="R19" s="653">
        <v>0.10115349999999999</v>
      </c>
      <c r="S19" s="652">
        <v>63.6015096</v>
      </c>
    </row>
    <row r="20" spans="1:19" ht="25.5">
      <c r="A20" s="617">
        <v>10.1</v>
      </c>
      <c r="B20" s="608" t="s">
        <v>999</v>
      </c>
      <c r="C20" s="652"/>
      <c r="D20" s="652"/>
      <c r="E20" s="652"/>
      <c r="F20" s="652"/>
      <c r="G20" s="652"/>
      <c r="H20" s="652"/>
      <c r="I20" s="652"/>
      <c r="J20" s="652"/>
      <c r="K20" s="652"/>
      <c r="L20" s="652"/>
      <c r="M20" s="652"/>
      <c r="N20" s="652"/>
      <c r="O20" s="652"/>
      <c r="P20" s="653"/>
      <c r="Q20" s="653"/>
      <c r="R20" s="653"/>
      <c r="S20" s="606"/>
    </row>
  </sheetData>
  <mergeCells count="8">
    <mergeCell ref="A5:B6"/>
    <mergeCell ref="S5:S6"/>
    <mergeCell ref="R5:R6"/>
    <mergeCell ref="Q5:Q6"/>
    <mergeCell ref="P5:P6"/>
    <mergeCell ref="C5:H5"/>
    <mergeCell ref="I5:N5"/>
    <mergeCell ref="O5: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4"/>
  <sheetViews>
    <sheetView workbookViewId="0">
      <pane xSplit="1" ySplit="5" topLeftCell="B27" activePane="bottomRight" state="frozen"/>
      <selection pane="topRight" activeCell="B1" sqref="B1"/>
      <selection pane="bottomLeft" activeCell="A5" sqref="A5"/>
      <selection pane="bottomRight" activeCell="C7" sqref="C7:H41"/>
    </sheetView>
  </sheetViews>
  <sheetFormatPr defaultRowHeight="15"/>
  <cols>
    <col min="1" max="1" width="9.5703125" style="2" bestFit="1" customWidth="1"/>
    <col min="2" max="2" width="55.140625" style="2" bestFit="1" customWidth="1"/>
    <col min="3" max="3" width="11.7109375" style="692" customWidth="1"/>
    <col min="4" max="4" width="13.28515625" style="692" customWidth="1"/>
    <col min="5" max="5" width="14.5703125" style="692" customWidth="1"/>
    <col min="6" max="6" width="11.7109375" style="692" customWidth="1"/>
    <col min="7" max="7" width="13.7109375" style="692" customWidth="1"/>
    <col min="8" max="8" width="14.5703125" style="692" customWidth="1"/>
  </cols>
  <sheetData>
    <row r="1" spans="1:8" ht="15.75">
      <c r="A1" s="18" t="s">
        <v>188</v>
      </c>
      <c r="B1" s="330" t="str">
        <f>Info!C2</f>
        <v>სს "ზირაათ ბანკი საქართველო"</v>
      </c>
    </row>
    <row r="2" spans="1:8" ht="15.75">
      <c r="A2" s="18" t="s">
        <v>189</v>
      </c>
      <c r="B2" s="663">
        <f>'1. key ratios'!B2</f>
        <v>44742</v>
      </c>
    </row>
    <row r="3" spans="1:8" ht="15.75">
      <c r="A3" s="18"/>
    </row>
    <row r="4" spans="1:8" ht="16.5" thickBot="1">
      <c r="A4" s="30" t="s">
        <v>406</v>
      </c>
      <c r="B4" s="67" t="s">
        <v>244</v>
      </c>
      <c r="C4" s="747"/>
      <c r="D4" s="748"/>
      <c r="E4" s="748"/>
      <c r="F4" s="749"/>
      <c r="G4" s="749"/>
      <c r="H4" s="750" t="s">
        <v>93</v>
      </c>
    </row>
    <row r="5" spans="1:8" ht="15.75">
      <c r="A5" s="32"/>
      <c r="B5" s="33"/>
      <c r="C5" s="789" t="s">
        <v>194</v>
      </c>
      <c r="D5" s="790"/>
      <c r="E5" s="791"/>
      <c r="F5" s="789" t="s">
        <v>195</v>
      </c>
      <c r="G5" s="790"/>
      <c r="H5" s="792"/>
    </row>
    <row r="6" spans="1:8" ht="15.75">
      <c r="A6" s="34" t="s">
        <v>26</v>
      </c>
      <c r="B6" s="35" t="s">
        <v>153</v>
      </c>
      <c r="C6" s="36" t="s">
        <v>27</v>
      </c>
      <c r="D6" s="36" t="s">
        <v>94</v>
      </c>
      <c r="E6" s="36" t="s">
        <v>68</v>
      </c>
      <c r="F6" s="36" t="s">
        <v>27</v>
      </c>
      <c r="G6" s="36" t="s">
        <v>94</v>
      </c>
      <c r="H6" s="37" t="s">
        <v>68</v>
      </c>
    </row>
    <row r="7" spans="1:8" ht="15.75">
      <c r="A7" s="34">
        <v>1</v>
      </c>
      <c r="B7" s="38" t="s">
        <v>154</v>
      </c>
      <c r="C7" s="751">
        <v>2400909.2799999998</v>
      </c>
      <c r="D7" s="751">
        <v>6400283.1540999999</v>
      </c>
      <c r="E7" s="752">
        <v>8801192.4341000002</v>
      </c>
      <c r="F7" s="753">
        <v>2377985.7599999998</v>
      </c>
      <c r="G7" s="754">
        <v>4987571.0631999997</v>
      </c>
      <c r="H7" s="755">
        <v>7365556.8231999995</v>
      </c>
    </row>
    <row r="8" spans="1:8" ht="15.75">
      <c r="A8" s="34">
        <v>2</v>
      </c>
      <c r="B8" s="38" t="s">
        <v>155</v>
      </c>
      <c r="C8" s="751">
        <v>850714.96</v>
      </c>
      <c r="D8" s="751">
        <v>39590033.555299997</v>
      </c>
      <c r="E8" s="752">
        <v>40440748.515299998</v>
      </c>
      <c r="F8" s="753">
        <v>5957988.5700000003</v>
      </c>
      <c r="G8" s="754">
        <v>31040223.491300002</v>
      </c>
      <c r="H8" s="755">
        <v>36998212.061300002</v>
      </c>
    </row>
    <row r="9" spans="1:8" ht="15.75">
      <c r="A9" s="34">
        <v>3</v>
      </c>
      <c r="B9" s="38" t="s">
        <v>156</v>
      </c>
      <c r="C9" s="751">
        <v>16526786.01</v>
      </c>
      <c r="D9" s="751">
        <v>1700064.7360999999</v>
      </c>
      <c r="E9" s="752">
        <v>18226850.746100001</v>
      </c>
      <c r="F9" s="753">
        <v>25107.46</v>
      </c>
      <c r="G9" s="754">
        <v>6385221.3359000003</v>
      </c>
      <c r="H9" s="755">
        <v>6410328.7959000003</v>
      </c>
    </row>
    <row r="10" spans="1:8" ht="15.75">
      <c r="A10" s="34">
        <v>4</v>
      </c>
      <c r="B10" s="38" t="s">
        <v>185</v>
      </c>
      <c r="C10" s="751">
        <v>0</v>
      </c>
      <c r="D10" s="751">
        <v>0</v>
      </c>
      <c r="E10" s="752">
        <v>0</v>
      </c>
      <c r="F10" s="753">
        <v>0</v>
      </c>
      <c r="G10" s="754">
        <v>0</v>
      </c>
      <c r="H10" s="755">
        <v>0</v>
      </c>
    </row>
    <row r="11" spans="1:8" ht="15.75">
      <c r="A11" s="34">
        <v>5</v>
      </c>
      <c r="B11" s="38" t="s">
        <v>157</v>
      </c>
      <c r="C11" s="751">
        <v>996190.14</v>
      </c>
      <c r="D11" s="751">
        <v>0</v>
      </c>
      <c r="E11" s="752">
        <v>996190.14</v>
      </c>
      <c r="F11" s="753">
        <v>7249180.8700000001</v>
      </c>
      <c r="G11" s="754">
        <v>0</v>
      </c>
      <c r="H11" s="755">
        <v>7249180.8700000001</v>
      </c>
    </row>
    <row r="12" spans="1:8" ht="15.75">
      <c r="A12" s="34">
        <v>6.1</v>
      </c>
      <c r="B12" s="39" t="s">
        <v>158</v>
      </c>
      <c r="C12" s="751">
        <v>54174441.609999999</v>
      </c>
      <c r="D12" s="751">
        <v>41762421.517099991</v>
      </c>
      <c r="E12" s="752">
        <v>95936863.127099991</v>
      </c>
      <c r="F12" s="753">
        <v>53370920.529999994</v>
      </c>
      <c r="G12" s="754">
        <v>23407982.300000001</v>
      </c>
      <c r="H12" s="755">
        <v>76778902.829999998</v>
      </c>
    </row>
    <row r="13" spans="1:8" ht="15.75">
      <c r="A13" s="34">
        <v>6.2</v>
      </c>
      <c r="B13" s="39" t="s">
        <v>159</v>
      </c>
      <c r="C13" s="751">
        <v>-3922120.05</v>
      </c>
      <c r="D13" s="751">
        <v>-1742406.1795000001</v>
      </c>
      <c r="E13" s="752">
        <v>-5664526.2294999994</v>
      </c>
      <c r="F13" s="753">
        <v>-3100752.88</v>
      </c>
      <c r="G13" s="754">
        <v>-1590780.0168000001</v>
      </c>
      <c r="H13" s="755">
        <v>-4691532.8968000002</v>
      </c>
    </row>
    <row r="14" spans="1:8" ht="15.75">
      <c r="A14" s="34">
        <v>6</v>
      </c>
      <c r="B14" s="38" t="s">
        <v>160</v>
      </c>
      <c r="C14" s="752">
        <v>50252321.560000002</v>
      </c>
      <c r="D14" s="752">
        <v>40020015.337599993</v>
      </c>
      <c r="E14" s="752">
        <v>90272336.897599995</v>
      </c>
      <c r="F14" s="752">
        <v>50270167.649999991</v>
      </c>
      <c r="G14" s="752">
        <v>21817202.283199999</v>
      </c>
      <c r="H14" s="752">
        <v>72087369.933199987</v>
      </c>
    </row>
    <row r="15" spans="1:8" ht="15.75">
      <c r="A15" s="34">
        <v>7</v>
      </c>
      <c r="B15" s="38" t="s">
        <v>161</v>
      </c>
      <c r="C15" s="751">
        <v>350912.54999999993</v>
      </c>
      <c r="D15" s="751">
        <v>164455.93029999998</v>
      </c>
      <c r="E15" s="752">
        <v>515368.48029999994</v>
      </c>
      <c r="F15" s="753">
        <v>637222.1</v>
      </c>
      <c r="G15" s="754">
        <v>153076.68540000002</v>
      </c>
      <c r="H15" s="755">
        <v>790298.78539999994</v>
      </c>
    </row>
    <row r="16" spans="1:8" ht="15.75">
      <c r="A16" s="34">
        <v>8</v>
      </c>
      <c r="B16" s="38" t="s">
        <v>162</v>
      </c>
      <c r="C16" s="751">
        <v>0</v>
      </c>
      <c r="D16" s="751">
        <v>0</v>
      </c>
      <c r="E16" s="752">
        <v>0</v>
      </c>
      <c r="F16" s="753">
        <v>62320</v>
      </c>
      <c r="G16" s="751">
        <v>0</v>
      </c>
      <c r="H16" s="755">
        <v>62320</v>
      </c>
    </row>
    <row r="17" spans="1:8" ht="15.75">
      <c r="A17" s="34">
        <v>9</v>
      </c>
      <c r="B17" s="38" t="s">
        <v>163</v>
      </c>
      <c r="C17" s="751">
        <v>0</v>
      </c>
      <c r="D17" s="751">
        <v>0</v>
      </c>
      <c r="E17" s="752">
        <v>0</v>
      </c>
      <c r="F17" s="753">
        <v>0</v>
      </c>
      <c r="G17" s="751">
        <v>0</v>
      </c>
      <c r="H17" s="755">
        <v>0</v>
      </c>
    </row>
    <row r="18" spans="1:8" ht="15.75">
      <c r="A18" s="34">
        <v>10</v>
      </c>
      <c r="B18" s="38" t="s">
        <v>164</v>
      </c>
      <c r="C18" s="751">
        <v>5842888.21</v>
      </c>
      <c r="D18" s="751">
        <v>0</v>
      </c>
      <c r="E18" s="752">
        <v>5842888.21</v>
      </c>
      <c r="F18" s="753">
        <v>6393825.5999999996</v>
      </c>
      <c r="G18" s="751">
        <v>0</v>
      </c>
      <c r="H18" s="755">
        <v>6393825.5999999996</v>
      </c>
    </row>
    <row r="19" spans="1:8" ht="15.75">
      <c r="A19" s="34">
        <v>11</v>
      </c>
      <c r="B19" s="38" t="s">
        <v>165</v>
      </c>
      <c r="C19" s="751">
        <v>1363572.17</v>
      </c>
      <c r="D19" s="751">
        <v>1285203.4018000001</v>
      </c>
      <c r="E19" s="752">
        <v>2648775.5718</v>
      </c>
      <c r="F19" s="753">
        <v>597013.28999999992</v>
      </c>
      <c r="G19" s="754">
        <v>1215245.8245000001</v>
      </c>
      <c r="H19" s="755">
        <v>1812259.1145000001</v>
      </c>
    </row>
    <row r="20" spans="1:8" ht="15.75">
      <c r="A20" s="34">
        <v>12</v>
      </c>
      <c r="B20" s="40" t="s">
        <v>166</v>
      </c>
      <c r="C20" s="752">
        <v>78584294.879999995</v>
      </c>
      <c r="D20" s="752">
        <v>89160056.115199998</v>
      </c>
      <c r="E20" s="752">
        <v>167744350.99519998</v>
      </c>
      <c r="F20" s="752">
        <v>73570811.299999997</v>
      </c>
      <c r="G20" s="752">
        <v>65598540.683500007</v>
      </c>
      <c r="H20" s="755">
        <v>139169351.9835</v>
      </c>
    </row>
    <row r="21" spans="1:8" ht="15.75">
      <c r="A21" s="34"/>
      <c r="B21" s="35" t="s">
        <v>183</v>
      </c>
      <c r="C21" s="756"/>
      <c r="D21" s="756"/>
      <c r="E21" s="756"/>
      <c r="F21" s="757"/>
      <c r="G21" s="758"/>
      <c r="H21" s="759"/>
    </row>
    <row r="22" spans="1:8" ht="15.75">
      <c r="A22" s="34">
        <v>13</v>
      </c>
      <c r="B22" s="38" t="s">
        <v>167</v>
      </c>
      <c r="C22" s="751">
        <v>0</v>
      </c>
      <c r="D22" s="751">
        <v>10983375</v>
      </c>
      <c r="E22" s="752">
        <v>10983375</v>
      </c>
      <c r="F22" s="753">
        <v>0</v>
      </c>
      <c r="G22" s="754">
        <v>2823350</v>
      </c>
      <c r="H22" s="755">
        <v>2823350</v>
      </c>
    </row>
    <row r="23" spans="1:8" ht="15.75">
      <c r="A23" s="34">
        <v>14</v>
      </c>
      <c r="B23" s="38" t="s">
        <v>168</v>
      </c>
      <c r="C23" s="751">
        <v>8946191.6500000004</v>
      </c>
      <c r="D23" s="751">
        <v>52497067.292099997</v>
      </c>
      <c r="E23" s="752">
        <v>61443258.942099996</v>
      </c>
      <c r="F23" s="753">
        <v>8845221.4199999999</v>
      </c>
      <c r="G23" s="754">
        <v>46258793.5255</v>
      </c>
      <c r="H23" s="755">
        <v>55104014.945500001</v>
      </c>
    </row>
    <row r="24" spans="1:8" ht="15.75">
      <c r="A24" s="34">
        <v>15</v>
      </c>
      <c r="B24" s="38" t="s">
        <v>169</v>
      </c>
      <c r="C24" s="751">
        <v>1968549.16</v>
      </c>
      <c r="D24" s="751">
        <v>9222166.1964999996</v>
      </c>
      <c r="E24" s="752">
        <v>11190715.3565</v>
      </c>
      <c r="F24" s="753">
        <v>2656096.48</v>
      </c>
      <c r="G24" s="754">
        <v>3538255.8720999998</v>
      </c>
      <c r="H24" s="755">
        <v>6194352.3520999998</v>
      </c>
    </row>
    <row r="25" spans="1:8" ht="15.75">
      <c r="A25" s="34">
        <v>16</v>
      </c>
      <c r="B25" s="38" t="s">
        <v>170</v>
      </c>
      <c r="C25" s="751">
        <v>1408450</v>
      </c>
      <c r="D25" s="751">
        <v>17030241.870900001</v>
      </c>
      <c r="E25" s="752">
        <v>18438691.870900001</v>
      </c>
      <c r="F25" s="753">
        <v>269578</v>
      </c>
      <c r="G25" s="754">
        <v>9732750.496100001</v>
      </c>
      <c r="H25" s="755">
        <v>10002328.496100001</v>
      </c>
    </row>
    <row r="26" spans="1:8" ht="15.75">
      <c r="A26" s="34">
        <v>17</v>
      </c>
      <c r="B26" s="38" t="s">
        <v>171</v>
      </c>
      <c r="C26" s="756">
        <v>0</v>
      </c>
      <c r="D26" s="756">
        <v>0</v>
      </c>
      <c r="E26" s="752">
        <v>0</v>
      </c>
      <c r="F26" s="757">
        <v>0</v>
      </c>
      <c r="G26" s="758">
        <v>0</v>
      </c>
      <c r="H26" s="755">
        <v>0</v>
      </c>
    </row>
    <row r="27" spans="1:8" ht="15.75">
      <c r="A27" s="34">
        <v>18</v>
      </c>
      <c r="B27" s="38" t="s">
        <v>172</v>
      </c>
      <c r="C27" s="751">
        <v>0</v>
      </c>
      <c r="D27" s="751">
        <v>0</v>
      </c>
      <c r="E27" s="752">
        <v>0</v>
      </c>
      <c r="F27" s="753">
        <v>0</v>
      </c>
      <c r="G27" s="754">
        <v>0</v>
      </c>
      <c r="H27" s="755">
        <v>0</v>
      </c>
    </row>
    <row r="28" spans="1:8" ht="15.75">
      <c r="A28" s="34">
        <v>19</v>
      </c>
      <c r="B28" s="38" t="s">
        <v>173</v>
      </c>
      <c r="C28" s="751">
        <v>45720.520000000004</v>
      </c>
      <c r="D28" s="751">
        <v>170223.21929999997</v>
      </c>
      <c r="E28" s="752">
        <v>215943.73929999996</v>
      </c>
      <c r="F28" s="753">
        <v>28631.589999999997</v>
      </c>
      <c r="G28" s="754">
        <v>117791.38920000001</v>
      </c>
      <c r="H28" s="755">
        <v>146422.9792</v>
      </c>
    </row>
    <row r="29" spans="1:8" ht="15.75">
      <c r="A29" s="34">
        <v>20</v>
      </c>
      <c r="B29" s="38" t="s">
        <v>95</v>
      </c>
      <c r="C29" s="751">
        <v>1362074.96</v>
      </c>
      <c r="D29" s="751">
        <v>1231850.3529999999</v>
      </c>
      <c r="E29" s="752">
        <v>2593925.3130000001</v>
      </c>
      <c r="F29" s="753">
        <v>2110690.84</v>
      </c>
      <c r="G29" s="754">
        <v>4724370.7972999997</v>
      </c>
      <c r="H29" s="755">
        <v>6835061.6372999996</v>
      </c>
    </row>
    <row r="30" spans="1:8" ht="15.75">
      <c r="A30" s="34">
        <v>21</v>
      </c>
      <c r="B30" s="38" t="s">
        <v>174</v>
      </c>
      <c r="C30" s="751">
        <v>0</v>
      </c>
      <c r="D30" s="751">
        <v>0</v>
      </c>
      <c r="E30" s="752">
        <v>0</v>
      </c>
      <c r="F30" s="753">
        <v>0</v>
      </c>
      <c r="G30" s="754">
        <v>0</v>
      </c>
      <c r="H30" s="755">
        <v>0</v>
      </c>
    </row>
    <row r="31" spans="1:8" ht="15.75">
      <c r="A31" s="34">
        <v>22</v>
      </c>
      <c r="B31" s="40" t="s">
        <v>175</v>
      </c>
      <c r="C31" s="752">
        <v>13730986.289999999</v>
      </c>
      <c r="D31" s="752">
        <v>91134923.931800008</v>
      </c>
      <c r="E31" s="760">
        <v>104865910.2218</v>
      </c>
      <c r="F31" s="752">
        <v>13910218.33</v>
      </c>
      <c r="G31" s="752">
        <v>67195312.080200002</v>
      </c>
      <c r="H31" s="761">
        <v>81105530.4102</v>
      </c>
    </row>
    <row r="32" spans="1:8" ht="15.75">
      <c r="A32" s="34"/>
      <c r="B32" s="35" t="s">
        <v>184</v>
      </c>
      <c r="C32" s="756"/>
      <c r="D32" s="756"/>
      <c r="E32" s="751"/>
      <c r="F32" s="757"/>
      <c r="G32" s="758"/>
      <c r="H32" s="759"/>
    </row>
    <row r="33" spans="1:8" ht="15.75">
      <c r="A33" s="34">
        <v>23</v>
      </c>
      <c r="B33" s="38" t="s">
        <v>176</v>
      </c>
      <c r="C33" s="751">
        <v>50000000</v>
      </c>
      <c r="D33" s="756">
        <v>0</v>
      </c>
      <c r="E33" s="752">
        <v>50000000</v>
      </c>
      <c r="F33" s="753">
        <v>50000000</v>
      </c>
      <c r="G33" s="758">
        <v>0</v>
      </c>
      <c r="H33" s="761">
        <v>50000000</v>
      </c>
    </row>
    <row r="34" spans="1:8" ht="15.75">
      <c r="A34" s="34">
        <v>24</v>
      </c>
      <c r="B34" s="38" t="s">
        <v>177</v>
      </c>
      <c r="C34" s="751">
        <v>0</v>
      </c>
      <c r="D34" s="756">
        <v>0</v>
      </c>
      <c r="E34" s="752">
        <v>0</v>
      </c>
      <c r="F34" s="753">
        <v>0</v>
      </c>
      <c r="G34" s="758">
        <v>0</v>
      </c>
      <c r="H34" s="755">
        <v>0</v>
      </c>
    </row>
    <row r="35" spans="1:8" ht="15.75">
      <c r="A35" s="34">
        <v>25</v>
      </c>
      <c r="B35" s="39" t="s">
        <v>178</v>
      </c>
      <c r="C35" s="751">
        <v>0</v>
      </c>
      <c r="D35" s="756">
        <v>0</v>
      </c>
      <c r="E35" s="752">
        <v>0</v>
      </c>
      <c r="F35" s="753">
        <v>0</v>
      </c>
      <c r="G35" s="758">
        <v>0</v>
      </c>
      <c r="H35" s="755">
        <v>0</v>
      </c>
    </row>
    <row r="36" spans="1:8" ht="15.75">
      <c r="A36" s="34">
        <v>26</v>
      </c>
      <c r="B36" s="38" t="s">
        <v>179</v>
      </c>
      <c r="C36" s="751">
        <v>0</v>
      </c>
      <c r="D36" s="756">
        <v>0</v>
      </c>
      <c r="E36" s="752">
        <v>0</v>
      </c>
      <c r="F36" s="753">
        <v>0</v>
      </c>
      <c r="G36" s="758">
        <v>0</v>
      </c>
      <c r="H36" s="755">
        <v>0</v>
      </c>
    </row>
    <row r="37" spans="1:8" ht="15.75">
      <c r="A37" s="34">
        <v>27</v>
      </c>
      <c r="B37" s="38" t="s">
        <v>180</v>
      </c>
      <c r="C37" s="751">
        <v>0</v>
      </c>
      <c r="D37" s="756">
        <v>0</v>
      </c>
      <c r="E37" s="752">
        <v>0</v>
      </c>
      <c r="F37" s="753">
        <v>0</v>
      </c>
      <c r="G37" s="758">
        <v>0</v>
      </c>
      <c r="H37" s="755">
        <v>0</v>
      </c>
    </row>
    <row r="38" spans="1:8" ht="15.75">
      <c r="A38" s="34">
        <v>28</v>
      </c>
      <c r="B38" s="38" t="s">
        <v>181</v>
      </c>
      <c r="C38" s="751">
        <v>12878440.791199999</v>
      </c>
      <c r="D38" s="756">
        <v>0</v>
      </c>
      <c r="E38" s="752">
        <v>12878440.791199999</v>
      </c>
      <c r="F38" s="753">
        <v>8063820.7335999999</v>
      </c>
      <c r="G38" s="758">
        <v>0</v>
      </c>
      <c r="H38" s="755">
        <v>8063820.7335999999</v>
      </c>
    </row>
    <row r="39" spans="1:8" ht="15.75">
      <c r="A39" s="34">
        <v>29</v>
      </c>
      <c r="B39" s="38" t="s">
        <v>196</v>
      </c>
      <c r="C39" s="751">
        <v>0</v>
      </c>
      <c r="D39" s="756">
        <v>0</v>
      </c>
      <c r="E39" s="752">
        <v>0</v>
      </c>
      <c r="F39" s="753">
        <v>0</v>
      </c>
      <c r="G39" s="758">
        <v>0</v>
      </c>
      <c r="H39" s="755">
        <v>0</v>
      </c>
    </row>
    <row r="40" spans="1:8" ht="15.75">
      <c r="A40" s="34">
        <v>30</v>
      </c>
      <c r="B40" s="40" t="s">
        <v>182</v>
      </c>
      <c r="C40" s="751">
        <v>62878440.791199997</v>
      </c>
      <c r="D40" s="751">
        <v>0</v>
      </c>
      <c r="E40" s="752">
        <v>62878440.791199997</v>
      </c>
      <c r="F40" s="751">
        <v>58063820.733599998</v>
      </c>
      <c r="G40" s="751">
        <v>0</v>
      </c>
      <c r="H40" s="755">
        <v>58063820.733599998</v>
      </c>
    </row>
    <row r="41" spans="1:8" ht="16.5" thickBot="1">
      <c r="A41" s="41">
        <v>31</v>
      </c>
      <c r="B41" s="42" t="s">
        <v>197</v>
      </c>
      <c r="C41" s="762">
        <v>76609427.081200004</v>
      </c>
      <c r="D41" s="762">
        <v>91134923.931800008</v>
      </c>
      <c r="E41" s="763">
        <v>167744351.01300001</v>
      </c>
      <c r="F41" s="762">
        <v>71974039.063600004</v>
      </c>
      <c r="G41" s="762">
        <v>67195312.080200002</v>
      </c>
      <c r="H41" s="764">
        <v>139169351.14380002</v>
      </c>
    </row>
    <row r="42" spans="1:8">
      <c r="C42" s="765"/>
      <c r="D42" s="765"/>
      <c r="E42" s="765"/>
      <c r="F42" s="765"/>
      <c r="G42" s="765"/>
      <c r="H42" s="765"/>
    </row>
    <row r="43" spans="1:8">
      <c r="B43" s="43"/>
      <c r="C43" s="765"/>
      <c r="D43" s="765"/>
      <c r="E43" s="765"/>
      <c r="F43" s="765"/>
      <c r="G43" s="765"/>
      <c r="H43" s="765"/>
    </row>
    <row r="44" spans="1:8">
      <c r="C44" s="765"/>
      <c r="D44" s="765"/>
      <c r="E44" s="765"/>
      <c r="F44" s="765"/>
      <c r="G44" s="765"/>
      <c r="H44" s="765"/>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topLeftCell="A175" zoomScaleNormal="100" workbookViewId="0">
      <selection activeCell="C196" sqref="C196"/>
    </sheetView>
  </sheetViews>
  <sheetFormatPr defaultColWidth="43.5703125" defaultRowHeight="11.25"/>
  <cols>
    <col min="1" max="1" width="8" style="223" customWidth="1"/>
    <col min="2" max="2" width="66.140625" style="224" customWidth="1"/>
    <col min="3" max="3" width="131.42578125" style="225" customWidth="1"/>
    <col min="4" max="5" width="10.28515625" style="216" customWidth="1"/>
    <col min="6" max="16384" width="43.5703125" style="216"/>
  </cols>
  <sheetData>
    <row r="1" spans="1:3" ht="12.75" thickTop="1" thickBot="1">
      <c r="A1" s="905" t="s">
        <v>326</v>
      </c>
      <c r="B1" s="906"/>
      <c r="C1" s="907"/>
    </row>
    <row r="2" spans="1:3" ht="26.25" customHeight="1">
      <c r="A2" s="545"/>
      <c r="B2" s="908" t="s">
        <v>327</v>
      </c>
      <c r="C2" s="908"/>
    </row>
    <row r="3" spans="1:3" s="221" customFormat="1" ht="11.25" customHeight="1">
      <c r="A3" s="220"/>
      <c r="B3" s="908" t="s">
        <v>419</v>
      </c>
      <c r="C3" s="908"/>
    </row>
    <row r="4" spans="1:3" ht="12" customHeight="1" thickBot="1">
      <c r="A4" s="909" t="s">
        <v>423</v>
      </c>
      <c r="B4" s="910"/>
      <c r="C4" s="911"/>
    </row>
    <row r="5" spans="1:3" ht="12" thickTop="1">
      <c r="A5" s="217"/>
      <c r="B5" s="912" t="s">
        <v>328</v>
      </c>
      <c r="C5" s="913"/>
    </row>
    <row r="6" spans="1:3">
      <c r="A6" s="545"/>
      <c r="B6" s="899" t="s">
        <v>420</v>
      </c>
      <c r="C6" s="900"/>
    </row>
    <row r="7" spans="1:3">
      <c r="A7" s="545"/>
      <c r="B7" s="899" t="s">
        <v>329</v>
      </c>
      <c r="C7" s="900"/>
    </row>
    <row r="8" spans="1:3">
      <c r="A8" s="545"/>
      <c r="B8" s="899" t="s">
        <v>421</v>
      </c>
      <c r="C8" s="900"/>
    </row>
    <row r="9" spans="1:3">
      <c r="A9" s="545"/>
      <c r="B9" s="901" t="s">
        <v>422</v>
      </c>
      <c r="C9" s="902"/>
    </row>
    <row r="10" spans="1:3">
      <c r="A10" s="545"/>
      <c r="B10" s="903" t="s">
        <v>330</v>
      </c>
      <c r="C10" s="904" t="s">
        <v>330</v>
      </c>
    </row>
    <row r="11" spans="1:3">
      <c r="A11" s="545"/>
      <c r="B11" s="903" t="s">
        <v>331</v>
      </c>
      <c r="C11" s="904" t="s">
        <v>331</v>
      </c>
    </row>
    <row r="12" spans="1:3">
      <c r="A12" s="545"/>
      <c r="B12" s="903" t="s">
        <v>332</v>
      </c>
      <c r="C12" s="904" t="s">
        <v>332</v>
      </c>
    </row>
    <row r="13" spans="1:3">
      <c r="A13" s="545"/>
      <c r="B13" s="903" t="s">
        <v>333</v>
      </c>
      <c r="C13" s="904" t="s">
        <v>333</v>
      </c>
    </row>
    <row r="14" spans="1:3">
      <c r="A14" s="545"/>
      <c r="B14" s="903" t="s">
        <v>334</v>
      </c>
      <c r="C14" s="904" t="s">
        <v>334</v>
      </c>
    </row>
    <row r="15" spans="1:3" ht="21.75" customHeight="1">
      <c r="A15" s="545"/>
      <c r="B15" s="903" t="s">
        <v>335</v>
      </c>
      <c r="C15" s="904" t="s">
        <v>335</v>
      </c>
    </row>
    <row r="16" spans="1:3">
      <c r="A16" s="545"/>
      <c r="B16" s="903" t="s">
        <v>336</v>
      </c>
      <c r="C16" s="904" t="s">
        <v>337</v>
      </c>
    </row>
    <row r="17" spans="1:3">
      <c r="A17" s="545"/>
      <c r="B17" s="903" t="s">
        <v>338</v>
      </c>
      <c r="C17" s="904" t="s">
        <v>339</v>
      </c>
    </row>
    <row r="18" spans="1:3">
      <c r="A18" s="545"/>
      <c r="B18" s="903" t="s">
        <v>340</v>
      </c>
      <c r="C18" s="904" t="s">
        <v>341</v>
      </c>
    </row>
    <row r="19" spans="1:3">
      <c r="A19" s="545"/>
      <c r="B19" s="903" t="s">
        <v>342</v>
      </c>
      <c r="C19" s="904" t="s">
        <v>342</v>
      </c>
    </row>
    <row r="20" spans="1:3">
      <c r="A20" s="545"/>
      <c r="B20" s="903" t="s">
        <v>343</v>
      </c>
      <c r="C20" s="904" t="s">
        <v>343</v>
      </c>
    </row>
    <row r="21" spans="1:3">
      <c r="A21" s="545"/>
      <c r="B21" s="903" t="s">
        <v>344</v>
      </c>
      <c r="C21" s="904" t="s">
        <v>344</v>
      </c>
    </row>
    <row r="22" spans="1:3" ht="23.25" customHeight="1">
      <c r="A22" s="545"/>
      <c r="B22" s="903" t="s">
        <v>345</v>
      </c>
      <c r="C22" s="904" t="s">
        <v>346</v>
      </c>
    </row>
    <row r="23" spans="1:3">
      <c r="A23" s="545"/>
      <c r="B23" s="903" t="s">
        <v>347</v>
      </c>
      <c r="C23" s="904" t="s">
        <v>347</v>
      </c>
    </row>
    <row r="24" spans="1:3">
      <c r="A24" s="545"/>
      <c r="B24" s="903" t="s">
        <v>348</v>
      </c>
      <c r="C24" s="904" t="s">
        <v>349</v>
      </c>
    </row>
    <row r="25" spans="1:3" ht="12" thickBot="1">
      <c r="A25" s="218"/>
      <c r="B25" s="916" t="s">
        <v>350</v>
      </c>
      <c r="C25" s="917"/>
    </row>
    <row r="26" spans="1:3" ht="12.75" thickTop="1" thickBot="1">
      <c r="A26" s="909" t="s">
        <v>433</v>
      </c>
      <c r="B26" s="910"/>
      <c r="C26" s="911"/>
    </row>
    <row r="27" spans="1:3" ht="12.75" thickTop="1" thickBot="1">
      <c r="A27" s="219"/>
      <c r="B27" s="918" t="s">
        <v>351</v>
      </c>
      <c r="C27" s="919"/>
    </row>
    <row r="28" spans="1:3" ht="12.75" thickTop="1" thickBot="1">
      <c r="A28" s="909" t="s">
        <v>424</v>
      </c>
      <c r="B28" s="910"/>
      <c r="C28" s="911"/>
    </row>
    <row r="29" spans="1:3" ht="12" thickTop="1">
      <c r="A29" s="217"/>
      <c r="B29" s="920" t="s">
        <v>352</v>
      </c>
      <c r="C29" s="921" t="s">
        <v>353</v>
      </c>
    </row>
    <row r="30" spans="1:3">
      <c r="A30" s="545"/>
      <c r="B30" s="914" t="s">
        <v>354</v>
      </c>
      <c r="C30" s="915" t="s">
        <v>355</v>
      </c>
    </row>
    <row r="31" spans="1:3">
      <c r="A31" s="545"/>
      <c r="B31" s="914" t="s">
        <v>356</v>
      </c>
      <c r="C31" s="915" t="s">
        <v>357</v>
      </c>
    </row>
    <row r="32" spans="1:3">
      <c r="A32" s="545"/>
      <c r="B32" s="914" t="s">
        <v>358</v>
      </c>
      <c r="C32" s="915" t="s">
        <v>359</v>
      </c>
    </row>
    <row r="33" spans="1:3">
      <c r="A33" s="545"/>
      <c r="B33" s="914" t="s">
        <v>360</v>
      </c>
      <c r="C33" s="915" t="s">
        <v>361</v>
      </c>
    </row>
    <row r="34" spans="1:3">
      <c r="A34" s="545"/>
      <c r="B34" s="914" t="s">
        <v>362</v>
      </c>
      <c r="C34" s="915" t="s">
        <v>363</v>
      </c>
    </row>
    <row r="35" spans="1:3" ht="23.25" customHeight="1">
      <c r="A35" s="545"/>
      <c r="B35" s="914" t="s">
        <v>364</v>
      </c>
      <c r="C35" s="915" t="s">
        <v>365</v>
      </c>
    </row>
    <row r="36" spans="1:3" ht="24" customHeight="1">
      <c r="A36" s="545"/>
      <c r="B36" s="914" t="s">
        <v>366</v>
      </c>
      <c r="C36" s="915" t="s">
        <v>367</v>
      </c>
    </row>
    <row r="37" spans="1:3" ht="24.75" customHeight="1">
      <c r="A37" s="545"/>
      <c r="B37" s="914" t="s">
        <v>368</v>
      </c>
      <c r="C37" s="915" t="s">
        <v>369</v>
      </c>
    </row>
    <row r="38" spans="1:3" ht="23.25" customHeight="1">
      <c r="A38" s="545"/>
      <c r="B38" s="914" t="s">
        <v>425</v>
      </c>
      <c r="C38" s="915" t="s">
        <v>370</v>
      </c>
    </row>
    <row r="39" spans="1:3" ht="39.75" customHeight="1">
      <c r="A39" s="545"/>
      <c r="B39" s="903" t="s">
        <v>439</v>
      </c>
      <c r="C39" s="904" t="s">
        <v>371</v>
      </c>
    </row>
    <row r="40" spans="1:3" ht="12" customHeight="1">
      <c r="A40" s="545"/>
      <c r="B40" s="914" t="s">
        <v>372</v>
      </c>
      <c r="C40" s="915" t="s">
        <v>373</v>
      </c>
    </row>
    <row r="41" spans="1:3" ht="27" customHeight="1" thickBot="1">
      <c r="A41" s="218"/>
      <c r="B41" s="924" t="s">
        <v>374</v>
      </c>
      <c r="C41" s="925" t="s">
        <v>375</v>
      </c>
    </row>
    <row r="42" spans="1:3" ht="12.75" thickTop="1" thickBot="1">
      <c r="A42" s="909" t="s">
        <v>426</v>
      </c>
      <c r="B42" s="910"/>
      <c r="C42" s="911"/>
    </row>
    <row r="43" spans="1:3" ht="12" thickTop="1">
      <c r="A43" s="217"/>
      <c r="B43" s="912" t="s">
        <v>462</v>
      </c>
      <c r="C43" s="913" t="s">
        <v>376</v>
      </c>
    </row>
    <row r="44" spans="1:3">
      <c r="A44" s="545"/>
      <c r="B44" s="899" t="s">
        <v>461</v>
      </c>
      <c r="C44" s="900"/>
    </row>
    <row r="45" spans="1:3" ht="23.25" customHeight="1" thickBot="1">
      <c r="A45" s="218"/>
      <c r="B45" s="922" t="s">
        <v>377</v>
      </c>
      <c r="C45" s="923" t="s">
        <v>378</v>
      </c>
    </row>
    <row r="46" spans="1:3" ht="11.25" customHeight="1" thickTop="1" thickBot="1">
      <c r="A46" s="909" t="s">
        <v>427</v>
      </c>
      <c r="B46" s="910"/>
      <c r="C46" s="911"/>
    </row>
    <row r="47" spans="1:3" ht="26.25" customHeight="1" thickTop="1">
      <c r="A47" s="545"/>
      <c r="B47" s="899" t="s">
        <v>428</v>
      </c>
      <c r="C47" s="900"/>
    </row>
    <row r="48" spans="1:3" ht="12" thickBot="1">
      <c r="A48" s="909" t="s">
        <v>429</v>
      </c>
      <c r="B48" s="910"/>
      <c r="C48" s="911"/>
    </row>
    <row r="49" spans="1:3" ht="12" thickTop="1">
      <c r="A49" s="217"/>
      <c r="B49" s="912" t="s">
        <v>379</v>
      </c>
      <c r="C49" s="913" t="s">
        <v>379</v>
      </c>
    </row>
    <row r="50" spans="1:3" ht="11.25" customHeight="1">
      <c r="A50" s="545"/>
      <c r="B50" s="899" t="s">
        <v>380</v>
      </c>
      <c r="C50" s="900" t="s">
        <v>380</v>
      </c>
    </row>
    <row r="51" spans="1:3">
      <c r="A51" s="545"/>
      <c r="B51" s="899" t="s">
        <v>381</v>
      </c>
      <c r="C51" s="900" t="s">
        <v>381</v>
      </c>
    </row>
    <row r="52" spans="1:3" ht="11.25" customHeight="1">
      <c r="A52" s="545"/>
      <c r="B52" s="899" t="s">
        <v>488</v>
      </c>
      <c r="C52" s="900" t="s">
        <v>382</v>
      </c>
    </row>
    <row r="53" spans="1:3" ht="33.6" customHeight="1">
      <c r="A53" s="545"/>
      <c r="B53" s="899" t="s">
        <v>383</v>
      </c>
      <c r="C53" s="900" t="s">
        <v>383</v>
      </c>
    </row>
    <row r="54" spans="1:3" ht="11.25" customHeight="1">
      <c r="A54" s="545"/>
      <c r="B54" s="899" t="s">
        <v>482</v>
      </c>
      <c r="C54" s="900" t="s">
        <v>384</v>
      </c>
    </row>
    <row r="55" spans="1:3" ht="11.25" customHeight="1" thickBot="1">
      <c r="A55" s="909" t="s">
        <v>430</v>
      </c>
      <c r="B55" s="910"/>
      <c r="C55" s="911"/>
    </row>
    <row r="56" spans="1:3" ht="12" thickTop="1">
      <c r="A56" s="217"/>
      <c r="B56" s="912" t="s">
        <v>379</v>
      </c>
      <c r="C56" s="913" t="s">
        <v>379</v>
      </c>
    </row>
    <row r="57" spans="1:3">
      <c r="A57" s="545"/>
      <c r="B57" s="899" t="s">
        <v>385</v>
      </c>
      <c r="C57" s="900" t="s">
        <v>385</v>
      </c>
    </row>
    <row r="58" spans="1:3">
      <c r="A58" s="545"/>
      <c r="B58" s="899" t="s">
        <v>436</v>
      </c>
      <c r="C58" s="900" t="s">
        <v>386</v>
      </c>
    </row>
    <row r="59" spans="1:3">
      <c r="A59" s="545"/>
      <c r="B59" s="899" t="s">
        <v>387</v>
      </c>
      <c r="C59" s="900" t="s">
        <v>387</v>
      </c>
    </row>
    <row r="60" spans="1:3">
      <c r="A60" s="545"/>
      <c r="B60" s="899" t="s">
        <v>388</v>
      </c>
      <c r="C60" s="900" t="s">
        <v>388</v>
      </c>
    </row>
    <row r="61" spans="1:3">
      <c r="A61" s="545"/>
      <c r="B61" s="899" t="s">
        <v>389</v>
      </c>
      <c r="C61" s="900" t="s">
        <v>389</v>
      </c>
    </row>
    <row r="62" spans="1:3">
      <c r="A62" s="545"/>
      <c r="B62" s="899" t="s">
        <v>437</v>
      </c>
      <c r="C62" s="900" t="s">
        <v>390</v>
      </c>
    </row>
    <row r="63" spans="1:3">
      <c r="A63" s="545"/>
      <c r="B63" s="899" t="s">
        <v>391</v>
      </c>
      <c r="C63" s="900" t="s">
        <v>391</v>
      </c>
    </row>
    <row r="64" spans="1:3" ht="12" thickBot="1">
      <c r="A64" s="218"/>
      <c r="B64" s="922" t="s">
        <v>392</v>
      </c>
      <c r="C64" s="923" t="s">
        <v>392</v>
      </c>
    </row>
    <row r="65" spans="1:3" ht="11.25" customHeight="1" thickTop="1">
      <c r="A65" s="928" t="s">
        <v>431</v>
      </c>
      <c r="B65" s="929"/>
      <c r="C65" s="930"/>
    </row>
    <row r="66" spans="1:3" ht="12" thickBot="1">
      <c r="A66" s="218"/>
      <c r="B66" s="922" t="s">
        <v>393</v>
      </c>
      <c r="C66" s="923" t="s">
        <v>393</v>
      </c>
    </row>
    <row r="67" spans="1:3" ht="11.25" customHeight="1" thickTop="1" thickBot="1">
      <c r="A67" s="909" t="s">
        <v>432</v>
      </c>
      <c r="B67" s="910"/>
      <c r="C67" s="911"/>
    </row>
    <row r="68" spans="1:3" ht="12" thickTop="1">
      <c r="A68" s="217"/>
      <c r="B68" s="912" t="s">
        <v>394</v>
      </c>
      <c r="C68" s="913" t="s">
        <v>394</v>
      </c>
    </row>
    <row r="69" spans="1:3">
      <c r="A69" s="545"/>
      <c r="B69" s="899" t="s">
        <v>395</v>
      </c>
      <c r="C69" s="900" t="s">
        <v>395</v>
      </c>
    </row>
    <row r="70" spans="1:3">
      <c r="A70" s="545"/>
      <c r="B70" s="899" t="s">
        <v>396</v>
      </c>
      <c r="C70" s="900" t="s">
        <v>396</v>
      </c>
    </row>
    <row r="71" spans="1:3" ht="54.95" customHeight="1">
      <c r="A71" s="545"/>
      <c r="B71" s="926" t="s">
        <v>961</v>
      </c>
      <c r="C71" s="927" t="s">
        <v>397</v>
      </c>
    </row>
    <row r="72" spans="1:3" ht="33.75" customHeight="1">
      <c r="A72" s="545"/>
      <c r="B72" s="926" t="s">
        <v>441</v>
      </c>
      <c r="C72" s="927" t="s">
        <v>398</v>
      </c>
    </row>
    <row r="73" spans="1:3" ht="15.75" customHeight="1">
      <c r="A73" s="545"/>
      <c r="B73" s="926" t="s">
        <v>438</v>
      </c>
      <c r="C73" s="927" t="s">
        <v>399</v>
      </c>
    </row>
    <row r="74" spans="1:3">
      <c r="A74" s="545"/>
      <c r="B74" s="899" t="s">
        <v>400</v>
      </c>
      <c r="C74" s="900" t="s">
        <v>400</v>
      </c>
    </row>
    <row r="75" spans="1:3" ht="12" thickBot="1">
      <c r="A75" s="218"/>
      <c r="B75" s="922" t="s">
        <v>401</v>
      </c>
      <c r="C75" s="923" t="s">
        <v>401</v>
      </c>
    </row>
    <row r="76" spans="1:3" ht="12" thickTop="1">
      <c r="A76" s="928" t="s">
        <v>465</v>
      </c>
      <c r="B76" s="929"/>
      <c r="C76" s="930"/>
    </row>
    <row r="77" spans="1:3">
      <c r="A77" s="545"/>
      <c r="B77" s="899" t="s">
        <v>393</v>
      </c>
      <c r="C77" s="900"/>
    </row>
    <row r="78" spans="1:3">
      <c r="A78" s="545"/>
      <c r="B78" s="899" t="s">
        <v>463</v>
      </c>
      <c r="C78" s="900"/>
    </row>
    <row r="79" spans="1:3">
      <c r="A79" s="545"/>
      <c r="B79" s="899" t="s">
        <v>464</v>
      </c>
      <c r="C79" s="900"/>
    </row>
    <row r="80" spans="1:3">
      <c r="A80" s="928" t="s">
        <v>466</v>
      </c>
      <c r="B80" s="929"/>
      <c r="C80" s="930"/>
    </row>
    <row r="81" spans="1:3">
      <c r="A81" s="545"/>
      <c r="B81" s="899" t="s">
        <v>393</v>
      </c>
      <c r="C81" s="900"/>
    </row>
    <row r="82" spans="1:3">
      <c r="A82" s="545"/>
      <c r="B82" s="899" t="s">
        <v>467</v>
      </c>
      <c r="C82" s="900"/>
    </row>
    <row r="83" spans="1:3" ht="76.5" customHeight="1">
      <c r="A83" s="545"/>
      <c r="B83" s="899" t="s">
        <v>481</v>
      </c>
      <c r="C83" s="900"/>
    </row>
    <row r="84" spans="1:3" ht="53.25" customHeight="1">
      <c r="A84" s="545"/>
      <c r="B84" s="899" t="s">
        <v>480</v>
      </c>
      <c r="C84" s="900"/>
    </row>
    <row r="85" spans="1:3">
      <c r="A85" s="545"/>
      <c r="B85" s="899" t="s">
        <v>468</v>
      </c>
      <c r="C85" s="900"/>
    </row>
    <row r="86" spans="1:3">
      <c r="A86" s="545"/>
      <c r="B86" s="899" t="s">
        <v>469</v>
      </c>
      <c r="C86" s="900"/>
    </row>
    <row r="87" spans="1:3">
      <c r="A87" s="545"/>
      <c r="B87" s="899" t="s">
        <v>470</v>
      </c>
      <c r="C87" s="900"/>
    </row>
    <row r="88" spans="1:3">
      <c r="A88" s="928" t="s">
        <v>471</v>
      </c>
      <c r="B88" s="929"/>
      <c r="C88" s="930"/>
    </row>
    <row r="89" spans="1:3">
      <c r="A89" s="545"/>
      <c r="B89" s="899" t="s">
        <v>393</v>
      </c>
      <c r="C89" s="900"/>
    </row>
    <row r="90" spans="1:3">
      <c r="A90" s="545"/>
      <c r="B90" s="899" t="s">
        <v>473</v>
      </c>
      <c r="C90" s="900"/>
    </row>
    <row r="91" spans="1:3" ht="12" customHeight="1">
      <c r="A91" s="545"/>
      <c r="B91" s="899" t="s">
        <v>474</v>
      </c>
      <c r="C91" s="900"/>
    </row>
    <row r="92" spans="1:3">
      <c r="A92" s="545"/>
      <c r="B92" s="899" t="s">
        <v>475</v>
      </c>
      <c r="C92" s="900"/>
    </row>
    <row r="93" spans="1:3" ht="24.75" customHeight="1">
      <c r="A93" s="545"/>
      <c r="B93" s="931" t="s">
        <v>516</v>
      </c>
      <c r="C93" s="932"/>
    </row>
    <row r="94" spans="1:3" ht="24" customHeight="1">
      <c r="A94" s="545"/>
      <c r="B94" s="931" t="s">
        <v>517</v>
      </c>
      <c r="C94" s="932"/>
    </row>
    <row r="95" spans="1:3" ht="13.5" customHeight="1">
      <c r="A95" s="545"/>
      <c r="B95" s="914" t="s">
        <v>476</v>
      </c>
      <c r="C95" s="915"/>
    </row>
    <row r="96" spans="1:3" ht="11.25" customHeight="1" thickBot="1">
      <c r="A96" s="933" t="s">
        <v>512</v>
      </c>
      <c r="B96" s="934"/>
      <c r="C96" s="935"/>
    </row>
    <row r="97" spans="1:3" ht="12.75" thickTop="1" thickBot="1">
      <c r="A97" s="942" t="s">
        <v>402</v>
      </c>
      <c r="B97" s="942"/>
      <c r="C97" s="942"/>
    </row>
    <row r="98" spans="1:3">
      <c r="A98" s="333">
        <v>2</v>
      </c>
      <c r="B98" s="478" t="s">
        <v>492</v>
      </c>
      <c r="C98" s="478" t="s">
        <v>513</v>
      </c>
    </row>
    <row r="99" spans="1:3">
      <c r="A99" s="222">
        <v>3</v>
      </c>
      <c r="B99" s="479" t="s">
        <v>493</v>
      </c>
      <c r="C99" s="480" t="s">
        <v>514</v>
      </c>
    </row>
    <row r="100" spans="1:3">
      <c r="A100" s="222">
        <v>4</v>
      </c>
      <c r="B100" s="479" t="s">
        <v>494</v>
      </c>
      <c r="C100" s="480" t="s">
        <v>518</v>
      </c>
    </row>
    <row r="101" spans="1:3" ht="11.25" customHeight="1">
      <c r="A101" s="222">
        <v>5</v>
      </c>
      <c r="B101" s="479" t="s">
        <v>495</v>
      </c>
      <c r="C101" s="480" t="s">
        <v>515</v>
      </c>
    </row>
    <row r="102" spans="1:3" ht="12" customHeight="1">
      <c r="A102" s="222">
        <v>6</v>
      </c>
      <c r="B102" s="479" t="s">
        <v>510</v>
      </c>
      <c r="C102" s="480" t="s">
        <v>496</v>
      </c>
    </row>
    <row r="103" spans="1:3" ht="12" customHeight="1">
      <c r="A103" s="222">
        <v>7</v>
      </c>
      <c r="B103" s="479" t="s">
        <v>497</v>
      </c>
      <c r="C103" s="480" t="s">
        <v>511</v>
      </c>
    </row>
    <row r="104" spans="1:3">
      <c r="A104" s="222">
        <v>8</v>
      </c>
      <c r="B104" s="479" t="s">
        <v>502</v>
      </c>
      <c r="C104" s="480" t="s">
        <v>522</v>
      </c>
    </row>
    <row r="105" spans="1:3" ht="11.25" customHeight="1">
      <c r="A105" s="928" t="s">
        <v>477</v>
      </c>
      <c r="B105" s="929"/>
      <c r="C105" s="930"/>
    </row>
    <row r="106" spans="1:3" ht="12" customHeight="1">
      <c r="A106" s="545"/>
      <c r="B106" s="899" t="s">
        <v>393</v>
      </c>
      <c r="C106" s="900"/>
    </row>
    <row r="107" spans="1:3">
      <c r="A107" s="928" t="s">
        <v>659</v>
      </c>
      <c r="B107" s="929"/>
      <c r="C107" s="930"/>
    </row>
    <row r="108" spans="1:3" ht="12" customHeight="1">
      <c r="A108" s="545"/>
      <c r="B108" s="899" t="s">
        <v>661</v>
      </c>
      <c r="C108" s="900"/>
    </row>
    <row r="109" spans="1:3">
      <c r="A109" s="545"/>
      <c r="B109" s="899" t="s">
        <v>662</v>
      </c>
      <c r="C109" s="900"/>
    </row>
    <row r="110" spans="1:3">
      <c r="A110" s="545"/>
      <c r="B110" s="899" t="s">
        <v>660</v>
      </c>
      <c r="C110" s="900"/>
    </row>
    <row r="111" spans="1:3">
      <c r="A111" s="936" t="s">
        <v>1008</v>
      </c>
      <c r="B111" s="936"/>
      <c r="C111" s="936"/>
    </row>
    <row r="112" spans="1:3">
      <c r="A112" s="937" t="s">
        <v>326</v>
      </c>
      <c r="B112" s="937"/>
      <c r="C112" s="937"/>
    </row>
    <row r="113" spans="1:3">
      <c r="A113" s="546">
        <v>1</v>
      </c>
      <c r="B113" s="938" t="s">
        <v>836</v>
      </c>
      <c r="C113" s="939"/>
    </row>
    <row r="114" spans="1:3">
      <c r="A114" s="546">
        <v>2</v>
      </c>
      <c r="B114" s="940" t="s">
        <v>837</v>
      </c>
      <c r="C114" s="941"/>
    </row>
    <row r="115" spans="1:3">
      <c r="A115" s="546">
        <v>3</v>
      </c>
      <c r="B115" s="938" t="s">
        <v>838</v>
      </c>
      <c r="C115" s="939"/>
    </row>
    <row r="116" spans="1:3">
      <c r="A116" s="546">
        <v>4</v>
      </c>
      <c r="B116" s="938" t="s">
        <v>839</v>
      </c>
      <c r="C116" s="939"/>
    </row>
    <row r="117" spans="1:3">
      <c r="A117" s="546">
        <v>5</v>
      </c>
      <c r="B117" s="938" t="s">
        <v>840</v>
      </c>
      <c r="C117" s="939"/>
    </row>
    <row r="118" spans="1:3" ht="55.5" customHeight="1">
      <c r="A118" s="546">
        <v>6</v>
      </c>
      <c r="B118" s="938" t="s">
        <v>948</v>
      </c>
      <c r="C118" s="939"/>
    </row>
    <row r="119" spans="1:3" ht="22.5">
      <c r="A119" s="546">
        <v>6.01</v>
      </c>
      <c r="B119" s="547" t="s">
        <v>695</v>
      </c>
      <c r="C119" s="588" t="s">
        <v>949</v>
      </c>
    </row>
    <row r="120" spans="1:3" ht="33.75">
      <c r="A120" s="546">
        <v>6.02</v>
      </c>
      <c r="B120" s="547" t="s">
        <v>696</v>
      </c>
      <c r="C120" s="598" t="s">
        <v>955</v>
      </c>
    </row>
    <row r="121" spans="1:3">
      <c r="A121" s="546">
        <v>6.03</v>
      </c>
      <c r="B121" s="552" t="s">
        <v>697</v>
      </c>
      <c r="C121" s="552" t="s">
        <v>841</v>
      </c>
    </row>
    <row r="122" spans="1:3">
      <c r="A122" s="546">
        <v>6.04</v>
      </c>
      <c r="B122" s="547" t="s">
        <v>698</v>
      </c>
      <c r="C122" s="548" t="s">
        <v>842</v>
      </c>
    </row>
    <row r="123" spans="1:3">
      <c r="A123" s="546">
        <v>6.05</v>
      </c>
      <c r="B123" s="547" t="s">
        <v>699</v>
      </c>
      <c r="C123" s="548" t="s">
        <v>843</v>
      </c>
    </row>
    <row r="124" spans="1:3" ht="22.5">
      <c r="A124" s="546">
        <v>6.06</v>
      </c>
      <c r="B124" s="547" t="s">
        <v>700</v>
      </c>
      <c r="C124" s="548" t="s">
        <v>844</v>
      </c>
    </row>
    <row r="125" spans="1:3">
      <c r="A125" s="546">
        <v>6.07</v>
      </c>
      <c r="B125" s="549" t="s">
        <v>701</v>
      </c>
      <c r="C125" s="548" t="s">
        <v>845</v>
      </c>
    </row>
    <row r="126" spans="1:3" ht="22.5">
      <c r="A126" s="546">
        <v>6.08</v>
      </c>
      <c r="B126" s="547" t="s">
        <v>702</v>
      </c>
      <c r="C126" s="548" t="s">
        <v>846</v>
      </c>
    </row>
    <row r="127" spans="1:3" ht="22.5">
      <c r="A127" s="546">
        <v>6.09</v>
      </c>
      <c r="B127" s="550" t="s">
        <v>703</v>
      </c>
      <c r="C127" s="548" t="s">
        <v>847</v>
      </c>
    </row>
    <row r="128" spans="1:3">
      <c r="A128" s="551">
        <v>6.1</v>
      </c>
      <c r="B128" s="550" t="s">
        <v>704</v>
      </c>
      <c r="C128" s="548" t="s">
        <v>848</v>
      </c>
    </row>
    <row r="129" spans="1:3">
      <c r="A129" s="546">
        <v>6.11</v>
      </c>
      <c r="B129" s="550" t="s">
        <v>705</v>
      </c>
      <c r="C129" s="548" t="s">
        <v>849</v>
      </c>
    </row>
    <row r="130" spans="1:3">
      <c r="A130" s="546">
        <v>6.12</v>
      </c>
      <c r="B130" s="550" t="s">
        <v>706</v>
      </c>
      <c r="C130" s="548" t="s">
        <v>850</v>
      </c>
    </row>
    <row r="131" spans="1:3">
      <c r="A131" s="546">
        <v>6.13</v>
      </c>
      <c r="B131" s="550" t="s">
        <v>707</v>
      </c>
      <c r="C131" s="552" t="s">
        <v>851</v>
      </c>
    </row>
    <row r="132" spans="1:3">
      <c r="A132" s="546">
        <v>6.14</v>
      </c>
      <c r="B132" s="550" t="s">
        <v>708</v>
      </c>
      <c r="C132" s="552" t="s">
        <v>852</v>
      </c>
    </row>
    <row r="133" spans="1:3">
      <c r="A133" s="546">
        <v>6.15</v>
      </c>
      <c r="B133" s="550" t="s">
        <v>709</v>
      </c>
      <c r="C133" s="552" t="s">
        <v>853</v>
      </c>
    </row>
    <row r="134" spans="1:3" ht="22.5">
      <c r="A134" s="546">
        <v>6.16</v>
      </c>
      <c r="B134" s="550" t="s">
        <v>710</v>
      </c>
      <c r="C134" s="552" t="s">
        <v>854</v>
      </c>
    </row>
    <row r="135" spans="1:3">
      <c r="A135" s="546">
        <v>6.17</v>
      </c>
      <c r="B135" s="552" t="s">
        <v>711</v>
      </c>
      <c r="C135" s="552" t="s">
        <v>855</v>
      </c>
    </row>
    <row r="136" spans="1:3" ht="22.5">
      <c r="A136" s="546">
        <v>6.18</v>
      </c>
      <c r="B136" s="550" t="s">
        <v>712</v>
      </c>
      <c r="C136" s="552" t="s">
        <v>856</v>
      </c>
    </row>
    <row r="137" spans="1:3">
      <c r="A137" s="546">
        <v>6.19</v>
      </c>
      <c r="B137" s="550" t="s">
        <v>713</v>
      </c>
      <c r="C137" s="552" t="s">
        <v>857</v>
      </c>
    </row>
    <row r="138" spans="1:3">
      <c r="A138" s="551">
        <v>6.2</v>
      </c>
      <c r="B138" s="550" t="s">
        <v>714</v>
      </c>
      <c r="C138" s="552" t="s">
        <v>858</v>
      </c>
    </row>
    <row r="139" spans="1:3">
      <c r="A139" s="546">
        <v>6.21</v>
      </c>
      <c r="B139" s="550" t="s">
        <v>715</v>
      </c>
      <c r="C139" s="552" t="s">
        <v>859</v>
      </c>
    </row>
    <row r="140" spans="1:3">
      <c r="A140" s="546">
        <v>6.22</v>
      </c>
      <c r="B140" s="550" t="s">
        <v>716</v>
      </c>
      <c r="C140" s="552" t="s">
        <v>860</v>
      </c>
    </row>
    <row r="141" spans="1:3" ht="22.5">
      <c r="A141" s="546">
        <v>6.23</v>
      </c>
      <c r="B141" s="550" t="s">
        <v>717</v>
      </c>
      <c r="C141" s="552" t="s">
        <v>861</v>
      </c>
    </row>
    <row r="142" spans="1:3" ht="22.5">
      <c r="A142" s="546">
        <v>6.24</v>
      </c>
      <c r="B142" s="547" t="s">
        <v>718</v>
      </c>
      <c r="C142" s="552" t="s">
        <v>862</v>
      </c>
    </row>
    <row r="143" spans="1:3">
      <c r="A143" s="546">
        <v>6.2500000000000098</v>
      </c>
      <c r="B143" s="547" t="s">
        <v>719</v>
      </c>
      <c r="C143" s="552" t="s">
        <v>863</v>
      </c>
    </row>
    <row r="144" spans="1:3" ht="22.5">
      <c r="A144" s="546">
        <v>6.2600000000000202</v>
      </c>
      <c r="B144" s="547" t="s">
        <v>864</v>
      </c>
      <c r="C144" s="591" t="s">
        <v>865</v>
      </c>
    </row>
    <row r="145" spans="1:3" ht="22.5">
      <c r="A145" s="546">
        <v>6.2700000000000298</v>
      </c>
      <c r="B145" s="547" t="s">
        <v>165</v>
      </c>
      <c r="C145" s="591" t="s">
        <v>951</v>
      </c>
    </row>
    <row r="146" spans="1:3">
      <c r="A146" s="546"/>
      <c r="B146" s="945" t="s">
        <v>866</v>
      </c>
      <c r="C146" s="946"/>
    </row>
    <row r="147" spans="1:3" s="554" customFormat="1">
      <c r="A147" s="553">
        <v>7.1</v>
      </c>
      <c r="B147" s="547" t="s">
        <v>867</v>
      </c>
      <c r="C147" s="949" t="s">
        <v>868</v>
      </c>
    </row>
    <row r="148" spans="1:3" s="554" customFormat="1">
      <c r="A148" s="553">
        <v>7.2</v>
      </c>
      <c r="B148" s="547" t="s">
        <v>869</v>
      </c>
      <c r="C148" s="950"/>
    </row>
    <row r="149" spans="1:3" s="554" customFormat="1">
      <c r="A149" s="553">
        <v>7.3</v>
      </c>
      <c r="B149" s="547" t="s">
        <v>870</v>
      </c>
      <c r="C149" s="950"/>
    </row>
    <row r="150" spans="1:3" s="554" customFormat="1">
      <c r="A150" s="553">
        <v>7.4</v>
      </c>
      <c r="B150" s="547" t="s">
        <v>871</v>
      </c>
      <c r="C150" s="950"/>
    </row>
    <row r="151" spans="1:3" s="554" customFormat="1">
      <c r="A151" s="553">
        <v>7.5</v>
      </c>
      <c r="B151" s="547" t="s">
        <v>872</v>
      </c>
      <c r="C151" s="950"/>
    </row>
    <row r="152" spans="1:3" s="554" customFormat="1">
      <c r="A152" s="553">
        <v>7.6</v>
      </c>
      <c r="B152" s="547" t="s">
        <v>944</v>
      </c>
      <c r="C152" s="951"/>
    </row>
    <row r="153" spans="1:3" s="554" customFormat="1" ht="22.5">
      <c r="A153" s="553">
        <v>7.7</v>
      </c>
      <c r="B153" s="547" t="s">
        <v>873</v>
      </c>
      <c r="C153" s="555" t="s">
        <v>874</v>
      </c>
    </row>
    <row r="154" spans="1:3" s="554" customFormat="1" ht="22.5">
      <c r="A154" s="553">
        <v>7.8</v>
      </c>
      <c r="B154" s="547" t="s">
        <v>875</v>
      </c>
      <c r="C154" s="555" t="s">
        <v>876</v>
      </c>
    </row>
    <row r="155" spans="1:3">
      <c r="A155" s="545"/>
      <c r="B155" s="945" t="s">
        <v>877</v>
      </c>
      <c r="C155" s="946"/>
    </row>
    <row r="156" spans="1:3">
      <c r="A156" s="553">
        <v>1</v>
      </c>
      <c r="B156" s="943" t="s">
        <v>956</v>
      </c>
      <c r="C156" s="944"/>
    </row>
    <row r="157" spans="1:3" ht="24.95" customHeight="1">
      <c r="A157" s="553">
        <v>2</v>
      </c>
      <c r="B157" s="943" t="s">
        <v>952</v>
      </c>
      <c r="C157" s="944"/>
    </row>
    <row r="158" spans="1:3">
      <c r="A158" s="553">
        <v>3</v>
      </c>
      <c r="B158" s="943" t="s">
        <v>943</v>
      </c>
      <c r="C158" s="944"/>
    </row>
    <row r="159" spans="1:3">
      <c r="A159" s="545"/>
      <c r="B159" s="945" t="s">
        <v>878</v>
      </c>
      <c r="C159" s="946"/>
    </row>
    <row r="160" spans="1:3" ht="39" customHeight="1">
      <c r="A160" s="553">
        <v>1</v>
      </c>
      <c r="B160" s="947" t="s">
        <v>957</v>
      </c>
      <c r="C160" s="948"/>
    </row>
    <row r="161" spans="1:3" ht="22.5">
      <c r="A161" s="553">
        <v>3</v>
      </c>
      <c r="B161" s="547" t="s">
        <v>683</v>
      </c>
      <c r="C161" s="555" t="s">
        <v>879</v>
      </c>
    </row>
    <row r="162" spans="1:3" ht="22.5">
      <c r="A162" s="553">
        <v>4</v>
      </c>
      <c r="B162" s="547" t="s">
        <v>684</v>
      </c>
      <c r="C162" s="555" t="s">
        <v>880</v>
      </c>
    </row>
    <row r="163" spans="1:3" ht="33.75">
      <c r="A163" s="553">
        <v>5</v>
      </c>
      <c r="B163" s="547" t="s">
        <v>685</v>
      </c>
      <c r="C163" s="555" t="s">
        <v>881</v>
      </c>
    </row>
    <row r="164" spans="1:3">
      <c r="A164" s="553">
        <v>6</v>
      </c>
      <c r="B164" s="547" t="s">
        <v>686</v>
      </c>
      <c r="C164" s="547" t="s">
        <v>882</v>
      </c>
    </row>
    <row r="165" spans="1:3">
      <c r="A165" s="545"/>
      <c r="B165" s="945" t="s">
        <v>883</v>
      </c>
      <c r="C165" s="946"/>
    </row>
    <row r="166" spans="1:3" ht="45">
      <c r="A166" s="553"/>
      <c r="B166" s="547" t="s">
        <v>884</v>
      </c>
      <c r="C166" s="556" t="s">
        <v>1009</v>
      </c>
    </row>
    <row r="167" spans="1:3">
      <c r="A167" s="553"/>
      <c r="B167" s="547" t="s">
        <v>685</v>
      </c>
      <c r="C167" s="555" t="s">
        <v>885</v>
      </c>
    </row>
    <row r="168" spans="1:3">
      <c r="A168" s="545"/>
      <c r="B168" s="945" t="s">
        <v>886</v>
      </c>
      <c r="C168" s="946"/>
    </row>
    <row r="169" spans="1:3" ht="26.45" customHeight="1">
      <c r="A169" s="545"/>
      <c r="B169" s="899" t="s">
        <v>1010</v>
      </c>
      <c r="C169" s="900"/>
    </row>
    <row r="170" spans="1:3">
      <c r="A170" s="545" t="s">
        <v>887</v>
      </c>
      <c r="B170" s="557" t="s">
        <v>743</v>
      </c>
      <c r="C170" s="558" t="s">
        <v>888</v>
      </c>
    </row>
    <row r="171" spans="1:3">
      <c r="A171" s="545" t="s">
        <v>537</v>
      </c>
      <c r="B171" s="559" t="s">
        <v>744</v>
      </c>
      <c r="C171" s="555" t="s">
        <v>889</v>
      </c>
    </row>
    <row r="172" spans="1:3" ht="22.5">
      <c r="A172" s="545" t="s">
        <v>544</v>
      </c>
      <c r="B172" s="558" t="s">
        <v>745</v>
      </c>
      <c r="C172" s="555" t="s">
        <v>890</v>
      </c>
    </row>
    <row r="173" spans="1:3">
      <c r="A173" s="545" t="s">
        <v>891</v>
      </c>
      <c r="B173" s="559" t="s">
        <v>746</v>
      </c>
      <c r="C173" s="559" t="s">
        <v>892</v>
      </c>
    </row>
    <row r="174" spans="1:3" ht="22.5">
      <c r="A174" s="545" t="s">
        <v>893</v>
      </c>
      <c r="B174" s="560" t="s">
        <v>747</v>
      </c>
      <c r="C174" s="560" t="s">
        <v>894</v>
      </c>
    </row>
    <row r="175" spans="1:3" ht="22.5">
      <c r="A175" s="545" t="s">
        <v>545</v>
      </c>
      <c r="B175" s="560" t="s">
        <v>748</v>
      </c>
      <c r="C175" s="560" t="s">
        <v>895</v>
      </c>
    </row>
    <row r="176" spans="1:3" ht="22.5">
      <c r="A176" s="545" t="s">
        <v>896</v>
      </c>
      <c r="B176" s="560" t="s">
        <v>749</v>
      </c>
      <c r="C176" s="560" t="s">
        <v>897</v>
      </c>
    </row>
    <row r="177" spans="1:3" ht="22.5">
      <c r="A177" s="545" t="s">
        <v>898</v>
      </c>
      <c r="B177" s="560" t="s">
        <v>750</v>
      </c>
      <c r="C177" s="560" t="s">
        <v>900</v>
      </c>
    </row>
    <row r="178" spans="1:3" ht="22.5">
      <c r="A178" s="545" t="s">
        <v>899</v>
      </c>
      <c r="B178" s="560" t="s">
        <v>751</v>
      </c>
      <c r="C178" s="560" t="s">
        <v>902</v>
      </c>
    </row>
    <row r="179" spans="1:3" ht="22.5">
      <c r="A179" s="545" t="s">
        <v>901</v>
      </c>
      <c r="B179" s="560" t="s">
        <v>752</v>
      </c>
      <c r="C179" s="561" t="s">
        <v>904</v>
      </c>
    </row>
    <row r="180" spans="1:3" ht="22.5">
      <c r="A180" s="545" t="s">
        <v>903</v>
      </c>
      <c r="B180" s="578" t="s">
        <v>753</v>
      </c>
      <c r="C180" s="561" t="s">
        <v>906</v>
      </c>
    </row>
    <row r="181" spans="1:3" ht="22.5">
      <c r="A181" s="545" t="s">
        <v>905</v>
      </c>
      <c r="B181" s="560" t="s">
        <v>754</v>
      </c>
      <c r="C181" s="562" t="s">
        <v>908</v>
      </c>
    </row>
    <row r="182" spans="1:3">
      <c r="A182" s="587" t="s">
        <v>907</v>
      </c>
      <c r="B182" s="563" t="s">
        <v>755</v>
      </c>
      <c r="C182" s="558" t="s">
        <v>909</v>
      </c>
    </row>
    <row r="183" spans="1:3" ht="22.5">
      <c r="A183" s="545"/>
      <c r="B183" s="564" t="s">
        <v>910</v>
      </c>
      <c r="C183" s="548" t="s">
        <v>911</v>
      </c>
    </row>
    <row r="184" spans="1:3" ht="22.5">
      <c r="A184" s="545"/>
      <c r="B184" s="564" t="s">
        <v>912</v>
      </c>
      <c r="C184" s="548" t="s">
        <v>913</v>
      </c>
    </row>
    <row r="185" spans="1:3" ht="22.5">
      <c r="A185" s="545"/>
      <c r="B185" s="564" t="s">
        <v>914</v>
      </c>
      <c r="C185" s="548" t="s">
        <v>915</v>
      </c>
    </row>
    <row r="186" spans="1:3">
      <c r="A186" s="545"/>
      <c r="B186" s="945" t="s">
        <v>916</v>
      </c>
      <c r="C186" s="946"/>
    </row>
    <row r="187" spans="1:3" ht="50.1" customHeight="1">
      <c r="A187" s="545"/>
      <c r="B187" s="943" t="s">
        <v>958</v>
      </c>
      <c r="C187" s="944"/>
    </row>
    <row r="188" spans="1:3">
      <c r="A188" s="553">
        <v>1</v>
      </c>
      <c r="B188" s="552" t="s">
        <v>775</v>
      </c>
      <c r="C188" s="552" t="s">
        <v>775</v>
      </c>
    </row>
    <row r="189" spans="1:3" ht="33.75">
      <c r="A189" s="553">
        <v>2</v>
      </c>
      <c r="B189" s="552" t="s">
        <v>917</v>
      </c>
      <c r="C189" s="552" t="s">
        <v>918</v>
      </c>
    </row>
    <row r="190" spans="1:3">
      <c r="A190" s="553">
        <v>3</v>
      </c>
      <c r="B190" s="552" t="s">
        <v>777</v>
      </c>
      <c r="C190" s="552" t="s">
        <v>919</v>
      </c>
    </row>
    <row r="191" spans="1:3" ht="22.5">
      <c r="A191" s="553">
        <v>4</v>
      </c>
      <c r="B191" s="552" t="s">
        <v>778</v>
      </c>
      <c r="C191" s="552" t="s">
        <v>920</v>
      </c>
    </row>
    <row r="192" spans="1:3" ht="22.5">
      <c r="A192" s="553">
        <v>5</v>
      </c>
      <c r="B192" s="552" t="s">
        <v>779</v>
      </c>
      <c r="C192" s="552" t="s">
        <v>959</v>
      </c>
    </row>
    <row r="193" spans="1:4" ht="45">
      <c r="A193" s="553">
        <v>6</v>
      </c>
      <c r="B193" s="552" t="s">
        <v>780</v>
      </c>
      <c r="C193" s="552" t="s">
        <v>921</v>
      </c>
    </row>
    <row r="194" spans="1:4">
      <c r="A194" s="545"/>
      <c r="B194" s="945" t="s">
        <v>922</v>
      </c>
      <c r="C194" s="946"/>
    </row>
    <row r="195" spans="1:4" ht="26.1" customHeight="1">
      <c r="A195" s="545"/>
      <c r="B195" s="955" t="s">
        <v>945</v>
      </c>
      <c r="C195" s="957"/>
    </row>
    <row r="196" spans="1:4" ht="22.5">
      <c r="A196" s="545">
        <v>1.1000000000000001</v>
      </c>
      <c r="B196" s="565" t="s">
        <v>790</v>
      </c>
      <c r="C196" s="579" t="s">
        <v>923</v>
      </c>
      <c r="D196" s="580"/>
    </row>
    <row r="197" spans="1:4" ht="12.75">
      <c r="A197" s="545" t="s">
        <v>252</v>
      </c>
      <c r="B197" s="566" t="s">
        <v>791</v>
      </c>
      <c r="C197" s="579" t="s">
        <v>924</v>
      </c>
      <c r="D197" s="581"/>
    </row>
    <row r="198" spans="1:4" ht="12.75">
      <c r="A198" s="545" t="s">
        <v>792</v>
      </c>
      <c r="B198" s="567" t="s">
        <v>793</v>
      </c>
      <c r="C198" s="908" t="s">
        <v>946</v>
      </c>
      <c r="D198" s="582"/>
    </row>
    <row r="199" spans="1:4" ht="12.75">
      <c r="A199" s="545" t="s">
        <v>794</v>
      </c>
      <c r="B199" s="567" t="s">
        <v>795</v>
      </c>
      <c r="C199" s="908"/>
      <c r="D199" s="582"/>
    </row>
    <row r="200" spans="1:4" ht="12.75">
      <c r="A200" s="545" t="s">
        <v>796</v>
      </c>
      <c r="B200" s="567" t="s">
        <v>797</v>
      </c>
      <c r="C200" s="908"/>
      <c r="D200" s="582"/>
    </row>
    <row r="201" spans="1:4" ht="12.75">
      <c r="A201" s="545" t="s">
        <v>798</v>
      </c>
      <c r="B201" s="567" t="s">
        <v>799</v>
      </c>
      <c r="C201" s="908"/>
      <c r="D201" s="582"/>
    </row>
    <row r="202" spans="1:4" ht="22.5">
      <c r="A202" s="545">
        <v>1.2</v>
      </c>
      <c r="B202" s="568" t="s">
        <v>800</v>
      </c>
      <c r="C202" s="569" t="s">
        <v>925</v>
      </c>
      <c r="D202" s="583"/>
    </row>
    <row r="203" spans="1:4" ht="22.5">
      <c r="A203" s="545" t="s">
        <v>802</v>
      </c>
      <c r="B203" s="570" t="s">
        <v>803</v>
      </c>
      <c r="C203" s="571" t="s">
        <v>926</v>
      </c>
      <c r="D203" s="584"/>
    </row>
    <row r="204" spans="1:4" ht="23.25">
      <c r="A204" s="545" t="s">
        <v>804</v>
      </c>
      <c r="B204" s="572" t="s">
        <v>805</v>
      </c>
      <c r="C204" s="571" t="s">
        <v>927</v>
      </c>
      <c r="D204" s="585"/>
    </row>
    <row r="205" spans="1:4" ht="12.75">
      <c r="A205" s="545" t="s">
        <v>806</v>
      </c>
      <c r="B205" s="573" t="s">
        <v>807</v>
      </c>
      <c r="C205" s="569" t="s">
        <v>928</v>
      </c>
      <c r="D205" s="584"/>
    </row>
    <row r="206" spans="1:4" ht="18" customHeight="1">
      <c r="A206" s="545" t="s">
        <v>808</v>
      </c>
      <c r="B206" s="576" t="s">
        <v>809</v>
      </c>
      <c r="C206" s="569" t="s">
        <v>929</v>
      </c>
      <c r="D206" s="585"/>
    </row>
    <row r="207" spans="1:4" ht="22.5">
      <c r="A207" s="545">
        <v>1.4</v>
      </c>
      <c r="B207" s="570" t="s">
        <v>941</v>
      </c>
      <c r="C207" s="574" t="s">
        <v>930</v>
      </c>
      <c r="D207" s="586"/>
    </row>
    <row r="208" spans="1:4" ht="12.75">
      <c r="A208" s="545">
        <v>1.5</v>
      </c>
      <c r="B208" s="570" t="s">
        <v>942</v>
      </c>
      <c r="C208" s="574" t="s">
        <v>930</v>
      </c>
      <c r="D208" s="586"/>
    </row>
    <row r="209" spans="1:3">
      <c r="A209" s="545"/>
      <c r="B209" s="936" t="s">
        <v>931</v>
      </c>
      <c r="C209" s="936"/>
    </row>
    <row r="210" spans="1:3" ht="24.6" customHeight="1">
      <c r="A210" s="545"/>
      <c r="B210" s="955" t="s">
        <v>932</v>
      </c>
      <c r="C210" s="955"/>
    </row>
    <row r="211" spans="1:3" ht="22.5">
      <c r="A211" s="553"/>
      <c r="B211" s="547" t="s">
        <v>683</v>
      </c>
      <c r="C211" s="555" t="s">
        <v>879</v>
      </c>
    </row>
    <row r="212" spans="1:3" ht="22.5">
      <c r="A212" s="553"/>
      <c r="B212" s="547" t="s">
        <v>684</v>
      </c>
      <c r="C212" s="555" t="s">
        <v>880</v>
      </c>
    </row>
    <row r="213" spans="1:3" ht="22.5">
      <c r="A213" s="545"/>
      <c r="B213" s="547" t="s">
        <v>685</v>
      </c>
      <c r="C213" s="555" t="s">
        <v>933</v>
      </c>
    </row>
    <row r="214" spans="1:3">
      <c r="A214" s="545"/>
      <c r="B214" s="936" t="s">
        <v>934</v>
      </c>
      <c r="C214" s="936"/>
    </row>
    <row r="215" spans="1:3" ht="39.6" customHeight="1">
      <c r="A215" s="553"/>
      <c r="B215" s="956" t="s">
        <v>947</v>
      </c>
      <c r="C215" s="956"/>
    </row>
    <row r="216" spans="1:3">
      <c r="B216" s="936" t="s">
        <v>988</v>
      </c>
      <c r="C216" s="936"/>
    </row>
    <row r="217" spans="1:3" ht="25.5">
      <c r="A217" s="604">
        <v>1</v>
      </c>
      <c r="B217" s="600" t="s">
        <v>964</v>
      </c>
      <c r="C217" s="601" t="s">
        <v>976</v>
      </c>
    </row>
    <row r="218" spans="1:3" ht="12.75">
      <c r="A218" s="604">
        <v>2</v>
      </c>
      <c r="B218" s="600" t="s">
        <v>965</v>
      </c>
      <c r="C218" s="601" t="s">
        <v>977</v>
      </c>
    </row>
    <row r="219" spans="1:3" ht="25.5">
      <c r="A219" s="604">
        <v>3</v>
      </c>
      <c r="B219" s="600" t="s">
        <v>966</v>
      </c>
      <c r="C219" s="600" t="s">
        <v>978</v>
      </c>
    </row>
    <row r="220" spans="1:3" ht="12.75">
      <c r="A220" s="604">
        <v>4</v>
      </c>
      <c r="B220" s="600" t="s">
        <v>967</v>
      </c>
      <c r="C220" s="600" t="s">
        <v>979</v>
      </c>
    </row>
    <row r="221" spans="1:3" ht="25.5">
      <c r="A221" s="604">
        <v>5</v>
      </c>
      <c r="B221" s="600" t="s">
        <v>968</v>
      </c>
      <c r="C221" s="600" t="s">
        <v>980</v>
      </c>
    </row>
    <row r="222" spans="1:3" ht="12.75">
      <c r="A222" s="604">
        <v>6</v>
      </c>
      <c r="B222" s="600" t="s">
        <v>969</v>
      </c>
      <c r="C222" s="600" t="s">
        <v>981</v>
      </c>
    </row>
    <row r="223" spans="1:3" ht="25.5">
      <c r="A223" s="604">
        <v>7</v>
      </c>
      <c r="B223" s="600" t="s">
        <v>970</v>
      </c>
      <c r="C223" s="600" t="s">
        <v>982</v>
      </c>
    </row>
    <row r="224" spans="1:3" ht="12.75">
      <c r="A224" s="604">
        <v>7.1</v>
      </c>
      <c r="B224" s="602" t="s">
        <v>971</v>
      </c>
      <c r="C224" s="600" t="s">
        <v>983</v>
      </c>
    </row>
    <row r="225" spans="1:3" ht="25.5">
      <c r="A225" s="604">
        <v>7.2</v>
      </c>
      <c r="B225" s="602" t="s">
        <v>972</v>
      </c>
      <c r="C225" s="600" t="s">
        <v>984</v>
      </c>
    </row>
    <row r="226" spans="1:3" ht="12.75">
      <c r="A226" s="604">
        <v>7.3</v>
      </c>
      <c r="B226" s="603" t="s">
        <v>973</v>
      </c>
      <c r="C226" s="600" t="s">
        <v>985</v>
      </c>
    </row>
    <row r="227" spans="1:3" ht="12.75">
      <c r="A227" s="604">
        <v>8</v>
      </c>
      <c r="B227" s="600" t="s">
        <v>974</v>
      </c>
      <c r="C227" s="601" t="s">
        <v>986</v>
      </c>
    </row>
    <row r="228" spans="1:3" ht="12.75">
      <c r="A228" s="604">
        <v>9</v>
      </c>
      <c r="B228" s="600" t="s">
        <v>975</v>
      </c>
      <c r="C228" s="601" t="s">
        <v>987</v>
      </c>
    </row>
    <row r="229" spans="1:3" ht="25.5">
      <c r="A229" s="604">
        <v>10.1</v>
      </c>
      <c r="B229" s="616" t="s">
        <v>1005</v>
      </c>
      <c r="C229" s="601" t="s">
        <v>1006</v>
      </c>
    </row>
    <row r="230" spans="1:3" ht="12.75">
      <c r="A230" s="952"/>
      <c r="B230" s="613" t="s">
        <v>785</v>
      </c>
      <c r="C230" s="601" t="s">
        <v>1003</v>
      </c>
    </row>
    <row r="231" spans="1:3" ht="25.5">
      <c r="A231" s="953"/>
      <c r="B231" s="613" t="s">
        <v>1001</v>
      </c>
      <c r="C231" s="601" t="s">
        <v>1002</v>
      </c>
    </row>
    <row r="232" spans="1:3" ht="12.75">
      <c r="A232" s="953"/>
      <c r="B232" s="613" t="s">
        <v>989</v>
      </c>
      <c r="C232" s="601" t="s">
        <v>991</v>
      </c>
    </row>
    <row r="233" spans="1:3" ht="24">
      <c r="A233" s="953"/>
      <c r="B233" s="613" t="s">
        <v>996</v>
      </c>
      <c r="C233" s="614" t="s">
        <v>997</v>
      </c>
    </row>
    <row r="234" spans="1:3" ht="40.5" customHeight="1">
      <c r="A234" s="953"/>
      <c r="B234" s="613" t="s">
        <v>995</v>
      </c>
      <c r="C234" s="601" t="s">
        <v>998</v>
      </c>
    </row>
    <row r="235" spans="1:3" ht="24" customHeight="1">
      <c r="A235" s="953"/>
      <c r="B235" s="613" t="s">
        <v>1000</v>
      </c>
      <c r="C235" s="601" t="s">
        <v>1004</v>
      </c>
    </row>
    <row r="236" spans="1:3" ht="25.5">
      <c r="A236" s="954"/>
      <c r="B236" s="613" t="s">
        <v>990</v>
      </c>
      <c r="C236" s="601" t="s">
        <v>992</v>
      </c>
    </row>
  </sheetData>
  <mergeCells count="133">
    <mergeCell ref="A230:A236"/>
    <mergeCell ref="B216:C216"/>
    <mergeCell ref="C198:C201"/>
    <mergeCell ref="B209:C209"/>
    <mergeCell ref="B210:C210"/>
    <mergeCell ref="B214:C214"/>
    <mergeCell ref="B215:C215"/>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B155:C155"/>
    <mergeCell ref="C147:C152"/>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54" activePane="bottomRight" state="frozen"/>
      <selection pane="topRight" activeCell="B1" sqref="B1"/>
      <selection pane="bottomLeft" activeCell="A6" sqref="A6"/>
      <selection pane="bottomRight" activeCell="C8" sqref="C8:H67"/>
    </sheetView>
  </sheetViews>
  <sheetFormatPr defaultColWidth="9.140625" defaultRowHeight="15"/>
  <cols>
    <col min="1" max="1" width="9.5703125" style="2" bestFit="1" customWidth="1"/>
    <col min="2" max="2" width="76.7109375" style="2" customWidth="1"/>
    <col min="3" max="8" width="12.7109375" style="2" customWidth="1"/>
    <col min="9" max="9" width="8.85546875" customWidth="1"/>
    <col min="10" max="16384" width="9.140625" style="13"/>
  </cols>
  <sheetData>
    <row r="1" spans="1:8" ht="15.75">
      <c r="A1" s="18" t="s">
        <v>188</v>
      </c>
      <c r="B1" s="17" t="str">
        <f>Info!C2</f>
        <v>სს "ზირაათ ბანკი საქართველო"</v>
      </c>
      <c r="C1" s="17"/>
    </row>
    <row r="2" spans="1:8" ht="15.75">
      <c r="A2" s="18" t="s">
        <v>189</v>
      </c>
      <c r="B2" s="663">
        <f>'1. key ratios'!B2</f>
        <v>44742</v>
      </c>
      <c r="C2" s="28"/>
      <c r="D2" s="19"/>
      <c r="E2" s="19"/>
      <c r="F2" s="19"/>
      <c r="G2" s="19"/>
      <c r="H2" s="19"/>
    </row>
    <row r="3" spans="1:8" ht="15.75">
      <c r="A3" s="18"/>
      <c r="B3" s="17"/>
      <c r="C3" s="28"/>
      <c r="D3" s="19"/>
      <c r="E3" s="19"/>
      <c r="F3" s="19"/>
      <c r="G3" s="19"/>
      <c r="H3" s="19"/>
    </row>
    <row r="4" spans="1:8" ht="16.5" thickBot="1">
      <c r="A4" s="44" t="s">
        <v>407</v>
      </c>
      <c r="B4" s="29" t="s">
        <v>222</v>
      </c>
      <c r="C4" s="31"/>
      <c r="D4" s="31"/>
      <c r="E4" s="31"/>
      <c r="F4" s="44"/>
      <c r="G4" s="44"/>
      <c r="H4" s="45" t="s">
        <v>93</v>
      </c>
    </row>
    <row r="5" spans="1:8" ht="15.75">
      <c r="A5" s="118"/>
      <c r="B5" s="119"/>
      <c r="C5" s="789" t="s">
        <v>194</v>
      </c>
      <c r="D5" s="790"/>
      <c r="E5" s="791"/>
      <c r="F5" s="789" t="s">
        <v>195</v>
      </c>
      <c r="G5" s="790"/>
      <c r="H5" s="792"/>
    </row>
    <row r="6" spans="1:8">
      <c r="A6" s="120" t="s">
        <v>26</v>
      </c>
      <c r="B6" s="46"/>
      <c r="C6" s="47" t="s">
        <v>27</v>
      </c>
      <c r="D6" s="47" t="s">
        <v>96</v>
      </c>
      <c r="E6" s="47" t="s">
        <v>68</v>
      </c>
      <c r="F6" s="47" t="s">
        <v>27</v>
      </c>
      <c r="G6" s="47" t="s">
        <v>96</v>
      </c>
      <c r="H6" s="121" t="s">
        <v>68</v>
      </c>
    </row>
    <row r="7" spans="1:8">
      <c r="A7" s="122"/>
      <c r="B7" s="49" t="s">
        <v>92</v>
      </c>
      <c r="C7" s="50"/>
      <c r="D7" s="50"/>
      <c r="E7" s="50"/>
      <c r="F7" s="50"/>
      <c r="G7" s="50"/>
      <c r="H7" s="123"/>
    </row>
    <row r="8" spans="1:8" ht="27">
      <c r="A8" s="122">
        <v>1</v>
      </c>
      <c r="B8" s="51" t="s">
        <v>97</v>
      </c>
      <c r="C8" s="239">
        <v>550520.61</v>
      </c>
      <c r="D8" s="239">
        <v>9637.91</v>
      </c>
      <c r="E8" s="234">
        <v>560158.52</v>
      </c>
      <c r="F8" s="239">
        <v>410277.07</v>
      </c>
      <c r="G8" s="239">
        <v>-17262.22</v>
      </c>
      <c r="H8" s="240">
        <v>393014.85</v>
      </c>
    </row>
    <row r="9" spans="1:8" ht="15.75">
      <c r="A9" s="122">
        <v>2</v>
      </c>
      <c r="B9" s="51" t="s">
        <v>98</v>
      </c>
      <c r="C9" s="241">
        <v>3457542.7299999995</v>
      </c>
      <c r="D9" s="241">
        <v>1198535.75</v>
      </c>
      <c r="E9" s="234">
        <v>4656078.4799999995</v>
      </c>
      <c r="F9" s="241">
        <v>2135740.44</v>
      </c>
      <c r="G9" s="241">
        <v>691598.86</v>
      </c>
      <c r="H9" s="240">
        <v>2827339.3</v>
      </c>
    </row>
    <row r="10" spans="1:8" ht="15.75">
      <c r="A10" s="122">
        <v>2.1</v>
      </c>
      <c r="B10" s="52" t="s">
        <v>99</v>
      </c>
      <c r="C10" s="239">
        <v>0</v>
      </c>
      <c r="D10" s="239">
        <v>0</v>
      </c>
      <c r="E10" s="234">
        <v>0</v>
      </c>
      <c r="F10" s="239">
        <v>0</v>
      </c>
      <c r="G10" s="239">
        <v>0</v>
      </c>
      <c r="H10" s="240">
        <v>0</v>
      </c>
    </row>
    <row r="11" spans="1:8" ht="15.75">
      <c r="A11" s="122">
        <v>2.2000000000000002</v>
      </c>
      <c r="B11" s="52" t="s">
        <v>100</v>
      </c>
      <c r="C11" s="239">
        <v>2740417.94</v>
      </c>
      <c r="D11" s="239">
        <v>444718.54</v>
      </c>
      <c r="E11" s="234">
        <v>3185136.48</v>
      </c>
      <c r="F11" s="239">
        <v>1647315.47</v>
      </c>
      <c r="G11" s="239">
        <v>197950.33</v>
      </c>
      <c r="H11" s="240">
        <v>1845265.8</v>
      </c>
    </row>
    <row r="12" spans="1:8" ht="15.75">
      <c r="A12" s="122">
        <v>2.2999999999999998</v>
      </c>
      <c r="B12" s="52" t="s">
        <v>101</v>
      </c>
      <c r="C12" s="239">
        <v>0</v>
      </c>
      <c r="D12" s="239">
        <v>0</v>
      </c>
      <c r="E12" s="234">
        <v>0</v>
      </c>
      <c r="F12" s="239">
        <v>0</v>
      </c>
      <c r="G12" s="239">
        <v>0</v>
      </c>
      <c r="H12" s="240">
        <v>0</v>
      </c>
    </row>
    <row r="13" spans="1:8" ht="15.75">
      <c r="A13" s="122">
        <v>2.4</v>
      </c>
      <c r="B13" s="52" t="s">
        <v>102</v>
      </c>
      <c r="C13" s="239">
        <v>0</v>
      </c>
      <c r="D13" s="239">
        <v>0</v>
      </c>
      <c r="E13" s="234">
        <v>0</v>
      </c>
      <c r="F13" s="239">
        <v>0</v>
      </c>
      <c r="G13" s="239">
        <v>0</v>
      </c>
      <c r="H13" s="240">
        <v>0</v>
      </c>
    </row>
    <row r="14" spans="1:8" ht="15.75">
      <c r="A14" s="122">
        <v>2.5</v>
      </c>
      <c r="B14" s="52" t="s">
        <v>103</v>
      </c>
      <c r="C14" s="239">
        <v>108773.82</v>
      </c>
      <c r="D14" s="239">
        <v>351137.53</v>
      </c>
      <c r="E14" s="234">
        <v>459911.35000000003</v>
      </c>
      <c r="F14" s="239">
        <v>120486.47</v>
      </c>
      <c r="G14" s="239">
        <v>88197.26</v>
      </c>
      <c r="H14" s="240">
        <v>208683.72999999998</v>
      </c>
    </row>
    <row r="15" spans="1:8" ht="15.75">
      <c r="A15" s="122">
        <v>2.6</v>
      </c>
      <c r="B15" s="52" t="s">
        <v>104</v>
      </c>
      <c r="C15" s="239">
        <v>4021.32</v>
      </c>
      <c r="D15" s="239">
        <v>111806.98</v>
      </c>
      <c r="E15" s="234">
        <v>115828.3</v>
      </c>
      <c r="F15" s="239">
        <v>0</v>
      </c>
      <c r="G15" s="239">
        <v>17349.02</v>
      </c>
      <c r="H15" s="240">
        <v>17349.02</v>
      </c>
    </row>
    <row r="16" spans="1:8" ht="15.75">
      <c r="A16" s="122">
        <v>2.7</v>
      </c>
      <c r="B16" s="52" t="s">
        <v>105</v>
      </c>
      <c r="C16" s="239">
        <v>131357.51999999999</v>
      </c>
      <c r="D16" s="239">
        <v>22830.19</v>
      </c>
      <c r="E16" s="234">
        <v>154187.71</v>
      </c>
      <c r="F16" s="239">
        <v>856.15</v>
      </c>
      <c r="G16" s="239">
        <v>79695.12</v>
      </c>
      <c r="H16" s="240">
        <v>80551.26999999999</v>
      </c>
    </row>
    <row r="17" spans="1:8" ht="15.75">
      <c r="A17" s="122">
        <v>2.8</v>
      </c>
      <c r="B17" s="52" t="s">
        <v>106</v>
      </c>
      <c r="C17" s="239">
        <v>419127.58</v>
      </c>
      <c r="D17" s="239">
        <v>220132.75</v>
      </c>
      <c r="E17" s="234">
        <v>639260.33000000007</v>
      </c>
      <c r="F17" s="239">
        <v>360151.7</v>
      </c>
      <c r="G17" s="239">
        <v>290558.13</v>
      </c>
      <c r="H17" s="240">
        <v>650709.83000000007</v>
      </c>
    </row>
    <row r="18" spans="1:8" ht="15.75">
      <c r="A18" s="122">
        <v>2.9</v>
      </c>
      <c r="B18" s="52" t="s">
        <v>107</v>
      </c>
      <c r="C18" s="239">
        <v>53844.55</v>
      </c>
      <c r="D18" s="239">
        <v>47909.760000000002</v>
      </c>
      <c r="E18" s="234">
        <v>101754.31</v>
      </c>
      <c r="F18" s="239">
        <v>6930.65</v>
      </c>
      <c r="G18" s="239">
        <v>17849</v>
      </c>
      <c r="H18" s="240">
        <v>24779.65</v>
      </c>
    </row>
    <row r="19" spans="1:8" ht="27">
      <c r="A19" s="122">
        <v>3</v>
      </c>
      <c r="B19" s="51" t="s">
        <v>108</v>
      </c>
      <c r="C19" s="239">
        <v>71676.84</v>
      </c>
      <c r="D19" s="239">
        <v>33139.69</v>
      </c>
      <c r="E19" s="234">
        <v>104816.53</v>
      </c>
      <c r="F19" s="239">
        <v>16333.7</v>
      </c>
      <c r="G19" s="239">
        <v>67956.97</v>
      </c>
      <c r="H19" s="240">
        <v>84290.67</v>
      </c>
    </row>
    <row r="20" spans="1:8" ht="15.75">
      <c r="A20" s="122">
        <v>4</v>
      </c>
      <c r="B20" s="51" t="s">
        <v>109</v>
      </c>
      <c r="C20" s="239">
        <v>70427.740000000005</v>
      </c>
      <c r="D20" s="239">
        <v>0</v>
      </c>
      <c r="E20" s="234">
        <v>70427.740000000005</v>
      </c>
      <c r="F20" s="239">
        <v>653617.42000000004</v>
      </c>
      <c r="G20" s="239">
        <v>0</v>
      </c>
      <c r="H20" s="240">
        <v>653617.42000000004</v>
      </c>
    </row>
    <row r="21" spans="1:8" ht="15.75">
      <c r="A21" s="122">
        <v>5</v>
      </c>
      <c r="B21" s="51" t="s">
        <v>110</v>
      </c>
      <c r="C21" s="239">
        <v>82322.179999999993</v>
      </c>
      <c r="D21" s="239">
        <v>95921.01</v>
      </c>
      <c r="E21" s="234">
        <v>178243.19</v>
      </c>
      <c r="F21" s="239">
        <v>92591.09</v>
      </c>
      <c r="G21" s="239">
        <v>144756.26999999999</v>
      </c>
      <c r="H21" s="240">
        <v>237347.36</v>
      </c>
    </row>
    <row r="22" spans="1:8" ht="15.75">
      <c r="A22" s="122">
        <v>6</v>
      </c>
      <c r="B22" s="53" t="s">
        <v>111</v>
      </c>
      <c r="C22" s="241">
        <v>4232490.0999999996</v>
      </c>
      <c r="D22" s="241">
        <v>1337234.3599999999</v>
      </c>
      <c r="E22" s="234">
        <v>5569724.459999999</v>
      </c>
      <c r="F22" s="241">
        <v>3308559.7199999997</v>
      </c>
      <c r="G22" s="241">
        <v>887049.88</v>
      </c>
      <c r="H22" s="240">
        <v>4195609.5999999996</v>
      </c>
    </row>
    <row r="23" spans="1:8" ht="15.75">
      <c r="A23" s="122"/>
      <c r="B23" s="49" t="s">
        <v>90</v>
      </c>
      <c r="C23" s="239"/>
      <c r="D23" s="239"/>
      <c r="E23" s="233"/>
      <c r="F23" s="239"/>
      <c r="G23" s="239"/>
      <c r="H23" s="242"/>
    </row>
    <row r="24" spans="1:8" ht="15.75">
      <c r="A24" s="122">
        <v>7</v>
      </c>
      <c r="B24" s="51" t="s">
        <v>112</v>
      </c>
      <c r="C24" s="239">
        <v>94978.5</v>
      </c>
      <c r="D24" s="239">
        <v>38917.520000000004</v>
      </c>
      <c r="E24" s="234">
        <v>133896.02000000002</v>
      </c>
      <c r="F24" s="239">
        <v>39753.130000000005</v>
      </c>
      <c r="G24" s="239">
        <v>2552.1399999999994</v>
      </c>
      <c r="H24" s="240">
        <v>42305.270000000004</v>
      </c>
    </row>
    <row r="25" spans="1:8" ht="15.75">
      <c r="A25" s="122">
        <v>8</v>
      </c>
      <c r="B25" s="51" t="s">
        <v>113</v>
      </c>
      <c r="C25" s="239">
        <v>34293.130000000005</v>
      </c>
      <c r="D25" s="239">
        <v>167550.86060000001</v>
      </c>
      <c r="E25" s="234">
        <v>201843.99060000002</v>
      </c>
      <c r="F25" s="239">
        <v>2345.6199999999953</v>
      </c>
      <c r="G25" s="239">
        <v>33132.75</v>
      </c>
      <c r="H25" s="240">
        <v>35478.369999999995</v>
      </c>
    </row>
    <row r="26" spans="1:8" ht="15.75">
      <c r="A26" s="122">
        <v>9</v>
      </c>
      <c r="B26" s="51" t="s">
        <v>114</v>
      </c>
      <c r="C26" s="239">
        <v>0</v>
      </c>
      <c r="D26" s="239">
        <v>95791.360000000001</v>
      </c>
      <c r="E26" s="234">
        <v>95791.360000000001</v>
      </c>
      <c r="F26" s="239">
        <v>0</v>
      </c>
      <c r="G26" s="239">
        <v>17081.3</v>
      </c>
      <c r="H26" s="240">
        <v>17081.3</v>
      </c>
    </row>
    <row r="27" spans="1:8" ht="15.75">
      <c r="A27" s="122">
        <v>10</v>
      </c>
      <c r="B27" s="51" t="s">
        <v>115</v>
      </c>
      <c r="C27" s="239"/>
      <c r="D27" s="239"/>
      <c r="E27" s="234">
        <v>0</v>
      </c>
      <c r="F27" s="239"/>
      <c r="G27" s="239"/>
      <c r="H27" s="240">
        <v>0</v>
      </c>
    </row>
    <row r="28" spans="1:8" ht="15.75">
      <c r="A28" s="122">
        <v>11</v>
      </c>
      <c r="B28" s="51" t="s">
        <v>116</v>
      </c>
      <c r="C28" s="239">
        <v>0</v>
      </c>
      <c r="D28" s="239">
        <v>2075.2800000000002</v>
      </c>
      <c r="E28" s="234">
        <v>2075.2800000000002</v>
      </c>
      <c r="F28" s="239">
        <v>0</v>
      </c>
      <c r="G28" s="239">
        <v>1178.81</v>
      </c>
      <c r="H28" s="240">
        <v>1178.81</v>
      </c>
    </row>
    <row r="29" spans="1:8" ht="15.75">
      <c r="A29" s="122">
        <v>12</v>
      </c>
      <c r="B29" s="51" t="s">
        <v>117</v>
      </c>
      <c r="C29" s="239">
        <v>34597.58</v>
      </c>
      <c r="D29" s="239">
        <v>1661.05</v>
      </c>
      <c r="E29" s="234">
        <v>36258.630000000005</v>
      </c>
      <c r="F29" s="239">
        <v>41173.75</v>
      </c>
      <c r="G29" s="239">
        <v>4192.91</v>
      </c>
      <c r="H29" s="240">
        <v>45366.66</v>
      </c>
    </row>
    <row r="30" spans="1:8" ht="15.75">
      <c r="A30" s="122">
        <v>13</v>
      </c>
      <c r="B30" s="54" t="s">
        <v>118</v>
      </c>
      <c r="C30" s="241">
        <v>163869.21000000002</v>
      </c>
      <c r="D30" s="241">
        <v>305996.07060000004</v>
      </c>
      <c r="E30" s="234">
        <v>469865.28060000006</v>
      </c>
      <c r="F30" s="241">
        <v>83272.5</v>
      </c>
      <c r="G30" s="241">
        <v>58137.91</v>
      </c>
      <c r="H30" s="240">
        <v>141410.41</v>
      </c>
    </row>
    <row r="31" spans="1:8" ht="15.75">
      <c r="A31" s="122">
        <v>14</v>
      </c>
      <c r="B31" s="54" t="s">
        <v>119</v>
      </c>
      <c r="C31" s="241">
        <v>4068620.8899999997</v>
      </c>
      <c r="D31" s="241">
        <v>1031238.2893999999</v>
      </c>
      <c r="E31" s="234">
        <v>5099859.1793999998</v>
      </c>
      <c r="F31" s="241">
        <v>3225287.2199999997</v>
      </c>
      <c r="G31" s="241">
        <v>828911.97</v>
      </c>
      <c r="H31" s="240">
        <v>4054199.1899999995</v>
      </c>
    </row>
    <row r="32" spans="1:8">
      <c r="A32" s="122"/>
      <c r="B32" s="49"/>
      <c r="C32" s="243"/>
      <c r="D32" s="243"/>
      <c r="E32" s="243"/>
      <c r="F32" s="243"/>
      <c r="G32" s="243"/>
      <c r="H32" s="244"/>
    </row>
    <row r="33" spans="1:8" ht="15.75">
      <c r="A33" s="122"/>
      <c r="B33" s="49" t="s">
        <v>120</v>
      </c>
      <c r="C33" s="239"/>
      <c r="D33" s="239"/>
      <c r="E33" s="233"/>
      <c r="F33" s="239"/>
      <c r="G33" s="239"/>
      <c r="H33" s="242"/>
    </row>
    <row r="34" spans="1:8" ht="15.75">
      <c r="A34" s="122">
        <v>15</v>
      </c>
      <c r="B34" s="48" t="s">
        <v>91</v>
      </c>
      <c r="C34" s="245">
        <v>-154989.6</v>
      </c>
      <c r="D34" s="245">
        <v>-151537.73820000002</v>
      </c>
      <c r="E34" s="234">
        <v>-306527.3382</v>
      </c>
      <c r="F34" s="245">
        <v>-135116.72</v>
      </c>
      <c r="G34" s="245">
        <v>-133559.63640000002</v>
      </c>
      <c r="H34" s="240">
        <v>-268676.35640000005</v>
      </c>
    </row>
    <row r="35" spans="1:8" ht="15.75">
      <c r="A35" s="122">
        <v>15.1</v>
      </c>
      <c r="B35" s="52" t="s">
        <v>121</v>
      </c>
      <c r="C35" s="239">
        <v>177377.92000000001</v>
      </c>
      <c r="D35" s="239">
        <v>468119.30180000002</v>
      </c>
      <c r="E35" s="234">
        <v>645497.22180000006</v>
      </c>
      <c r="F35" s="239">
        <v>142979.26999999999</v>
      </c>
      <c r="G35" s="239">
        <v>375912.10359999997</v>
      </c>
      <c r="H35" s="240">
        <v>518891.37359999993</v>
      </c>
    </row>
    <row r="36" spans="1:8" ht="15.75">
      <c r="A36" s="122">
        <v>15.2</v>
      </c>
      <c r="B36" s="52" t="s">
        <v>122</v>
      </c>
      <c r="C36" s="239">
        <v>332367.52</v>
      </c>
      <c r="D36" s="239">
        <v>619657.04</v>
      </c>
      <c r="E36" s="234">
        <v>952024.56</v>
      </c>
      <c r="F36" s="239">
        <v>278095.99</v>
      </c>
      <c r="G36" s="239">
        <v>509471.74</v>
      </c>
      <c r="H36" s="240">
        <v>787567.73</v>
      </c>
    </row>
    <row r="37" spans="1:8" ht="15.75">
      <c r="A37" s="122">
        <v>16</v>
      </c>
      <c r="B37" s="51" t="s">
        <v>123</v>
      </c>
      <c r="C37" s="239">
        <v>0</v>
      </c>
      <c r="D37" s="239">
        <v>0</v>
      </c>
      <c r="E37" s="234">
        <v>0</v>
      </c>
      <c r="F37" s="239">
        <v>0</v>
      </c>
      <c r="G37" s="239">
        <v>0</v>
      </c>
      <c r="H37" s="240">
        <v>0</v>
      </c>
    </row>
    <row r="38" spans="1:8" ht="15.75">
      <c r="A38" s="122">
        <v>17</v>
      </c>
      <c r="B38" s="51" t="s">
        <v>124</v>
      </c>
      <c r="C38" s="239">
        <v>0</v>
      </c>
      <c r="D38" s="239">
        <v>0</v>
      </c>
      <c r="E38" s="234">
        <v>0</v>
      </c>
      <c r="F38" s="239">
        <v>0</v>
      </c>
      <c r="G38" s="239">
        <v>0</v>
      </c>
      <c r="H38" s="240">
        <v>0</v>
      </c>
    </row>
    <row r="39" spans="1:8" ht="15.75">
      <c r="A39" s="122">
        <v>18</v>
      </c>
      <c r="B39" s="51" t="s">
        <v>125</v>
      </c>
      <c r="C39" s="239">
        <v>0</v>
      </c>
      <c r="D39" s="239">
        <v>0</v>
      </c>
      <c r="E39" s="234">
        <v>0</v>
      </c>
      <c r="F39" s="239">
        <v>0</v>
      </c>
      <c r="G39" s="239">
        <v>0</v>
      </c>
      <c r="H39" s="240">
        <v>0</v>
      </c>
    </row>
    <row r="40" spans="1:8" ht="15.75">
      <c r="A40" s="122">
        <v>19</v>
      </c>
      <c r="B40" s="51" t="s">
        <v>126</v>
      </c>
      <c r="C40" s="239">
        <v>1180182.68</v>
      </c>
      <c r="D40" s="239"/>
      <c r="E40" s="234">
        <v>1180182.68</v>
      </c>
      <c r="F40" s="239">
        <v>580134.5</v>
      </c>
      <c r="G40" s="239"/>
      <c r="H40" s="240">
        <v>580134.5</v>
      </c>
    </row>
    <row r="41" spans="1:8" ht="15.75">
      <c r="A41" s="122">
        <v>20</v>
      </c>
      <c r="B41" s="51" t="s">
        <v>127</v>
      </c>
      <c r="C41" s="239">
        <v>8555.09</v>
      </c>
      <c r="D41" s="239"/>
      <c r="E41" s="234">
        <v>8555.09</v>
      </c>
      <c r="F41" s="239">
        <v>7767.79</v>
      </c>
      <c r="G41" s="239"/>
      <c r="H41" s="240">
        <v>7767.79</v>
      </c>
    </row>
    <row r="42" spans="1:8" ht="15.75">
      <c r="A42" s="122">
        <v>21</v>
      </c>
      <c r="B42" s="51" t="s">
        <v>128</v>
      </c>
      <c r="C42" s="239">
        <v>1452</v>
      </c>
      <c r="D42" s="239">
        <v>0</v>
      </c>
      <c r="E42" s="234">
        <v>1452</v>
      </c>
      <c r="F42" s="239">
        <v>9850</v>
      </c>
      <c r="G42" s="239">
        <v>0</v>
      </c>
      <c r="H42" s="240">
        <v>9850</v>
      </c>
    </row>
    <row r="43" spans="1:8" ht="15.75">
      <c r="A43" s="122">
        <v>22</v>
      </c>
      <c r="B43" s="51" t="s">
        <v>129</v>
      </c>
      <c r="C43" s="239">
        <v>0</v>
      </c>
      <c r="D43" s="239">
        <v>0</v>
      </c>
      <c r="E43" s="234">
        <v>0</v>
      </c>
      <c r="F43" s="239">
        <v>0</v>
      </c>
      <c r="G43" s="239">
        <v>0</v>
      </c>
      <c r="H43" s="240">
        <v>0</v>
      </c>
    </row>
    <row r="44" spans="1:8" ht="15.75">
      <c r="A44" s="122">
        <v>23</v>
      </c>
      <c r="B44" s="51" t="s">
        <v>130</v>
      </c>
      <c r="C44" s="239">
        <v>29123.7</v>
      </c>
      <c r="D44" s="239">
        <v>0</v>
      </c>
      <c r="E44" s="234">
        <v>29123.7</v>
      </c>
      <c r="F44" s="239">
        <v>33253.089999999997</v>
      </c>
      <c r="G44" s="239">
        <v>0</v>
      </c>
      <c r="H44" s="240">
        <v>33253.089999999997</v>
      </c>
    </row>
    <row r="45" spans="1:8" ht="15.75">
      <c r="A45" s="122">
        <v>24</v>
      </c>
      <c r="B45" s="54" t="s">
        <v>131</v>
      </c>
      <c r="C45" s="241">
        <v>1064323.8699999999</v>
      </c>
      <c r="D45" s="241">
        <v>-151537.73820000002</v>
      </c>
      <c r="E45" s="234">
        <v>912786.13179999986</v>
      </c>
      <c r="F45" s="241">
        <v>495888.66000000003</v>
      </c>
      <c r="G45" s="241">
        <v>-133559.63640000002</v>
      </c>
      <c r="H45" s="240">
        <v>362329.02360000001</v>
      </c>
    </row>
    <row r="46" spans="1:8">
      <c r="A46" s="122"/>
      <c r="B46" s="49" t="s">
        <v>132</v>
      </c>
      <c r="C46" s="239"/>
      <c r="D46" s="239"/>
      <c r="E46" s="239"/>
      <c r="F46" s="239"/>
      <c r="G46" s="239"/>
      <c r="H46" s="246"/>
    </row>
    <row r="47" spans="1:8" ht="15.75">
      <c r="A47" s="122">
        <v>25</v>
      </c>
      <c r="B47" s="51" t="s">
        <v>133</v>
      </c>
      <c r="C47" s="239">
        <v>25387.01</v>
      </c>
      <c r="D47" s="239">
        <v>0</v>
      </c>
      <c r="E47" s="234">
        <v>25387.01</v>
      </c>
      <c r="F47" s="239">
        <v>14225.52</v>
      </c>
      <c r="G47" s="239">
        <v>4646.3900000000003</v>
      </c>
      <c r="H47" s="240">
        <v>18871.91</v>
      </c>
    </row>
    <row r="48" spans="1:8" ht="15.75">
      <c r="A48" s="122">
        <v>26</v>
      </c>
      <c r="B48" s="51" t="s">
        <v>134</v>
      </c>
      <c r="C48" s="239">
        <v>87108.34</v>
      </c>
      <c r="D48" s="239">
        <v>0</v>
      </c>
      <c r="E48" s="234">
        <v>87108.34</v>
      </c>
      <c r="F48" s="239">
        <v>60948.97</v>
      </c>
      <c r="G48" s="239">
        <v>0</v>
      </c>
      <c r="H48" s="240">
        <v>60948.97</v>
      </c>
    </row>
    <row r="49" spans="1:9" ht="15.75">
      <c r="A49" s="122">
        <v>27</v>
      </c>
      <c r="B49" s="51" t="s">
        <v>135</v>
      </c>
      <c r="C49" s="239">
        <v>1701785.11</v>
      </c>
      <c r="D49" s="239"/>
      <c r="E49" s="234">
        <v>1701785.11</v>
      </c>
      <c r="F49" s="239">
        <v>1612722.53</v>
      </c>
      <c r="G49" s="239"/>
      <c r="H49" s="240">
        <v>1612722.53</v>
      </c>
    </row>
    <row r="50" spans="1:9" ht="15.75">
      <c r="A50" s="122">
        <v>28</v>
      </c>
      <c r="B50" s="51" t="s">
        <v>271</v>
      </c>
      <c r="C50" s="239">
        <v>6683.7</v>
      </c>
      <c r="D50" s="239"/>
      <c r="E50" s="234">
        <v>6683.7</v>
      </c>
      <c r="F50" s="239">
        <v>240</v>
      </c>
      <c r="G50" s="239"/>
      <c r="H50" s="240">
        <v>240</v>
      </c>
    </row>
    <row r="51" spans="1:9" ht="15.75">
      <c r="A51" s="122">
        <v>29</v>
      </c>
      <c r="B51" s="51" t="s">
        <v>136</v>
      </c>
      <c r="C51" s="239">
        <v>565780.62</v>
      </c>
      <c r="D51" s="239"/>
      <c r="E51" s="234">
        <v>565780.62</v>
      </c>
      <c r="F51" s="239">
        <v>593214.24</v>
      </c>
      <c r="G51" s="239"/>
      <c r="H51" s="240">
        <v>593214.24</v>
      </c>
    </row>
    <row r="52" spans="1:9" ht="15.75">
      <c r="A52" s="122">
        <v>30</v>
      </c>
      <c r="B52" s="51" t="s">
        <v>137</v>
      </c>
      <c r="C52" s="239">
        <v>469211.71</v>
      </c>
      <c r="D52" s="239">
        <v>11930.12</v>
      </c>
      <c r="E52" s="234">
        <v>481141.83</v>
      </c>
      <c r="F52" s="239">
        <v>392968.61</v>
      </c>
      <c r="G52" s="239">
        <v>83419.33</v>
      </c>
      <c r="H52" s="240">
        <v>476387.94</v>
      </c>
    </row>
    <row r="53" spans="1:9" ht="15.75">
      <c r="A53" s="122">
        <v>31</v>
      </c>
      <c r="B53" s="54" t="s">
        <v>138</v>
      </c>
      <c r="C53" s="241">
        <v>2855956.49</v>
      </c>
      <c r="D53" s="241">
        <v>11930.12</v>
      </c>
      <c r="E53" s="234">
        <v>2867886.6100000003</v>
      </c>
      <c r="F53" s="241">
        <v>2674319.8699999996</v>
      </c>
      <c r="G53" s="241">
        <v>88065.72</v>
      </c>
      <c r="H53" s="240">
        <v>2762385.59</v>
      </c>
    </row>
    <row r="54" spans="1:9" ht="15.75">
      <c r="A54" s="122">
        <v>32</v>
      </c>
      <c r="B54" s="54" t="s">
        <v>139</v>
      </c>
      <c r="C54" s="241">
        <v>-1791632.6200000003</v>
      </c>
      <c r="D54" s="241">
        <v>-163467.85820000002</v>
      </c>
      <c r="E54" s="234">
        <v>-1955100.4782000002</v>
      </c>
      <c r="F54" s="241">
        <v>-2178431.2099999995</v>
      </c>
      <c r="G54" s="241">
        <v>-221625.35640000002</v>
      </c>
      <c r="H54" s="240">
        <v>-2400056.5663999994</v>
      </c>
    </row>
    <row r="55" spans="1:9">
      <c r="A55" s="122"/>
      <c r="B55" s="49"/>
      <c r="C55" s="243"/>
      <c r="D55" s="243"/>
      <c r="E55" s="243"/>
      <c r="F55" s="243"/>
      <c r="G55" s="243"/>
      <c r="H55" s="244"/>
    </row>
    <row r="56" spans="1:9" ht="15.75">
      <c r="A56" s="122">
        <v>33</v>
      </c>
      <c r="B56" s="54" t="s">
        <v>140</v>
      </c>
      <c r="C56" s="241">
        <v>2276988.2699999996</v>
      </c>
      <c r="D56" s="241">
        <v>867770.43119999988</v>
      </c>
      <c r="E56" s="234">
        <v>3144758.7011999995</v>
      </c>
      <c r="F56" s="241">
        <v>1046856.0100000002</v>
      </c>
      <c r="G56" s="241">
        <v>607286.61359999992</v>
      </c>
      <c r="H56" s="240">
        <v>1654142.6236</v>
      </c>
    </row>
    <row r="57" spans="1:9">
      <c r="A57" s="122"/>
      <c r="B57" s="49"/>
      <c r="C57" s="243"/>
      <c r="D57" s="243"/>
      <c r="E57" s="243"/>
      <c r="F57" s="243"/>
      <c r="G57" s="243"/>
      <c r="H57" s="244"/>
    </row>
    <row r="58" spans="1:9" ht="15.75">
      <c r="A58" s="122">
        <v>34</v>
      </c>
      <c r="B58" s="51" t="s">
        <v>141</v>
      </c>
      <c r="C58" s="239">
        <v>405266.6</v>
      </c>
      <c r="D58" s="239"/>
      <c r="E58" s="234">
        <v>405266.6</v>
      </c>
      <c r="F58" s="239">
        <v>661221.61</v>
      </c>
      <c r="G58" s="239"/>
      <c r="H58" s="240">
        <v>661221.61</v>
      </c>
    </row>
    <row r="59" spans="1:9" s="197" customFormat="1" ht="15.75">
      <c r="A59" s="122">
        <v>35</v>
      </c>
      <c r="B59" s="48" t="s">
        <v>142</v>
      </c>
      <c r="C59" s="621">
        <v>0</v>
      </c>
      <c r="D59" s="247"/>
      <c r="E59" s="248">
        <v>0</v>
      </c>
      <c r="F59" s="249">
        <v>0</v>
      </c>
      <c r="G59" s="249"/>
      <c r="H59" s="250">
        <v>0</v>
      </c>
      <c r="I59" s="196"/>
    </row>
    <row r="60" spans="1:9" ht="15.75">
      <c r="A60" s="122">
        <v>36</v>
      </c>
      <c r="B60" s="51" t="s">
        <v>143</v>
      </c>
      <c r="C60" s="239">
        <v>-325045.59000000003</v>
      </c>
      <c r="D60" s="239"/>
      <c r="E60" s="234">
        <v>-325045.59000000003</v>
      </c>
      <c r="F60" s="239">
        <v>80059.199999999997</v>
      </c>
      <c r="G60" s="239"/>
      <c r="H60" s="240">
        <v>80059.199999999997</v>
      </c>
    </row>
    <row r="61" spans="1:9" ht="15.75">
      <c r="A61" s="122">
        <v>37</v>
      </c>
      <c r="B61" s="54" t="s">
        <v>144</v>
      </c>
      <c r="C61" s="241">
        <v>80221.009999999951</v>
      </c>
      <c r="D61" s="241">
        <v>0</v>
      </c>
      <c r="E61" s="234">
        <v>80221.009999999951</v>
      </c>
      <c r="F61" s="241">
        <v>741280.80999999994</v>
      </c>
      <c r="G61" s="241">
        <v>0</v>
      </c>
      <c r="H61" s="240">
        <v>741280.80999999994</v>
      </c>
    </row>
    <row r="62" spans="1:9">
      <c r="A62" s="122"/>
      <c r="B62" s="55"/>
      <c r="C62" s="239"/>
      <c r="D62" s="239"/>
      <c r="E62" s="239"/>
      <c r="F62" s="239"/>
      <c r="G62" s="239"/>
      <c r="H62" s="246"/>
    </row>
    <row r="63" spans="1:9" ht="15.75">
      <c r="A63" s="122">
        <v>38</v>
      </c>
      <c r="B63" s="56" t="s">
        <v>272</v>
      </c>
      <c r="C63" s="241">
        <v>2196767.2599999998</v>
      </c>
      <c r="D63" s="241">
        <v>867770.43119999988</v>
      </c>
      <c r="E63" s="234">
        <v>3064537.6911999998</v>
      </c>
      <c r="F63" s="241">
        <v>305575.2000000003</v>
      </c>
      <c r="G63" s="241">
        <v>607286.61359999992</v>
      </c>
      <c r="H63" s="240">
        <v>912861.81360000023</v>
      </c>
    </row>
    <row r="64" spans="1:9" ht="15.75">
      <c r="A64" s="120">
        <v>39</v>
      </c>
      <c r="B64" s="51" t="s">
        <v>145</v>
      </c>
      <c r="C64" s="251">
        <v>0</v>
      </c>
      <c r="D64" s="251"/>
      <c r="E64" s="234">
        <v>0</v>
      </c>
      <c r="F64" s="251">
        <v>0</v>
      </c>
      <c r="G64" s="251"/>
      <c r="H64" s="240">
        <v>0</v>
      </c>
    </row>
    <row r="65" spans="1:8" ht="15.75">
      <c r="A65" s="122">
        <v>40</v>
      </c>
      <c r="B65" s="54" t="s">
        <v>146</v>
      </c>
      <c r="C65" s="241">
        <v>2196767.2599999998</v>
      </c>
      <c r="D65" s="241">
        <v>867770.43119999988</v>
      </c>
      <c r="E65" s="234">
        <v>3064537.6911999998</v>
      </c>
      <c r="F65" s="241">
        <v>305575.2000000003</v>
      </c>
      <c r="G65" s="241">
        <v>607286.61359999992</v>
      </c>
      <c r="H65" s="240">
        <v>912861.81360000023</v>
      </c>
    </row>
    <row r="66" spans="1:8" ht="15.75">
      <c r="A66" s="120">
        <v>41</v>
      </c>
      <c r="B66" s="51" t="s">
        <v>147</v>
      </c>
      <c r="C66" s="251">
        <v>0</v>
      </c>
      <c r="D66" s="251"/>
      <c r="E66" s="234">
        <v>0</v>
      </c>
      <c r="F66" s="251">
        <v>0</v>
      </c>
      <c r="G66" s="251"/>
      <c r="H66" s="240">
        <v>0</v>
      </c>
    </row>
    <row r="67" spans="1:8" ht="16.5" thickBot="1">
      <c r="A67" s="124">
        <v>42</v>
      </c>
      <c r="B67" s="125" t="s">
        <v>148</v>
      </c>
      <c r="C67" s="252">
        <v>2196767.2599999998</v>
      </c>
      <c r="D67" s="252">
        <v>867770.43119999988</v>
      </c>
      <c r="E67" s="237">
        <v>3064537.6911999998</v>
      </c>
      <c r="F67" s="252">
        <v>305575.2000000003</v>
      </c>
      <c r="G67" s="252">
        <v>607286.61359999992</v>
      </c>
      <c r="H67" s="253">
        <v>912861.81360000023</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C7" sqref="C7:H53"/>
    </sheetView>
  </sheetViews>
  <sheetFormatPr defaultRowHeight="15"/>
  <cols>
    <col min="1" max="1" width="9.5703125" bestFit="1" customWidth="1"/>
    <col min="2" max="2" width="72.28515625" customWidth="1"/>
    <col min="3" max="8" width="12.7109375" customWidth="1"/>
  </cols>
  <sheetData>
    <row r="1" spans="1:8">
      <c r="A1" s="2" t="s">
        <v>188</v>
      </c>
      <c r="B1" t="str">
        <f>Info!C2</f>
        <v>სს "ზირაათ ბანკი საქართველო"</v>
      </c>
    </row>
    <row r="2" spans="1:8">
      <c r="A2" s="2" t="s">
        <v>189</v>
      </c>
      <c r="B2" s="663">
        <f>'1. key ratios'!B2</f>
        <v>44742</v>
      </c>
    </row>
    <row r="3" spans="1:8">
      <c r="A3" s="2"/>
    </row>
    <row r="4" spans="1:8" ht="16.5" thickBot="1">
      <c r="A4" s="2" t="s">
        <v>408</v>
      </c>
      <c r="B4" s="2"/>
      <c r="C4" s="206"/>
      <c r="D4" s="206"/>
      <c r="E4" s="206"/>
      <c r="F4" s="207"/>
      <c r="G4" s="207"/>
      <c r="H4" s="208" t="s">
        <v>93</v>
      </c>
    </row>
    <row r="5" spans="1:8" ht="15.75">
      <c r="A5" s="793" t="s">
        <v>26</v>
      </c>
      <c r="B5" s="795" t="s">
        <v>245</v>
      </c>
      <c r="C5" s="797" t="s">
        <v>194</v>
      </c>
      <c r="D5" s="797"/>
      <c r="E5" s="797"/>
      <c r="F5" s="797" t="s">
        <v>195</v>
      </c>
      <c r="G5" s="797"/>
      <c r="H5" s="798"/>
    </row>
    <row r="6" spans="1:8">
      <c r="A6" s="794"/>
      <c r="B6" s="796"/>
      <c r="C6" s="36" t="s">
        <v>27</v>
      </c>
      <c r="D6" s="36" t="s">
        <v>94</v>
      </c>
      <c r="E6" s="36" t="s">
        <v>68</v>
      </c>
      <c r="F6" s="36" t="s">
        <v>27</v>
      </c>
      <c r="G6" s="36" t="s">
        <v>94</v>
      </c>
      <c r="H6" s="37" t="s">
        <v>68</v>
      </c>
    </row>
    <row r="7" spans="1:8" s="3" customFormat="1" ht="15.75">
      <c r="A7" s="209">
        <v>1</v>
      </c>
      <c r="B7" s="210" t="s">
        <v>483</v>
      </c>
      <c r="C7" s="235">
        <v>4458167.5600000005</v>
      </c>
      <c r="D7" s="235">
        <v>12816078.602200001</v>
      </c>
      <c r="E7" s="254">
        <v>17274246.162200004</v>
      </c>
      <c r="F7" s="235">
        <v>14965950.82</v>
      </c>
      <c r="G7" s="235">
        <v>19763331.554200001</v>
      </c>
      <c r="H7" s="236">
        <v>34729282.374200001</v>
      </c>
    </row>
    <row r="8" spans="1:8" s="3" customFormat="1" ht="15.75">
      <c r="A8" s="209">
        <v>1.1000000000000001</v>
      </c>
      <c r="B8" s="211" t="s">
        <v>276</v>
      </c>
      <c r="C8" s="235">
        <v>2205493.16</v>
      </c>
      <c r="D8" s="235">
        <v>8302506.9811000004</v>
      </c>
      <c r="E8" s="254">
        <v>10508000.141100001</v>
      </c>
      <c r="F8" s="235">
        <v>11580454.470000001</v>
      </c>
      <c r="G8" s="235">
        <v>15665554.189200001</v>
      </c>
      <c r="H8" s="236">
        <v>27246008.659200002</v>
      </c>
    </row>
    <row r="9" spans="1:8" s="3" customFormat="1" ht="15.75">
      <c r="A9" s="209">
        <v>1.2</v>
      </c>
      <c r="B9" s="211" t="s">
        <v>277</v>
      </c>
      <c r="C9" s="235"/>
      <c r="D9" s="235"/>
      <c r="E9" s="254">
        <v>0</v>
      </c>
      <c r="F9" s="235"/>
      <c r="G9" s="235"/>
      <c r="H9" s="236">
        <v>0</v>
      </c>
    </row>
    <row r="10" spans="1:8" s="3" customFormat="1" ht="15.75">
      <c r="A10" s="209">
        <v>1.3</v>
      </c>
      <c r="B10" s="211" t="s">
        <v>278</v>
      </c>
      <c r="C10" s="664">
        <v>2252674.4</v>
      </c>
      <c r="D10" s="664">
        <v>4513571.6211000001</v>
      </c>
      <c r="E10" s="665">
        <v>6766246.0210999995</v>
      </c>
      <c r="F10" s="664">
        <v>3385496.35</v>
      </c>
      <c r="G10" s="664">
        <v>4097777.3650000002</v>
      </c>
      <c r="H10" s="666">
        <v>7483273.7149999999</v>
      </c>
    </row>
    <row r="11" spans="1:8" s="3" customFormat="1" ht="15.75">
      <c r="A11" s="209">
        <v>1.4</v>
      </c>
      <c r="B11" s="211" t="s">
        <v>279</v>
      </c>
      <c r="C11" s="235">
        <v>0</v>
      </c>
      <c r="D11" s="235">
        <v>0</v>
      </c>
      <c r="E11" s="254">
        <v>0</v>
      </c>
      <c r="F11" s="235">
        <v>0</v>
      </c>
      <c r="G11" s="235">
        <v>0</v>
      </c>
      <c r="H11" s="236">
        <v>0</v>
      </c>
    </row>
    <row r="12" spans="1:8" s="3" customFormat="1" ht="29.25" customHeight="1">
      <c r="A12" s="209">
        <v>2</v>
      </c>
      <c r="B12" s="210" t="s">
        <v>280</v>
      </c>
      <c r="C12" s="235"/>
      <c r="D12" s="235">
        <v>0</v>
      </c>
      <c r="E12" s="254">
        <v>0</v>
      </c>
      <c r="F12" s="235"/>
      <c r="G12" s="235">
        <v>0</v>
      </c>
      <c r="H12" s="236">
        <v>0</v>
      </c>
    </row>
    <row r="13" spans="1:8" s="3" customFormat="1" ht="25.5">
      <c r="A13" s="209">
        <v>3</v>
      </c>
      <c r="B13" s="210" t="s">
        <v>281</v>
      </c>
      <c r="C13" s="235">
        <v>0</v>
      </c>
      <c r="D13" s="235">
        <v>0</v>
      </c>
      <c r="E13" s="254">
        <v>0</v>
      </c>
      <c r="F13" s="235">
        <v>0</v>
      </c>
      <c r="G13" s="235">
        <v>0</v>
      </c>
      <c r="H13" s="236">
        <v>0</v>
      </c>
    </row>
    <row r="14" spans="1:8" s="3" customFormat="1" ht="15.75">
      <c r="A14" s="209">
        <v>3.1</v>
      </c>
      <c r="B14" s="211" t="s">
        <v>282</v>
      </c>
      <c r="C14" s="235"/>
      <c r="D14" s="235"/>
      <c r="E14" s="254">
        <v>0</v>
      </c>
      <c r="F14" s="235"/>
      <c r="G14" s="235"/>
      <c r="H14" s="236">
        <v>0</v>
      </c>
    </row>
    <row r="15" spans="1:8" s="3" customFormat="1" ht="15.75">
      <c r="A15" s="209">
        <v>3.2</v>
      </c>
      <c r="B15" s="211" t="s">
        <v>283</v>
      </c>
      <c r="C15" s="235"/>
      <c r="D15" s="235"/>
      <c r="E15" s="254">
        <v>0</v>
      </c>
      <c r="F15" s="235"/>
      <c r="G15" s="235"/>
      <c r="H15" s="236">
        <v>0</v>
      </c>
    </row>
    <row r="16" spans="1:8" s="3" customFormat="1" ht="15.75">
      <c r="A16" s="209">
        <v>4</v>
      </c>
      <c r="B16" s="210" t="s">
        <v>284</v>
      </c>
      <c r="C16" s="664">
        <v>260802590</v>
      </c>
      <c r="D16" s="664">
        <v>194900115.29609999</v>
      </c>
      <c r="E16" s="665">
        <v>455702705.29610002</v>
      </c>
      <c r="F16" s="664">
        <v>232004377.58000001</v>
      </c>
      <c r="G16" s="664">
        <v>130638653.1847</v>
      </c>
      <c r="H16" s="666">
        <v>362643030.7647</v>
      </c>
    </row>
    <row r="17" spans="1:8" s="3" customFormat="1" ht="15.75">
      <c r="A17" s="209">
        <v>4.0999999999999996</v>
      </c>
      <c r="B17" s="211" t="s">
        <v>285</v>
      </c>
      <c r="C17" s="235">
        <v>260757500</v>
      </c>
      <c r="D17" s="235">
        <v>182927659.815</v>
      </c>
      <c r="E17" s="254">
        <v>443685159.815</v>
      </c>
      <c r="F17" s="235">
        <v>221575590</v>
      </c>
      <c r="G17" s="235">
        <v>117120957.28</v>
      </c>
      <c r="H17" s="236">
        <v>338696547.27999997</v>
      </c>
    </row>
    <row r="18" spans="1:8" s="3" customFormat="1" ht="15.75">
      <c r="A18" s="209">
        <v>4.2</v>
      </c>
      <c r="B18" s="211" t="s">
        <v>286</v>
      </c>
      <c r="C18" s="235">
        <v>45090</v>
      </c>
      <c r="D18" s="235">
        <v>11972455.4811</v>
      </c>
      <c r="E18" s="254">
        <v>12017545.4811</v>
      </c>
      <c r="F18" s="235">
        <v>10428787.58</v>
      </c>
      <c r="G18" s="235">
        <v>13517695.9047</v>
      </c>
      <c r="H18" s="236">
        <v>23946483.484700002</v>
      </c>
    </row>
    <row r="19" spans="1:8" s="3" customFormat="1" ht="25.5">
      <c r="A19" s="209">
        <v>5</v>
      </c>
      <c r="B19" s="210" t="s">
        <v>287</v>
      </c>
      <c r="C19" s="235">
        <v>76699475.200000003</v>
      </c>
      <c r="D19" s="235">
        <v>101186605.99139999</v>
      </c>
      <c r="E19" s="254">
        <v>177886081.19139999</v>
      </c>
      <c r="F19" s="235">
        <v>68008919.400000006</v>
      </c>
      <c r="G19" s="235">
        <v>85942156.717399999</v>
      </c>
      <c r="H19" s="236">
        <v>153951076.11739999</v>
      </c>
    </row>
    <row r="20" spans="1:8" s="3" customFormat="1" ht="15.75">
      <c r="A20" s="209">
        <v>5.0999999999999996</v>
      </c>
      <c r="B20" s="211" t="s">
        <v>288</v>
      </c>
      <c r="C20" s="235">
        <v>531450</v>
      </c>
      <c r="D20" s="235">
        <v>2702496.03</v>
      </c>
      <c r="E20" s="254">
        <v>3233946.03</v>
      </c>
      <c r="F20" s="235">
        <v>209074</v>
      </c>
      <c r="G20" s="235">
        <v>3972813.13</v>
      </c>
      <c r="H20" s="236">
        <v>4181887.13</v>
      </c>
    </row>
    <row r="21" spans="1:8" s="3" customFormat="1" ht="15.75">
      <c r="A21" s="209">
        <v>5.2</v>
      </c>
      <c r="B21" s="211" t="s">
        <v>289</v>
      </c>
      <c r="C21" s="235">
        <v>0</v>
      </c>
      <c r="D21" s="235">
        <v>0</v>
      </c>
      <c r="E21" s="254">
        <v>0</v>
      </c>
      <c r="F21" s="235">
        <v>0</v>
      </c>
      <c r="G21" s="235">
        <v>0</v>
      </c>
      <c r="H21" s="236">
        <v>0</v>
      </c>
    </row>
    <row r="22" spans="1:8" s="3" customFormat="1" ht="15.75">
      <c r="A22" s="209">
        <v>5.3</v>
      </c>
      <c r="B22" s="211" t="s">
        <v>290</v>
      </c>
      <c r="C22" s="235">
        <v>76168025.200000003</v>
      </c>
      <c r="D22" s="235">
        <v>98484109.961399987</v>
      </c>
      <c r="E22" s="254">
        <v>174652135.16139999</v>
      </c>
      <c r="F22" s="235">
        <v>67799845.400000006</v>
      </c>
      <c r="G22" s="235">
        <v>81969343.587400004</v>
      </c>
      <c r="H22" s="236">
        <v>149769188.9874</v>
      </c>
    </row>
    <row r="23" spans="1:8" s="3" customFormat="1" ht="15.75">
      <c r="A23" s="209" t="s">
        <v>291</v>
      </c>
      <c r="B23" s="212" t="s">
        <v>292</v>
      </c>
      <c r="C23" s="235">
        <v>18437699</v>
      </c>
      <c r="D23" s="235">
        <v>25040911.488600001</v>
      </c>
      <c r="E23" s="254">
        <v>43478610.488600001</v>
      </c>
      <c r="F23" s="235">
        <v>17386959.199999999</v>
      </c>
      <c r="G23" s="235">
        <v>25776469.607299998</v>
      </c>
      <c r="H23" s="236">
        <v>43163428.807300001</v>
      </c>
    </row>
    <row r="24" spans="1:8" s="3" customFormat="1" ht="15.75">
      <c r="A24" s="209" t="s">
        <v>293</v>
      </c>
      <c r="B24" s="212" t="s">
        <v>294</v>
      </c>
      <c r="C24" s="235">
        <v>29122252</v>
      </c>
      <c r="D24" s="235">
        <v>42114462.721500002</v>
      </c>
      <c r="E24" s="254">
        <v>71236714.721500009</v>
      </c>
      <c r="F24" s="235">
        <v>24734112</v>
      </c>
      <c r="G24" s="235">
        <v>37372086.566100001</v>
      </c>
      <c r="H24" s="236">
        <v>62106198.566100001</v>
      </c>
    </row>
    <row r="25" spans="1:8" s="3" customFormat="1" ht="15.75">
      <c r="A25" s="209" t="s">
        <v>295</v>
      </c>
      <c r="B25" s="213" t="s">
        <v>296</v>
      </c>
      <c r="C25" s="235">
        <v>20044517.199999999</v>
      </c>
      <c r="D25" s="235">
        <v>5492498.8053000001</v>
      </c>
      <c r="E25" s="254">
        <v>25537016.0053</v>
      </c>
      <c r="F25" s="235">
        <v>19948215.199999999</v>
      </c>
      <c r="G25" s="235">
        <v>9410393.7070000004</v>
      </c>
      <c r="H25" s="236">
        <v>29358608.906999998</v>
      </c>
    </row>
    <row r="26" spans="1:8" s="3" customFormat="1" ht="15.75">
      <c r="A26" s="209" t="s">
        <v>297</v>
      </c>
      <c r="B26" s="212" t="s">
        <v>298</v>
      </c>
      <c r="C26" s="235">
        <v>8563557</v>
      </c>
      <c r="D26" s="235">
        <v>25836236.945999999</v>
      </c>
      <c r="E26" s="254">
        <v>34399793.945999995</v>
      </c>
      <c r="F26" s="235">
        <v>5730559</v>
      </c>
      <c r="G26" s="235">
        <v>9410393.7070000004</v>
      </c>
      <c r="H26" s="236">
        <v>15140952.707</v>
      </c>
    </row>
    <row r="27" spans="1:8" s="3" customFormat="1" ht="15.75">
      <c r="A27" s="209" t="s">
        <v>299</v>
      </c>
      <c r="B27" s="211" t="s">
        <v>300</v>
      </c>
      <c r="C27" s="235">
        <v>0</v>
      </c>
      <c r="D27" s="235">
        <v>0</v>
      </c>
      <c r="E27" s="254">
        <v>0</v>
      </c>
      <c r="F27" s="235">
        <v>0</v>
      </c>
      <c r="G27" s="235">
        <v>0</v>
      </c>
      <c r="H27" s="236">
        <v>0</v>
      </c>
    </row>
    <row r="28" spans="1:8" s="3" customFormat="1" ht="15.75">
      <c r="A28" s="209">
        <v>5.4</v>
      </c>
      <c r="B28" s="211" t="s">
        <v>301</v>
      </c>
      <c r="C28" s="235">
        <v>0</v>
      </c>
      <c r="D28" s="235">
        <v>0</v>
      </c>
      <c r="E28" s="254">
        <v>0</v>
      </c>
      <c r="F28" s="235">
        <v>0</v>
      </c>
      <c r="G28" s="235">
        <v>0</v>
      </c>
      <c r="H28" s="236">
        <v>0</v>
      </c>
    </row>
    <row r="29" spans="1:8" s="3" customFormat="1" ht="15.75">
      <c r="A29" s="209">
        <v>5.5</v>
      </c>
      <c r="B29" s="211" t="s">
        <v>302</v>
      </c>
      <c r="C29" s="235">
        <v>0</v>
      </c>
      <c r="D29" s="235">
        <v>0</v>
      </c>
      <c r="E29" s="254">
        <v>0</v>
      </c>
      <c r="F29" s="235">
        <v>0</v>
      </c>
      <c r="G29" s="235">
        <v>0</v>
      </c>
      <c r="H29" s="236">
        <v>0</v>
      </c>
    </row>
    <row r="30" spans="1:8" s="3" customFormat="1" ht="15.75">
      <c r="A30" s="209">
        <v>5.6</v>
      </c>
      <c r="B30" s="211" t="s">
        <v>303</v>
      </c>
      <c r="C30" s="235">
        <v>0</v>
      </c>
      <c r="D30" s="235">
        <v>0</v>
      </c>
      <c r="E30" s="254">
        <v>0</v>
      </c>
      <c r="F30" s="235">
        <v>0</v>
      </c>
      <c r="G30" s="235">
        <v>0</v>
      </c>
      <c r="H30" s="236">
        <v>0</v>
      </c>
    </row>
    <row r="31" spans="1:8" s="3" customFormat="1" ht="15.75">
      <c r="A31" s="209">
        <v>5.7</v>
      </c>
      <c r="B31" s="211" t="s">
        <v>304</v>
      </c>
      <c r="C31" s="235">
        <v>0</v>
      </c>
      <c r="D31" s="235">
        <v>0</v>
      </c>
      <c r="E31" s="254">
        <v>0</v>
      </c>
      <c r="F31" s="235">
        <v>0</v>
      </c>
      <c r="G31" s="235">
        <v>0</v>
      </c>
      <c r="H31" s="236">
        <v>0</v>
      </c>
    </row>
    <row r="32" spans="1:8" s="3" customFormat="1" ht="15.75">
      <c r="A32" s="209">
        <v>6</v>
      </c>
      <c r="B32" s="210" t="s">
        <v>305</v>
      </c>
      <c r="C32" s="235"/>
      <c r="D32" s="235"/>
      <c r="E32" s="254">
        <v>0</v>
      </c>
      <c r="F32" s="235"/>
      <c r="G32" s="235"/>
      <c r="H32" s="236">
        <v>0</v>
      </c>
    </row>
    <row r="33" spans="1:8" s="3" customFormat="1" ht="25.5">
      <c r="A33" s="209">
        <v>6.1</v>
      </c>
      <c r="B33" s="211" t="s">
        <v>484</v>
      </c>
      <c r="C33" s="235"/>
      <c r="D33" s="235"/>
      <c r="E33" s="254">
        <v>0</v>
      </c>
      <c r="F33" s="235"/>
      <c r="G33" s="235"/>
      <c r="H33" s="236">
        <v>0</v>
      </c>
    </row>
    <row r="34" spans="1:8" s="3" customFormat="1" ht="25.5">
      <c r="A34" s="209">
        <v>6.2</v>
      </c>
      <c r="B34" s="211" t="s">
        <v>306</v>
      </c>
      <c r="C34" s="235"/>
      <c r="D34" s="235"/>
      <c r="E34" s="254">
        <v>0</v>
      </c>
      <c r="F34" s="235"/>
      <c r="G34" s="235"/>
      <c r="H34" s="236">
        <v>0</v>
      </c>
    </row>
    <row r="35" spans="1:8" s="3" customFormat="1" ht="25.5">
      <c r="A35" s="209">
        <v>6.3</v>
      </c>
      <c r="B35" s="211" t="s">
        <v>307</v>
      </c>
      <c r="C35" s="235"/>
      <c r="D35" s="235"/>
      <c r="E35" s="254">
        <v>0</v>
      </c>
      <c r="F35" s="235"/>
      <c r="G35" s="235"/>
      <c r="H35" s="236">
        <v>0</v>
      </c>
    </row>
    <row r="36" spans="1:8" s="3" customFormat="1" ht="15.75">
      <c r="A36" s="209">
        <v>6.4</v>
      </c>
      <c r="B36" s="211" t="s">
        <v>308</v>
      </c>
      <c r="C36" s="235"/>
      <c r="D36" s="235"/>
      <c r="E36" s="254">
        <v>0</v>
      </c>
      <c r="F36" s="235"/>
      <c r="G36" s="235"/>
      <c r="H36" s="236">
        <v>0</v>
      </c>
    </row>
    <row r="37" spans="1:8" s="3" customFormat="1" ht="15.75">
      <c r="A37" s="209">
        <v>6.5</v>
      </c>
      <c r="B37" s="211" t="s">
        <v>309</v>
      </c>
      <c r="C37" s="235"/>
      <c r="D37" s="235"/>
      <c r="E37" s="254">
        <v>0</v>
      </c>
      <c r="F37" s="235"/>
      <c r="G37" s="235"/>
      <c r="H37" s="236">
        <v>0</v>
      </c>
    </row>
    <row r="38" spans="1:8" s="3" customFormat="1" ht="25.5">
      <c r="A38" s="209">
        <v>6.6</v>
      </c>
      <c r="B38" s="211" t="s">
        <v>310</v>
      </c>
      <c r="C38" s="235"/>
      <c r="D38" s="235"/>
      <c r="E38" s="254">
        <v>0</v>
      </c>
      <c r="F38" s="235"/>
      <c r="G38" s="235"/>
      <c r="H38" s="236">
        <v>0</v>
      </c>
    </row>
    <row r="39" spans="1:8" s="3" customFormat="1" ht="25.5">
      <c r="A39" s="209">
        <v>6.7</v>
      </c>
      <c r="B39" s="211" t="s">
        <v>311</v>
      </c>
      <c r="C39" s="235"/>
      <c r="D39" s="235"/>
      <c r="E39" s="254">
        <v>0</v>
      </c>
      <c r="F39" s="235"/>
      <c r="G39" s="235"/>
      <c r="H39" s="236">
        <v>0</v>
      </c>
    </row>
    <row r="40" spans="1:8" s="3" customFormat="1" ht="15.75">
      <c r="A40" s="209">
        <v>7</v>
      </c>
      <c r="B40" s="210" t="s">
        <v>312</v>
      </c>
      <c r="C40" s="235">
        <v>861941.95999999985</v>
      </c>
      <c r="D40" s="235">
        <v>282783.94770600001</v>
      </c>
      <c r="E40" s="254">
        <v>1144725.9077059999</v>
      </c>
      <c r="F40" s="235">
        <v>56050.99</v>
      </c>
      <c r="G40" s="235">
        <v>120706.26796800003</v>
      </c>
      <c r="H40" s="236">
        <v>176757.25796800002</v>
      </c>
    </row>
    <row r="41" spans="1:8" s="3" customFormat="1" ht="25.5">
      <c r="A41" s="209">
        <v>7.1</v>
      </c>
      <c r="B41" s="211" t="s">
        <v>313</v>
      </c>
      <c r="C41" s="235">
        <v>0</v>
      </c>
      <c r="D41" s="235">
        <v>0</v>
      </c>
      <c r="E41" s="254">
        <v>0</v>
      </c>
      <c r="F41" s="235">
        <v>0</v>
      </c>
      <c r="G41" s="235">
        <v>0</v>
      </c>
      <c r="H41" s="236">
        <v>0</v>
      </c>
    </row>
    <row r="42" spans="1:8" s="3" customFormat="1" ht="25.5">
      <c r="A42" s="209">
        <v>7.2</v>
      </c>
      <c r="B42" s="211" t="s">
        <v>314</v>
      </c>
      <c r="C42" s="235">
        <v>242548.72</v>
      </c>
      <c r="D42" s="235">
        <v>41704.167765000006</v>
      </c>
      <c r="E42" s="254">
        <v>284252.88776499999</v>
      </c>
      <c r="F42" s="235">
        <v>9166.74</v>
      </c>
      <c r="G42" s="235">
        <v>22077.539769999999</v>
      </c>
      <c r="H42" s="236">
        <v>31244.279770000001</v>
      </c>
    </row>
    <row r="43" spans="1:8" s="3" customFormat="1" ht="25.5">
      <c r="A43" s="209">
        <v>7.3</v>
      </c>
      <c r="B43" s="211" t="s">
        <v>315</v>
      </c>
      <c r="C43" s="235">
        <v>7378.41</v>
      </c>
      <c r="D43" s="235">
        <v>49297.985373000003</v>
      </c>
      <c r="E43" s="254">
        <v>56676.395373000007</v>
      </c>
      <c r="F43" s="235">
        <v>7378.41</v>
      </c>
      <c r="G43" s="235">
        <v>17480.188153999999</v>
      </c>
      <c r="H43" s="236">
        <v>24858.598153999999</v>
      </c>
    </row>
    <row r="44" spans="1:8" s="3" customFormat="1" ht="25.5">
      <c r="A44" s="209">
        <v>7.4</v>
      </c>
      <c r="B44" s="211" t="s">
        <v>316</v>
      </c>
      <c r="C44" s="235">
        <v>612014.82999999984</v>
      </c>
      <c r="D44" s="235">
        <v>191781.79456800001</v>
      </c>
      <c r="E44" s="254">
        <v>803796.62456799985</v>
      </c>
      <c r="F44" s="235">
        <v>39505.839999999997</v>
      </c>
      <c r="G44" s="235">
        <v>81148.540044000038</v>
      </c>
      <c r="H44" s="236">
        <v>120654.38004400003</v>
      </c>
    </row>
    <row r="45" spans="1:8" s="3" customFormat="1" ht="15.75">
      <c r="A45" s="209">
        <v>8</v>
      </c>
      <c r="B45" s="210" t="s">
        <v>317</v>
      </c>
      <c r="C45" s="235"/>
      <c r="D45" s="235"/>
      <c r="E45" s="254">
        <v>0</v>
      </c>
      <c r="F45" s="235"/>
      <c r="G45" s="235"/>
      <c r="H45" s="236">
        <v>0</v>
      </c>
    </row>
    <row r="46" spans="1:8" s="3" customFormat="1" ht="15.75">
      <c r="A46" s="209">
        <v>8.1</v>
      </c>
      <c r="B46" s="211" t="s">
        <v>318</v>
      </c>
      <c r="C46" s="235"/>
      <c r="D46" s="235"/>
      <c r="E46" s="254">
        <v>0</v>
      </c>
      <c r="F46" s="235"/>
      <c r="G46" s="235"/>
      <c r="H46" s="236">
        <v>0</v>
      </c>
    </row>
    <row r="47" spans="1:8" s="3" customFormat="1" ht="15.75">
      <c r="A47" s="209">
        <v>8.1999999999999993</v>
      </c>
      <c r="B47" s="211" t="s">
        <v>319</v>
      </c>
      <c r="C47" s="235"/>
      <c r="D47" s="235"/>
      <c r="E47" s="254">
        <v>0</v>
      </c>
      <c r="F47" s="235"/>
      <c r="G47" s="235"/>
      <c r="H47" s="236">
        <v>0</v>
      </c>
    </row>
    <row r="48" spans="1:8" s="3" customFormat="1" ht="15.75">
      <c r="A48" s="209">
        <v>8.3000000000000007</v>
      </c>
      <c r="B48" s="211" t="s">
        <v>320</v>
      </c>
      <c r="C48" s="235"/>
      <c r="D48" s="235"/>
      <c r="E48" s="254">
        <v>0</v>
      </c>
      <c r="F48" s="235"/>
      <c r="G48" s="235"/>
      <c r="H48" s="236">
        <v>0</v>
      </c>
    </row>
    <row r="49" spans="1:8" s="3" customFormat="1" ht="15.75">
      <c r="A49" s="209">
        <v>8.4</v>
      </c>
      <c r="B49" s="211" t="s">
        <v>321</v>
      </c>
      <c r="C49" s="235"/>
      <c r="D49" s="235"/>
      <c r="E49" s="254">
        <v>0</v>
      </c>
      <c r="F49" s="235"/>
      <c r="G49" s="235"/>
      <c r="H49" s="236">
        <v>0</v>
      </c>
    </row>
    <row r="50" spans="1:8" s="3" customFormat="1" ht="15.75">
      <c r="A50" s="209">
        <v>8.5</v>
      </c>
      <c r="B50" s="211" t="s">
        <v>322</v>
      </c>
      <c r="C50" s="235"/>
      <c r="D50" s="235"/>
      <c r="E50" s="254">
        <v>0</v>
      </c>
      <c r="F50" s="235"/>
      <c r="G50" s="235"/>
      <c r="H50" s="236">
        <v>0</v>
      </c>
    </row>
    <row r="51" spans="1:8" s="3" customFormat="1" ht="15.75">
      <c r="A51" s="209">
        <v>8.6</v>
      </c>
      <c r="B51" s="211" t="s">
        <v>323</v>
      </c>
      <c r="C51" s="235"/>
      <c r="D51" s="235"/>
      <c r="E51" s="254">
        <v>0</v>
      </c>
      <c r="F51" s="235"/>
      <c r="G51" s="235"/>
      <c r="H51" s="236">
        <v>0</v>
      </c>
    </row>
    <row r="52" spans="1:8" s="3" customFormat="1" ht="15.75">
      <c r="A52" s="209">
        <v>8.6999999999999993</v>
      </c>
      <c r="B52" s="211" t="s">
        <v>324</v>
      </c>
      <c r="C52" s="235"/>
      <c r="D52" s="235"/>
      <c r="E52" s="254">
        <v>0</v>
      </c>
      <c r="F52" s="235"/>
      <c r="G52" s="235"/>
      <c r="H52" s="236">
        <v>0</v>
      </c>
    </row>
    <row r="53" spans="1:8" s="3" customFormat="1" ht="16.5" thickBot="1">
      <c r="A53" s="214">
        <v>9</v>
      </c>
      <c r="B53" s="215" t="s">
        <v>325</v>
      </c>
      <c r="C53" s="255"/>
      <c r="D53" s="255"/>
      <c r="E53" s="256">
        <v>0</v>
      </c>
      <c r="F53" s="255"/>
      <c r="G53" s="255"/>
      <c r="H53" s="238">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10" sqref="C10:G12"/>
    </sheetView>
  </sheetViews>
  <sheetFormatPr defaultColWidth="9.140625" defaultRowHeight="12.75"/>
  <cols>
    <col min="1" max="1" width="9.5703125" style="2" bestFit="1" customWidth="1"/>
    <col min="2" max="2" width="89.85546875" style="2" customWidth="1"/>
    <col min="3" max="4" width="12.7109375" style="2" customWidth="1"/>
    <col min="5" max="5" width="9.7109375" style="13" customWidth="1"/>
    <col min="6" max="6" width="9.85546875" style="13" customWidth="1"/>
    <col min="7" max="11" width="9.7109375" style="13" customWidth="1"/>
    <col min="12" max="16384" width="9.140625" style="13"/>
  </cols>
  <sheetData>
    <row r="1" spans="1:8" ht="15">
      <c r="A1" s="182" t="s">
        <v>188</v>
      </c>
      <c r="B1" s="786" t="str">
        <f>Info!C2</f>
        <v>სს "ზირაათ ბანკი საქართველო"</v>
      </c>
      <c r="C1" s="17"/>
      <c r="D1" s="330"/>
    </row>
    <row r="2" spans="1:8" ht="15">
      <c r="A2" s="182" t="s">
        <v>189</v>
      </c>
      <c r="B2" s="663">
        <f>'1. key ratios'!B2</f>
        <v>44742</v>
      </c>
      <c r="C2" s="28"/>
      <c r="D2" s="19"/>
      <c r="E2" s="12"/>
      <c r="F2" s="12"/>
      <c r="G2" s="12"/>
      <c r="H2" s="12"/>
    </row>
    <row r="3" spans="1:8" ht="15">
      <c r="A3" s="18"/>
      <c r="B3" s="17"/>
      <c r="C3" s="28"/>
      <c r="D3" s="19"/>
      <c r="E3" s="12"/>
      <c r="F3" s="12"/>
      <c r="G3" s="12"/>
      <c r="H3" s="12"/>
    </row>
    <row r="4" spans="1:8" ht="15" customHeight="1" thickBot="1">
      <c r="A4" s="203" t="s">
        <v>409</v>
      </c>
      <c r="B4" s="204" t="s">
        <v>187</v>
      </c>
      <c r="C4" s="205" t="s">
        <v>93</v>
      </c>
    </row>
    <row r="5" spans="1:8" ht="15" customHeight="1">
      <c r="A5" s="201" t="s">
        <v>26</v>
      </c>
      <c r="B5" s="202"/>
      <c r="C5" s="686" t="str">
        <f>INT((MONTH($B$2))/3)&amp;"Q"&amp;"-"&amp;YEAR($B$2)</f>
        <v>2Q-2022</v>
      </c>
      <c r="D5" s="686" t="str">
        <f>IF(INT(MONTH($B$2))=3, "4"&amp;"Q"&amp;"-"&amp;YEAR($B$2)-1, IF(INT(MONTH($B$2))=6, "1"&amp;"Q"&amp;"-"&amp;YEAR($B$2), IF(INT(MONTH($B$2))=9, "2"&amp;"Q"&amp;"-"&amp;YEAR($B$2),IF(INT(MONTH($B$2))=12, "3"&amp;"Q"&amp;"-"&amp;YEAR($B$2), 0))))</f>
        <v>1Q-2022</v>
      </c>
      <c r="E5" s="686" t="str">
        <f>IF(INT(MONTH($B$2))=3, "3"&amp;"Q"&amp;"-"&amp;YEAR($B$2)-1, IF(INT(MONTH($B$2))=6, "4"&amp;"Q"&amp;"-"&amp;YEAR($B$2)-1, IF(INT(MONTH($B$2))=9, "1"&amp;"Q"&amp;"-"&amp;YEAR($B$2),IF(INT(MONTH($B$2))=12, "2"&amp;"Q"&amp;"-"&amp;YEAR($B$2), 0))))</f>
        <v>4Q-2021</v>
      </c>
      <c r="F5" s="686" t="str">
        <f>IF(INT(MONTH($B$2))=3, "2"&amp;"Q"&amp;"-"&amp;YEAR($B$2)-1, IF(INT(MONTH($B$2))=6, "3"&amp;"Q"&amp;"-"&amp;YEAR($B$2)-1, IF(INT(MONTH($B$2))=9, "4"&amp;"Q"&amp;"-"&amp;YEAR($B$2)-1,IF(INT(MONTH($B$2))=12, "1"&amp;"Q"&amp;"-"&amp;YEAR($B$2), 0))))</f>
        <v>3Q-2021</v>
      </c>
      <c r="G5" s="686" t="str">
        <f>IF(INT(MONTH($B$2))=3, "1"&amp;"Q"&amp;"-"&amp;YEAR($B$2)-1, IF(INT(MONTH($B$2))=6, "2"&amp;"Q"&amp;"-"&amp;YEAR($B$2)-1, IF(INT(MONTH($B$2))=9, "3"&amp;"Q"&amp;"-"&amp;YEAR($B$2)-1,IF(INT(MONTH($B$2))=12, "4"&amp;"Q"&amp;"-"&amp;YEAR($B$2)-1, 0))))</f>
        <v>2Q-2021</v>
      </c>
    </row>
    <row r="6" spans="1:8" ht="15" customHeight="1">
      <c r="A6" s="373">
        <v>1</v>
      </c>
      <c r="B6" s="425" t="s">
        <v>192</v>
      </c>
      <c r="C6" s="673">
        <f>C7+C9+C10</f>
        <v>150184955.42515001</v>
      </c>
      <c r="D6" s="674">
        <f>D7+D9+D10</f>
        <v>164908713.95235997</v>
      </c>
      <c r="E6" s="675">
        <f t="shared" ref="E6:G6" si="0">E7+E9+E10</f>
        <v>146329177.96381</v>
      </c>
      <c r="F6" s="673">
        <f t="shared" si="0"/>
        <v>133588272.34437999</v>
      </c>
      <c r="G6" s="676">
        <f t="shared" si="0"/>
        <v>138954868.1737</v>
      </c>
    </row>
    <row r="7" spans="1:8" ht="15" customHeight="1">
      <c r="A7" s="373">
        <v>1.1000000000000001</v>
      </c>
      <c r="B7" s="374" t="s">
        <v>604</v>
      </c>
      <c r="C7" s="677">
        <v>143001072.32185</v>
      </c>
      <c r="D7" s="678">
        <v>153206179.98089999</v>
      </c>
      <c r="E7" s="677">
        <v>131562795.99205001</v>
      </c>
      <c r="F7" s="677">
        <v>118167671.73649999</v>
      </c>
      <c r="G7" s="679">
        <v>123292292.9853</v>
      </c>
    </row>
    <row r="8" spans="1:8" ht="25.5">
      <c r="A8" s="373" t="s">
        <v>252</v>
      </c>
      <c r="B8" s="375" t="s">
        <v>403</v>
      </c>
      <c r="C8" s="677"/>
      <c r="D8" s="678"/>
      <c r="E8" s="677"/>
      <c r="F8" s="677"/>
      <c r="G8" s="679"/>
    </row>
    <row r="9" spans="1:8" ht="15" customHeight="1">
      <c r="A9" s="373">
        <v>1.2</v>
      </c>
      <c r="B9" s="374" t="s">
        <v>22</v>
      </c>
      <c r="C9" s="677">
        <v>7183883.1033000005</v>
      </c>
      <c r="D9" s="678">
        <v>11702533.97146</v>
      </c>
      <c r="E9" s="677">
        <v>14766381.971760001</v>
      </c>
      <c r="F9" s="677">
        <v>15420600.607880002</v>
      </c>
      <c r="G9" s="679">
        <v>15662575.1884</v>
      </c>
    </row>
    <row r="10" spans="1:8" ht="15" customHeight="1">
      <c r="A10" s="373">
        <v>1.3</v>
      </c>
      <c r="B10" s="426" t="s">
        <v>77</v>
      </c>
      <c r="C10" s="680">
        <v>0</v>
      </c>
      <c r="D10" s="678">
        <v>0</v>
      </c>
      <c r="E10" s="680">
        <v>0</v>
      </c>
      <c r="F10" s="677">
        <v>0</v>
      </c>
      <c r="G10" s="681">
        <v>0</v>
      </c>
    </row>
    <row r="11" spans="1:8" ht="15" customHeight="1">
      <c r="A11" s="373">
        <v>2</v>
      </c>
      <c r="B11" s="425" t="s">
        <v>193</v>
      </c>
      <c r="C11" s="677">
        <v>360955.99863099318</v>
      </c>
      <c r="D11" s="678">
        <v>98332.986799999999</v>
      </c>
      <c r="E11" s="677">
        <v>466222.63990000001</v>
      </c>
      <c r="F11" s="677">
        <v>144453.76415599859</v>
      </c>
      <c r="G11" s="679">
        <v>61849.411899999999</v>
      </c>
    </row>
    <row r="12" spans="1:8" ht="15" customHeight="1">
      <c r="A12" s="386">
        <v>3</v>
      </c>
      <c r="B12" s="427" t="s">
        <v>191</v>
      </c>
      <c r="C12" s="680">
        <v>16748963</v>
      </c>
      <c r="D12" s="678">
        <v>16748963</v>
      </c>
      <c r="E12" s="680">
        <v>16748963</v>
      </c>
      <c r="F12" s="677">
        <v>14719139</v>
      </c>
      <c r="G12" s="681">
        <v>14719139</v>
      </c>
    </row>
    <row r="13" spans="1:8" ht="15" customHeight="1" thickBot="1">
      <c r="A13" s="127">
        <v>4</v>
      </c>
      <c r="B13" s="428" t="s">
        <v>253</v>
      </c>
      <c r="C13" s="682">
        <f>C6+C11+C12</f>
        <v>167294874.42378101</v>
      </c>
      <c r="D13" s="683">
        <f>D6+D11+D12</f>
        <v>181756009.93915996</v>
      </c>
      <c r="E13" s="684">
        <f t="shared" ref="E13:G13" si="1">E6+E11+E12</f>
        <v>163544363.60371</v>
      </c>
      <c r="F13" s="682">
        <f t="shared" si="1"/>
        <v>148451865.10853601</v>
      </c>
      <c r="G13" s="685">
        <f t="shared" si="1"/>
        <v>153735856.58560002</v>
      </c>
    </row>
    <row r="14" spans="1:8">
      <c r="B14" s="22"/>
    </row>
    <row r="15" spans="1:8" ht="25.5">
      <c r="B15" s="101" t="s">
        <v>605</v>
      </c>
    </row>
    <row r="16" spans="1:8">
      <c r="B16" s="101"/>
    </row>
    <row r="17" spans="2:2">
      <c r="B17" s="101"/>
    </row>
    <row r="18" spans="2:2">
      <c r="B18" s="10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C13" sqref="C13"/>
    </sheetView>
  </sheetViews>
  <sheetFormatPr defaultRowHeight="15"/>
  <cols>
    <col min="1" max="1" width="9.5703125" style="2" bestFit="1" customWidth="1"/>
    <col min="2" max="2" width="58.85546875" style="2" customWidth="1"/>
    <col min="3" max="3" width="52.140625" style="2" customWidth="1"/>
  </cols>
  <sheetData>
    <row r="1" spans="1:8">
      <c r="A1" s="2" t="s">
        <v>188</v>
      </c>
      <c r="B1" s="767" t="str">
        <f>Info!C2</f>
        <v>სს "ზირაათ ბანკი საქართველო"</v>
      </c>
    </row>
    <row r="2" spans="1:8">
      <c r="A2" s="2" t="s">
        <v>189</v>
      </c>
      <c r="B2" s="663">
        <f>'1. key ratios'!B2</f>
        <v>44742</v>
      </c>
    </row>
    <row r="4" spans="1:8" ht="25.5" customHeight="1" thickBot="1">
      <c r="A4" s="226" t="s">
        <v>410</v>
      </c>
      <c r="B4" s="58" t="s">
        <v>149</v>
      </c>
      <c r="C4" s="14"/>
    </row>
    <row r="5" spans="1:8" ht="15.75">
      <c r="A5" s="11"/>
      <c r="B5" s="422" t="s">
        <v>150</v>
      </c>
      <c r="C5" s="433" t="s">
        <v>619</v>
      </c>
    </row>
    <row r="6" spans="1:8">
      <c r="A6" s="15">
        <v>1</v>
      </c>
      <c r="B6" s="622" t="s">
        <v>1012</v>
      </c>
      <c r="C6" s="429" t="s">
        <v>1028</v>
      </c>
    </row>
    <row r="7" spans="1:8">
      <c r="A7" s="15">
        <v>2</v>
      </c>
      <c r="B7" s="622" t="s">
        <v>1015</v>
      </c>
      <c r="C7" s="429" t="s">
        <v>1029</v>
      </c>
    </row>
    <row r="8" spans="1:8">
      <c r="A8" s="15">
        <v>3</v>
      </c>
      <c r="B8" s="622" t="s">
        <v>1016</v>
      </c>
      <c r="C8" s="429" t="s">
        <v>1029</v>
      </c>
    </row>
    <row r="9" spans="1:8">
      <c r="A9" s="15">
        <v>4</v>
      </c>
      <c r="B9" s="622" t="s">
        <v>1017</v>
      </c>
      <c r="C9" s="429" t="s">
        <v>1030</v>
      </c>
    </row>
    <row r="10" spans="1:8">
      <c r="A10" s="15">
        <v>5</v>
      </c>
      <c r="B10" s="622" t="s">
        <v>1018</v>
      </c>
      <c r="C10" s="429" t="s">
        <v>1030</v>
      </c>
    </row>
    <row r="11" spans="1:8">
      <c r="A11" s="15">
        <v>6</v>
      </c>
      <c r="B11" s="59"/>
      <c r="C11" s="429"/>
    </row>
    <row r="12" spans="1:8">
      <c r="A12" s="15">
        <v>7</v>
      </c>
      <c r="B12" s="59"/>
      <c r="C12" s="429"/>
      <c r="H12" s="4"/>
    </row>
    <row r="13" spans="1:8">
      <c r="A13" s="15">
        <v>8</v>
      </c>
      <c r="B13" s="59"/>
      <c r="C13" s="429"/>
    </row>
    <row r="14" spans="1:8">
      <c r="A14" s="15">
        <v>9</v>
      </c>
      <c r="B14" s="59"/>
      <c r="C14" s="429"/>
    </row>
    <row r="15" spans="1:8">
      <c r="A15" s="15">
        <v>10</v>
      </c>
      <c r="B15" s="59"/>
      <c r="C15" s="429"/>
    </row>
    <row r="16" spans="1:8">
      <c r="A16" s="15"/>
      <c r="B16" s="799"/>
      <c r="C16" s="800"/>
    </row>
    <row r="17" spans="1:3" ht="30">
      <c r="A17" s="15"/>
      <c r="B17" s="423" t="s">
        <v>151</v>
      </c>
      <c r="C17" s="434" t="s">
        <v>620</v>
      </c>
    </row>
    <row r="18" spans="1:3" ht="15.75">
      <c r="A18" s="15">
        <v>1</v>
      </c>
      <c r="B18" s="623" t="s">
        <v>1013</v>
      </c>
      <c r="C18" s="431" t="s">
        <v>1019</v>
      </c>
    </row>
    <row r="19" spans="1:3" ht="15.75">
      <c r="A19" s="15">
        <v>2</v>
      </c>
      <c r="B19" s="623" t="s">
        <v>1020</v>
      </c>
      <c r="C19" s="431" t="s">
        <v>1021</v>
      </c>
    </row>
    <row r="20" spans="1:3" ht="15.75">
      <c r="A20" s="15">
        <v>3</v>
      </c>
      <c r="B20" s="623" t="s">
        <v>1022</v>
      </c>
      <c r="C20" s="431" t="s">
        <v>1023</v>
      </c>
    </row>
    <row r="21" spans="1:3" ht="15.75">
      <c r="A21" s="15">
        <v>4</v>
      </c>
      <c r="B21" s="623" t="s">
        <v>1031</v>
      </c>
      <c r="C21" s="431" t="s">
        <v>1032</v>
      </c>
    </row>
    <row r="22" spans="1:3" ht="15.75">
      <c r="A22" s="15">
        <v>5</v>
      </c>
      <c r="B22" s="26"/>
      <c r="C22" s="431"/>
    </row>
    <row r="23" spans="1:3" ht="15.75">
      <c r="A23" s="15">
        <v>6</v>
      </c>
      <c r="B23" s="26"/>
      <c r="C23" s="431"/>
    </row>
    <row r="24" spans="1:3" ht="15.75">
      <c r="A24" s="15">
        <v>7</v>
      </c>
      <c r="B24" s="26"/>
      <c r="C24" s="431"/>
    </row>
    <row r="25" spans="1:3" ht="15.75">
      <c r="A25" s="15">
        <v>8</v>
      </c>
      <c r="B25" s="26"/>
      <c r="C25" s="431"/>
    </row>
    <row r="26" spans="1:3" ht="15.75">
      <c r="A26" s="15">
        <v>9</v>
      </c>
      <c r="B26" s="26"/>
      <c r="C26" s="431"/>
    </row>
    <row r="27" spans="1:3" ht="15.75" customHeight="1">
      <c r="A27" s="15">
        <v>10</v>
      </c>
      <c r="B27" s="26"/>
      <c r="C27" s="432"/>
    </row>
    <row r="28" spans="1:3" ht="15.75" customHeight="1">
      <c r="A28" s="15"/>
      <c r="B28" s="26"/>
      <c r="C28" s="27"/>
    </row>
    <row r="29" spans="1:3" ht="30" customHeight="1">
      <c r="A29" s="15"/>
      <c r="B29" s="801" t="s">
        <v>152</v>
      </c>
      <c r="C29" s="802"/>
    </row>
    <row r="30" spans="1:3" ht="15.75">
      <c r="A30" s="15">
        <v>1</v>
      </c>
      <c r="B30" s="26" t="s">
        <v>1033</v>
      </c>
      <c r="C30" s="738">
        <v>1</v>
      </c>
    </row>
    <row r="31" spans="1:3" ht="15.75" customHeight="1">
      <c r="A31" s="15"/>
      <c r="B31" s="59"/>
      <c r="C31" s="60"/>
    </row>
    <row r="32" spans="1:3" ht="29.25" customHeight="1">
      <c r="A32" s="15"/>
      <c r="B32" s="801" t="s">
        <v>273</v>
      </c>
      <c r="C32" s="802"/>
    </row>
    <row r="33" spans="1:3">
      <c r="A33" s="15">
        <v>1</v>
      </c>
      <c r="B33" s="59"/>
      <c r="C33" s="429" t="s">
        <v>243</v>
      </c>
    </row>
    <row r="34" spans="1:3" ht="16.5" thickBot="1">
      <c r="A34" s="16"/>
      <c r="B34" s="61"/>
      <c r="C34" s="430"/>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21" activePane="bottomRight" state="frozen"/>
      <selection activeCell="H6" sqref="H6"/>
      <selection pane="topRight" activeCell="H6" sqref="H6"/>
      <selection pane="bottomLeft" activeCell="H6" sqref="H6"/>
      <selection pane="bottomRight" activeCell="C8" sqref="C8:E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 t="s">
        <v>188</v>
      </c>
      <c r="B1" s="17" t="str">
        <f>Info!C2</f>
        <v>სს "ზირაათ ბანკი საქართველო"</v>
      </c>
    </row>
    <row r="2" spans="1:7" s="20" customFormat="1" ht="15.75" customHeight="1">
      <c r="A2" s="20" t="s">
        <v>189</v>
      </c>
      <c r="B2" s="440">
        <f>'1. key ratios'!B2</f>
        <v>44742</v>
      </c>
    </row>
    <row r="3" spans="1:7" s="20" customFormat="1" ht="15.75" customHeight="1"/>
    <row r="4" spans="1:7" s="20" customFormat="1" ht="15.75" customHeight="1" thickBot="1">
      <c r="A4" s="227" t="s">
        <v>411</v>
      </c>
      <c r="B4" s="228" t="s">
        <v>263</v>
      </c>
      <c r="C4" s="182"/>
      <c r="D4" s="182"/>
      <c r="E4" s="183" t="s">
        <v>93</v>
      </c>
    </row>
    <row r="5" spans="1:7" s="116" customFormat="1" ht="17.45" customHeight="1">
      <c r="A5" s="343"/>
      <c r="B5" s="344"/>
      <c r="C5" s="181" t="s">
        <v>0</v>
      </c>
      <c r="D5" s="181" t="s">
        <v>1</v>
      </c>
      <c r="E5" s="345" t="s">
        <v>2</v>
      </c>
    </row>
    <row r="6" spans="1:7" s="148" customFormat="1" ht="14.45" customHeight="1">
      <c r="A6" s="346"/>
      <c r="B6" s="803" t="s">
        <v>231</v>
      </c>
      <c r="C6" s="803" t="s">
        <v>230</v>
      </c>
      <c r="D6" s="804" t="s">
        <v>229</v>
      </c>
      <c r="E6" s="805"/>
      <c r="G6"/>
    </row>
    <row r="7" spans="1:7" s="148" customFormat="1" ht="99.6" customHeight="1">
      <c r="A7" s="346"/>
      <c r="B7" s="803"/>
      <c r="C7" s="803"/>
      <c r="D7" s="340" t="s">
        <v>228</v>
      </c>
      <c r="E7" s="341" t="s">
        <v>521</v>
      </c>
      <c r="G7"/>
    </row>
    <row r="8" spans="1:7">
      <c r="A8" s="347">
        <v>1</v>
      </c>
      <c r="B8" s="348" t="s">
        <v>154</v>
      </c>
      <c r="C8" s="349">
        <v>8801192.4341000002</v>
      </c>
      <c r="D8" s="349"/>
      <c r="E8" s="350">
        <v>8801192.4341000002</v>
      </c>
    </row>
    <row r="9" spans="1:7">
      <c r="A9" s="347">
        <v>2</v>
      </c>
      <c r="B9" s="348" t="s">
        <v>155</v>
      </c>
      <c r="C9" s="349">
        <v>40440748.515299998</v>
      </c>
      <c r="D9" s="349"/>
      <c r="E9" s="350">
        <v>40440748.515299998</v>
      </c>
    </row>
    <row r="10" spans="1:7">
      <c r="A10" s="347">
        <v>3</v>
      </c>
      <c r="B10" s="348" t="s">
        <v>227</v>
      </c>
      <c r="C10" s="349">
        <v>18226850.746100001</v>
      </c>
      <c r="D10" s="349"/>
      <c r="E10" s="350">
        <v>18226850.746100001</v>
      </c>
    </row>
    <row r="11" spans="1:7">
      <c r="A11" s="347">
        <v>4</v>
      </c>
      <c r="B11" s="348" t="s">
        <v>185</v>
      </c>
      <c r="C11" s="349">
        <v>0</v>
      </c>
      <c r="D11" s="349"/>
      <c r="E11" s="350">
        <v>0</v>
      </c>
    </row>
    <row r="12" spans="1:7">
      <c r="A12" s="347">
        <v>5</v>
      </c>
      <c r="B12" s="348" t="s">
        <v>157</v>
      </c>
      <c r="C12" s="349">
        <v>996190.14</v>
      </c>
      <c r="D12" s="349"/>
      <c r="E12" s="350">
        <v>996190.14</v>
      </c>
    </row>
    <row r="13" spans="1:7">
      <c r="A13" s="347">
        <v>6.1</v>
      </c>
      <c r="B13" s="348" t="s">
        <v>158</v>
      </c>
      <c r="C13" s="351">
        <v>95936863.127099991</v>
      </c>
      <c r="D13" s="349"/>
      <c r="E13" s="350">
        <v>95936863.127099991</v>
      </c>
    </row>
    <row r="14" spans="1:7">
      <c r="A14" s="347">
        <v>6.2</v>
      </c>
      <c r="B14" s="352" t="s">
        <v>159</v>
      </c>
      <c r="C14" s="351">
        <v>-5664526.2294999994</v>
      </c>
      <c r="D14" s="349"/>
      <c r="E14" s="350">
        <v>-5664526.2294999994</v>
      </c>
    </row>
    <row r="15" spans="1:7">
      <c r="A15" s="347">
        <v>6</v>
      </c>
      <c r="B15" s="348" t="s">
        <v>226</v>
      </c>
      <c r="C15" s="349">
        <v>90272336.897599995</v>
      </c>
      <c r="D15" s="349"/>
      <c r="E15" s="350">
        <v>90272336.897599995</v>
      </c>
    </row>
    <row r="16" spans="1:7">
      <c r="A16" s="347">
        <v>7</v>
      </c>
      <c r="B16" s="348" t="s">
        <v>161</v>
      </c>
      <c r="C16" s="349">
        <v>515368.48029999994</v>
      </c>
      <c r="D16" s="349"/>
      <c r="E16" s="350">
        <v>515368.48029999994</v>
      </c>
    </row>
    <row r="17" spans="1:7">
      <c r="A17" s="347">
        <v>8</v>
      </c>
      <c r="B17" s="348" t="s">
        <v>162</v>
      </c>
      <c r="C17" s="349">
        <v>0</v>
      </c>
      <c r="D17" s="349"/>
      <c r="E17" s="350">
        <v>0</v>
      </c>
      <c r="F17" s="6"/>
      <c r="G17" s="6"/>
    </row>
    <row r="18" spans="1:7">
      <c r="A18" s="347">
        <v>9</v>
      </c>
      <c r="B18" s="348" t="s">
        <v>163</v>
      </c>
      <c r="C18" s="349">
        <v>0</v>
      </c>
      <c r="D18" s="349"/>
      <c r="E18" s="350">
        <v>0</v>
      </c>
      <c r="G18" s="6"/>
    </row>
    <row r="19" spans="1:7" ht="25.5">
      <c r="A19" s="347">
        <v>10</v>
      </c>
      <c r="B19" s="348" t="s">
        <v>164</v>
      </c>
      <c r="C19" s="349">
        <v>5842888.21</v>
      </c>
      <c r="D19" s="349">
        <v>948616.75</v>
      </c>
      <c r="E19" s="350">
        <v>4894271.46</v>
      </c>
      <c r="G19" s="6"/>
    </row>
    <row r="20" spans="1:7">
      <c r="A20" s="347">
        <v>11</v>
      </c>
      <c r="B20" s="348" t="s">
        <v>165</v>
      </c>
      <c r="C20" s="349">
        <v>2648775.5718</v>
      </c>
      <c r="D20" s="349"/>
      <c r="E20" s="350">
        <v>2648775.5718</v>
      </c>
    </row>
    <row r="21" spans="1:7" ht="39" thickBot="1">
      <c r="A21" s="353"/>
      <c r="B21" s="354" t="s">
        <v>485</v>
      </c>
      <c r="C21" s="309">
        <v>167744350.99520001</v>
      </c>
      <c r="D21" s="309">
        <v>948616.75</v>
      </c>
      <c r="E21" s="355">
        <v>166795734.24520001</v>
      </c>
    </row>
    <row r="22" spans="1:7">
      <c r="A22"/>
      <c r="B22"/>
      <c r="C22"/>
      <c r="D22"/>
      <c r="E22"/>
    </row>
    <row r="23" spans="1:7">
      <c r="A23"/>
      <c r="B23"/>
      <c r="C23"/>
      <c r="D23"/>
      <c r="E23"/>
    </row>
    <row r="25" spans="1:7" s="2" customFormat="1">
      <c r="B25" s="63"/>
      <c r="F25"/>
      <c r="G25"/>
    </row>
    <row r="26" spans="1:7" s="2" customFormat="1">
      <c r="B26" s="64"/>
      <c r="F26"/>
      <c r="G26"/>
    </row>
    <row r="27" spans="1:7" s="2" customFormat="1">
      <c r="B27" s="63"/>
      <c r="F27"/>
      <c r="G27"/>
    </row>
    <row r="28" spans="1:7" s="2" customFormat="1">
      <c r="B28" s="63"/>
      <c r="F28"/>
      <c r="G28"/>
    </row>
    <row r="29" spans="1:7" s="2" customFormat="1">
      <c r="B29" s="63"/>
      <c r="F29"/>
      <c r="G29"/>
    </row>
    <row r="30" spans="1:7" s="2" customFormat="1">
      <c r="B30" s="63"/>
      <c r="F30"/>
      <c r="G30"/>
    </row>
    <row r="31" spans="1:7" s="2" customFormat="1">
      <c r="B31" s="63"/>
      <c r="F31"/>
      <c r="G31"/>
    </row>
    <row r="32" spans="1:7" s="2" customFormat="1">
      <c r="B32" s="64"/>
      <c r="F32"/>
      <c r="G32"/>
    </row>
    <row r="33" spans="2:7" s="2" customFormat="1">
      <c r="B33" s="64"/>
      <c r="F33"/>
      <c r="G33"/>
    </row>
    <row r="34" spans="2:7" s="2" customFormat="1">
      <c r="B34" s="64"/>
      <c r="F34"/>
      <c r="G34"/>
    </row>
    <row r="35" spans="2:7" s="2" customFormat="1">
      <c r="B35" s="64"/>
      <c r="F35"/>
      <c r="G35"/>
    </row>
    <row r="36" spans="2:7" s="2" customFormat="1">
      <c r="B36" s="64"/>
      <c r="F36"/>
      <c r="G36"/>
    </row>
    <row r="37" spans="2:7" s="2" customFormat="1">
      <c r="B37" s="64"/>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188</v>
      </c>
      <c r="B1" s="17" t="str">
        <f>Info!C2</f>
        <v>სს "ზირაათ ბანკი საქართველო"</v>
      </c>
    </row>
    <row r="2" spans="1:6" s="20" customFormat="1" ht="15.75" customHeight="1">
      <c r="A2" s="20" t="s">
        <v>189</v>
      </c>
      <c r="B2" s="440">
        <f>'1. key ratios'!B2</f>
        <v>44742</v>
      </c>
      <c r="C2"/>
      <c r="D2"/>
      <c r="E2"/>
      <c r="F2"/>
    </row>
    <row r="3" spans="1:6" s="20" customFormat="1" ht="15.75" customHeight="1">
      <c r="C3"/>
      <c r="D3"/>
      <c r="E3"/>
      <c r="F3"/>
    </row>
    <row r="4" spans="1:6" s="20" customFormat="1" ht="26.25" thickBot="1">
      <c r="A4" s="20" t="s">
        <v>412</v>
      </c>
      <c r="B4" s="189" t="s">
        <v>266</v>
      </c>
      <c r="C4" s="183" t="s">
        <v>93</v>
      </c>
      <c r="D4"/>
      <c r="E4"/>
      <c r="F4"/>
    </row>
    <row r="5" spans="1:6" ht="26.25">
      <c r="A5" s="184">
        <v>1</v>
      </c>
      <c r="B5" s="185" t="s">
        <v>434</v>
      </c>
      <c r="C5" s="257">
        <f>'7. LI1'!E21</f>
        <v>166795734.24520001</v>
      </c>
    </row>
    <row r="6" spans="1:6" s="174" customFormat="1">
      <c r="A6" s="115">
        <v>2.1</v>
      </c>
      <c r="B6" s="191" t="s">
        <v>267</v>
      </c>
      <c r="C6" s="258">
        <v>17270446.1622</v>
      </c>
    </row>
    <row r="7" spans="1:6" s="4" customFormat="1" ht="25.5" outlineLevel="1">
      <c r="A7" s="190">
        <v>2.2000000000000002</v>
      </c>
      <c r="B7" s="186" t="s">
        <v>268</v>
      </c>
      <c r="C7" s="259"/>
    </row>
    <row r="8" spans="1:6" s="4" customFormat="1" ht="26.25">
      <c r="A8" s="190">
        <v>3</v>
      </c>
      <c r="B8" s="187" t="s">
        <v>435</v>
      </c>
      <c r="C8" s="260">
        <f>SUM(C5:C7)</f>
        <v>184066180.40740001</v>
      </c>
    </row>
    <row r="9" spans="1:6" s="174" customFormat="1">
      <c r="A9" s="115">
        <v>4</v>
      </c>
      <c r="B9" s="194" t="s">
        <v>264</v>
      </c>
      <c r="C9" s="258">
        <v>1559106.2768000001</v>
      </c>
    </row>
    <row r="10" spans="1:6" s="4" customFormat="1" ht="25.5" outlineLevel="1">
      <c r="A10" s="190">
        <v>5.0999999999999996</v>
      </c>
      <c r="B10" s="186" t="s">
        <v>274</v>
      </c>
      <c r="C10" s="259">
        <v>-10086563.058899999</v>
      </c>
    </row>
    <row r="11" spans="1:6" s="4" customFormat="1" ht="25.5" outlineLevel="1">
      <c r="A11" s="190">
        <v>5.2</v>
      </c>
      <c r="B11" s="186" t="s">
        <v>275</v>
      </c>
      <c r="C11" s="259"/>
    </row>
    <row r="12" spans="1:6" s="4" customFormat="1">
      <c r="A12" s="190">
        <v>6</v>
      </c>
      <c r="B12" s="192" t="s">
        <v>606</v>
      </c>
      <c r="C12" s="356">
        <v>0</v>
      </c>
    </row>
    <row r="13" spans="1:6" s="4" customFormat="1" ht="15.75" thickBot="1">
      <c r="A13" s="193">
        <v>7</v>
      </c>
      <c r="B13" s="188" t="s">
        <v>265</v>
      </c>
      <c r="C13" s="261">
        <f>SUM(C8:C12)</f>
        <v>175538723.62530002</v>
      </c>
    </row>
    <row r="15" spans="1:6" ht="26.25">
      <c r="B15" s="22" t="s">
        <v>607</v>
      </c>
    </row>
    <row r="17" spans="2:9" s="2" customFormat="1">
      <c r="B17" s="65"/>
      <c r="C17"/>
      <c r="D17"/>
      <c r="E17"/>
      <c r="F17"/>
      <c r="G17"/>
      <c r="H17"/>
      <c r="I17"/>
    </row>
    <row r="18" spans="2:9" s="2" customFormat="1">
      <c r="B18" s="62"/>
      <c r="C18"/>
      <c r="D18"/>
      <c r="E18"/>
      <c r="F18"/>
      <c r="G18"/>
      <c r="H18"/>
      <c r="I18"/>
    </row>
    <row r="19" spans="2:9" s="2" customFormat="1">
      <c r="B19" s="62"/>
      <c r="C19"/>
      <c r="D19"/>
      <c r="E19"/>
      <c r="F19"/>
      <c r="G19"/>
      <c r="H19"/>
      <c r="I19"/>
    </row>
    <row r="20" spans="2:9" s="2" customFormat="1">
      <c r="B20" s="64"/>
      <c r="C20"/>
      <c r="D20"/>
      <c r="E20"/>
      <c r="F20"/>
      <c r="G20"/>
      <c r="H20"/>
      <c r="I20"/>
    </row>
    <row r="21" spans="2:9" s="2" customFormat="1">
      <c r="B21" s="63"/>
      <c r="C21"/>
      <c r="D21"/>
      <c r="E21"/>
      <c r="F21"/>
      <c r="G21"/>
      <c r="H21"/>
      <c r="I21"/>
    </row>
    <row r="22" spans="2:9" s="2" customFormat="1">
      <c r="B22" s="64"/>
      <c r="C22"/>
      <c r="D22"/>
      <c r="E22"/>
      <c r="F22"/>
      <c r="G22"/>
      <c r="H22"/>
      <c r="I22"/>
    </row>
    <row r="23" spans="2:9" s="2" customFormat="1">
      <c r="B23" s="63"/>
      <c r="C23"/>
      <c r="D23"/>
      <c r="E23"/>
      <c r="F23"/>
      <c r="G23"/>
      <c r="H23"/>
      <c r="I23"/>
    </row>
    <row r="24" spans="2:9" s="2" customFormat="1">
      <c r="B24" s="63"/>
      <c r="C24"/>
      <c r="D24"/>
      <c r="E24"/>
      <c r="F24"/>
      <c r="G24"/>
      <c r="H24"/>
      <c r="I24"/>
    </row>
    <row r="25" spans="2:9" s="2" customFormat="1">
      <c r="B25" s="63"/>
      <c r="C25"/>
      <c r="D25"/>
      <c r="E25"/>
      <c r="F25"/>
      <c r="G25"/>
      <c r="H25"/>
      <c r="I25"/>
    </row>
    <row r="26" spans="2:9" s="2" customFormat="1">
      <c r="B26" s="63"/>
      <c r="C26"/>
      <c r="D26"/>
      <c r="E26"/>
      <c r="F26"/>
      <c r="G26"/>
      <c r="H26"/>
      <c r="I26"/>
    </row>
    <row r="27" spans="2:9" s="2" customFormat="1">
      <c r="B27" s="63"/>
      <c r="C27"/>
      <c r="D27"/>
      <c r="E27"/>
      <c r="F27"/>
      <c r="G27"/>
      <c r="H27"/>
      <c r="I27"/>
    </row>
    <row r="28" spans="2:9" s="2" customFormat="1">
      <c r="B28" s="64"/>
      <c r="C28"/>
      <c r="D28"/>
      <c r="E28"/>
      <c r="F28"/>
      <c r="G28"/>
      <c r="H28"/>
      <c r="I28"/>
    </row>
    <row r="29" spans="2:9" s="2" customFormat="1">
      <c r="B29" s="64"/>
      <c r="C29"/>
      <c r="D29"/>
      <c r="E29"/>
      <c r="F29"/>
      <c r="G29"/>
      <c r="H29"/>
      <c r="I29"/>
    </row>
    <row r="30" spans="2:9" s="2" customFormat="1">
      <c r="B30" s="64"/>
      <c r="C30"/>
      <c r="D30"/>
      <c r="E30"/>
      <c r="F30"/>
      <c r="G30"/>
      <c r="H30"/>
      <c r="I30"/>
    </row>
    <row r="31" spans="2:9" s="2" customFormat="1">
      <c r="B31" s="64"/>
      <c r="C31"/>
      <c r="D31"/>
      <c r="E31"/>
      <c r="F31"/>
      <c r="G31"/>
      <c r="H31"/>
      <c r="I31"/>
    </row>
    <row r="32" spans="2:9" s="2" customFormat="1">
      <c r="B32" s="64"/>
      <c r="C32"/>
      <c r="D32"/>
      <c r="E32"/>
      <c r="F32"/>
      <c r="G32"/>
      <c r="H32"/>
      <c r="I32"/>
    </row>
    <row r="33" spans="2:9" s="2" customFormat="1">
      <c r="B33" s="64"/>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tJF9Kt9LSALVYY9ZJQmkVTAftIiKoeZ6w+V+Htj1PaQ=</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9fB1m+klMm1iidzLyb1/ztgNYgSLodHoUMlPlP+w5po=</DigestValue>
    </Reference>
  </SignedInfo>
  <SignatureValue>oPBXVmkTXwwBPH2z/ZasXf/rKhu0qY/upcqX+cHjVt3/uOGNx9QUYnNlHhIjqEyRzXRX1TvSv290
/U8RxXdPddSouaeF6Td+sVWmYf5I0DVadwwpf8PPZtoUixbw6YyR0L+qIwhg0eshEd000A6nF1cu
iBstJJZrggArDxveuWPe+Nbm1SOOE1fIrt2sz4hWpPhJdz1Yf49QJGYPeByrsWv+7Mw8HGJZy1XS
S8MTnkcFPR9b3ZKdMlTF6SBhrS4zFSTPYs0Wz8jxUbt0RVJJkbsbSw3oPVx9FhPlHtP1m3EjgSnM
UFXk5Rp86zza/entWJ7qxi3fSXc7gXXAS9uY+A==</SignatureValue>
  <KeyInfo>
    <X509Data>
      <X509Certificate>MIIGPzCCBSegAwIBAgIKQfjgeQADAAIEsjANBgkqhkiG9w0BAQsFADBKMRIwEAYKCZImiZPyLGQBGRYCZ2UxEzARBgoJkiaJk/IsZAEZFgNuYmcxHzAdBgNVBAMTFk5CRyBDbGFzcyAyIElOVCBTdWIgQ0EwHhcNMjIwMTA0MDkyMDUzWhcNMjQwMTA0MDkyMDUzWjA9MSAwHgYDVQQKExdKU0MgWklSQUFUIEJBTksgR0VPUkdJQTEZMBcGA1UEAxMQQlpCIC0gT21lciBBeWRpbjCCASIwDQYJKoZIhvcNAQEBBQADggEPADCCAQoCggEBAPAHU0Y5Ap3KBsQ44E10bkUBWPvz/1JzVze+lGFycjpDO/ZhE9qfarqOyQpAOlULouWHTXsyqPw51DX0rN8VZi0OpQMqD5cO0QwdgG95DpqxRmPfissLijrwJxt8ImRR3MTfd/lTzy1JysD+XbglkCxA9HdK9srpd713o0ruTR7kK/Ufwd24y5872arirpPSolBeal2sXqAcTG0aLKISUqtXI7mt6JQ2VmIxbxk30eih02MBHEXyscB48JzNlWNa0fEt/Jb/58WcvwoK+OQgQ7xyg8zc1ZGhzSp+xAu8Osjh4+ViM+YO/WKtL/g4UKfOdhBWmBqFvU/OsBDonTwDa5UCAwEAAaOCAzIwggMuMDwGCSsGAQQBgjcVBwQvMC0GJSsGAQQBgjcVCOayYION9USGgZkJg7ihSoO+hHEEg8SRM4SDiF0CAWQCASMwHQYDVR0lBBYwFAYIKwYBBQUHAwIGCCsGAQUFBwMEMAsGA1UdDwQEAwIHgDAnBgkrBgEEAYI3FQoEGjAYMAoGCCsGAQUFBwMCMAoGCCsGAQUFBwMEMB0GA1UdDgQWBBQdS46BxtkGtsm7kg29zYP+6fyXY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QDWrBGKF0yl5RHJMTSdZ2tbw53eLEpI/7h8EMdX248k0NhIoIHSQl3Z6+rhfwT9mFbWvmgxqwhR9QgYwfcMEOlOCruTmWlB8E8PoZk75bvATn4lAdjzFiT13MG7I+/gzhVKDcwkjcekVwG54FF2OJ6qE4Ndwz5yEPmI8KszXiA8BwVueVGh8J+u4PRdP2pC7dU2FzfommRTSpHTi1OPtk4WZbx3eCbfxE13NczOQvjHvv8NoBQNjOENpeAbO6PDAuua+BO47hL7+/9O1YJC3iI5F8s+UBb7IRX1ANlleYPAUhvdXmIn00Ek3w4YeDtrY24znEGs3wormjCnHKmlG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jn7T8i+vwHcQIv6ePyy2KO3tHzrmDSZEtI97iZJgVQE=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S5zCF6a1rqES08RWXfkzd/snAJupY9gpQPNFZtKt4ww=</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72nCArfr8PaIQaCjsL5ohnZvZ9DXY6XNb0zuXBej4jY=</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WHC6n0eHdUuPY9JHuaw0GbOVA9NJZXkOHwvxNiAoTpM=</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72nCArfr8PaIQaCjsL5ohnZvZ9DXY6XNb0zuXBej4jY=</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NRnQ8Mw+1gAI7WOxGFt7KJ0J4em3HD/P3T/vBZnCb7U=</DigestValue>
      </Reference>
      <Reference URI="/xl/styles.xml?ContentType=application/vnd.openxmlformats-officedocument.spreadsheetml.styles+xml">
        <DigestMethod Algorithm="http://www.w3.org/2001/04/xmlenc#sha256"/>
        <DigestValue>YBkhE5NLCDpO4D4vNup0of+yHPxpBVnTagDcKTfqXqc=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ylRdRgkwJ6tCeI21r8JhO8/5SiHL55gkLRFXCMyp7Fk=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qibaQYOSkyyvCpBzRu/0AkxQd1sn0hMpbDbNrAjIRAM=</DigestValue>
      </Reference>
      <Reference URI="/xl/worksheets/sheet10.xml?ContentType=application/vnd.openxmlformats-officedocument.spreadsheetml.worksheet+xml">
        <DigestMethod Algorithm="http://www.w3.org/2001/04/xmlenc#sha256"/>
        <DigestValue>4TyS9yQxFLnqFEvAx5EmGHB5Tajy5GGWVQT9DetgcmM=</DigestValue>
      </Reference>
      <Reference URI="/xl/worksheets/sheet11.xml?ContentType=application/vnd.openxmlformats-officedocument.spreadsheetml.worksheet+xml">
        <DigestMethod Algorithm="http://www.w3.org/2001/04/xmlenc#sha256"/>
        <DigestValue>IfiFmifIpAy+/+IdThpcBXpbticBG/BNS0ZnGjheMhE=</DigestValue>
      </Reference>
      <Reference URI="/xl/worksheets/sheet12.xml?ContentType=application/vnd.openxmlformats-officedocument.spreadsheetml.worksheet+xml">
        <DigestMethod Algorithm="http://www.w3.org/2001/04/xmlenc#sha256"/>
        <DigestValue>ASpqRG3E65LhpdCp4jQoepP9xtZXQ1WMs8n7Mfx/RMY=</DigestValue>
      </Reference>
      <Reference URI="/xl/worksheets/sheet13.xml?ContentType=application/vnd.openxmlformats-officedocument.spreadsheetml.worksheet+xml">
        <DigestMethod Algorithm="http://www.w3.org/2001/04/xmlenc#sha256"/>
        <DigestValue>ebuyrFPL4BPmDwinzOKx322FgfBeyJ2jmjiO+VjH0Yk=</DigestValue>
      </Reference>
      <Reference URI="/xl/worksheets/sheet14.xml?ContentType=application/vnd.openxmlformats-officedocument.spreadsheetml.worksheet+xml">
        <DigestMethod Algorithm="http://www.w3.org/2001/04/xmlenc#sha256"/>
        <DigestValue>GBxYmSAEhDdFsYM0UDTf36PAO5DW7K8m8TxRxb7NoMg=</DigestValue>
      </Reference>
      <Reference URI="/xl/worksheets/sheet15.xml?ContentType=application/vnd.openxmlformats-officedocument.spreadsheetml.worksheet+xml">
        <DigestMethod Algorithm="http://www.w3.org/2001/04/xmlenc#sha256"/>
        <DigestValue>SDjMfpmeF5WKAVuNHUUoZVpjntd/6M8bsLfy21HdrhU=</DigestValue>
      </Reference>
      <Reference URI="/xl/worksheets/sheet16.xml?ContentType=application/vnd.openxmlformats-officedocument.spreadsheetml.worksheet+xml">
        <DigestMethod Algorithm="http://www.w3.org/2001/04/xmlenc#sha256"/>
        <DigestValue>ccm5H+3hzr1Wjkbild7WgGWpbJQxZOFmbonLWHQlngw=</DigestValue>
      </Reference>
      <Reference URI="/xl/worksheets/sheet17.xml?ContentType=application/vnd.openxmlformats-officedocument.spreadsheetml.worksheet+xml">
        <DigestMethod Algorithm="http://www.w3.org/2001/04/xmlenc#sha256"/>
        <DigestValue>uZb6IJOy3TNPZALfbykjI7UwVqmq8otb7PRHKkeJ/t4=</DigestValue>
      </Reference>
      <Reference URI="/xl/worksheets/sheet18.xml?ContentType=application/vnd.openxmlformats-officedocument.spreadsheetml.worksheet+xml">
        <DigestMethod Algorithm="http://www.w3.org/2001/04/xmlenc#sha256"/>
        <DigestValue>yMBi9QZ9fhGNfBuYXQXkG8hn67aLqGfkBZjVC5WuKzc=</DigestValue>
      </Reference>
      <Reference URI="/xl/worksheets/sheet19.xml?ContentType=application/vnd.openxmlformats-officedocument.spreadsheetml.worksheet+xml">
        <DigestMethod Algorithm="http://www.w3.org/2001/04/xmlenc#sha256"/>
        <DigestValue>xAZ7xxODgL4Dws7fNTenCABmXj3yGWjTzhekQMlHlSs=</DigestValue>
      </Reference>
      <Reference URI="/xl/worksheets/sheet2.xml?ContentType=application/vnd.openxmlformats-officedocument.spreadsheetml.worksheet+xml">
        <DigestMethod Algorithm="http://www.w3.org/2001/04/xmlenc#sha256"/>
        <DigestValue>NSuUDOGl4lOfyC1BptA7lJmsogAeV4/obaMCGsDqiO8=</DigestValue>
      </Reference>
      <Reference URI="/xl/worksheets/sheet20.xml?ContentType=application/vnd.openxmlformats-officedocument.spreadsheetml.worksheet+xml">
        <DigestMethod Algorithm="http://www.w3.org/2001/04/xmlenc#sha256"/>
        <DigestValue>c72J/7RXEUjNaMJSuz6W+Fb7fp9FT2mj09dWscVLkhs=</DigestValue>
      </Reference>
      <Reference URI="/xl/worksheets/sheet21.xml?ContentType=application/vnd.openxmlformats-officedocument.spreadsheetml.worksheet+xml">
        <DigestMethod Algorithm="http://www.w3.org/2001/04/xmlenc#sha256"/>
        <DigestValue>JHuu20rm4g7Hfd6W89Qo661N7LkbrRNfFg9Y4b9m2uw=</DigestValue>
      </Reference>
      <Reference URI="/xl/worksheets/sheet22.xml?ContentType=application/vnd.openxmlformats-officedocument.spreadsheetml.worksheet+xml">
        <DigestMethod Algorithm="http://www.w3.org/2001/04/xmlenc#sha256"/>
        <DigestValue>M5ikkWA0EAIK1fSwiUfyiFo5KQE5VfacooWJmqkAncQ=</DigestValue>
      </Reference>
      <Reference URI="/xl/worksheets/sheet23.xml?ContentType=application/vnd.openxmlformats-officedocument.spreadsheetml.worksheet+xml">
        <DigestMethod Algorithm="http://www.w3.org/2001/04/xmlenc#sha256"/>
        <DigestValue>HQ6SZi4WOuGc7bNEZbuWhTtnFkN5Ss/CFdf+zAvRsb0=</DigestValue>
      </Reference>
      <Reference URI="/xl/worksheets/sheet24.xml?ContentType=application/vnd.openxmlformats-officedocument.spreadsheetml.worksheet+xml">
        <DigestMethod Algorithm="http://www.w3.org/2001/04/xmlenc#sha256"/>
        <DigestValue>4G+wpmvx7lsQac/YkiDDWvaRD5LHOuExvvzmBUW5OgM=</DigestValue>
      </Reference>
      <Reference URI="/xl/worksheets/sheet25.xml?ContentType=application/vnd.openxmlformats-officedocument.spreadsheetml.worksheet+xml">
        <DigestMethod Algorithm="http://www.w3.org/2001/04/xmlenc#sha256"/>
        <DigestValue>9HPvvXYxWI9yyNpKSJXUTZ1PqxTzBqVwTMnLcNZx3VU=</DigestValue>
      </Reference>
      <Reference URI="/xl/worksheets/sheet26.xml?ContentType=application/vnd.openxmlformats-officedocument.spreadsheetml.worksheet+xml">
        <DigestMethod Algorithm="http://www.w3.org/2001/04/xmlenc#sha256"/>
        <DigestValue>NO2vuBsWhP/9eLT09Uyif1FT1mytG4JScO0NuRX7AZQ=</DigestValue>
      </Reference>
      <Reference URI="/xl/worksheets/sheet27.xml?ContentType=application/vnd.openxmlformats-officedocument.spreadsheetml.worksheet+xml">
        <DigestMethod Algorithm="http://www.w3.org/2001/04/xmlenc#sha256"/>
        <DigestValue>XTSjvduwQMNfZJlTiH/Idk6nODniF3thXBJrFXsJrN8=</DigestValue>
      </Reference>
      <Reference URI="/xl/worksheets/sheet28.xml?ContentType=application/vnd.openxmlformats-officedocument.spreadsheetml.worksheet+xml">
        <DigestMethod Algorithm="http://www.w3.org/2001/04/xmlenc#sha256"/>
        <DigestValue>l4ZUhhnh2d2ec5fk2tJOvoJcb2EzyxQF/5Sv+TcXAuo=</DigestValue>
      </Reference>
      <Reference URI="/xl/worksheets/sheet29.xml?ContentType=application/vnd.openxmlformats-officedocument.spreadsheetml.worksheet+xml">
        <DigestMethod Algorithm="http://www.w3.org/2001/04/xmlenc#sha256"/>
        <DigestValue>0XVCrRr3cPaMtYLOcM7gaHspatcb58vTh2+CjWn2QoI=</DigestValue>
      </Reference>
      <Reference URI="/xl/worksheets/sheet3.xml?ContentType=application/vnd.openxmlformats-officedocument.spreadsheetml.worksheet+xml">
        <DigestMethod Algorithm="http://www.w3.org/2001/04/xmlenc#sha256"/>
        <DigestValue>MK5aqDcWZFrDDBVbkIe4OiDvucE8Mul6RBPissLwqRc=</DigestValue>
      </Reference>
      <Reference URI="/xl/worksheets/sheet30.xml?ContentType=application/vnd.openxmlformats-officedocument.spreadsheetml.worksheet+xml">
        <DigestMethod Algorithm="http://www.w3.org/2001/04/xmlenc#sha256"/>
        <DigestValue>urYDIgqW1zWRn/s3hkFaEQxroRymAv9ydV9mUl1eiBU=</DigestValue>
      </Reference>
      <Reference URI="/xl/worksheets/sheet4.xml?ContentType=application/vnd.openxmlformats-officedocument.spreadsheetml.worksheet+xml">
        <DigestMethod Algorithm="http://www.w3.org/2001/04/xmlenc#sha256"/>
        <DigestValue>5+/mrog1elYKw7XfpcyKU6QeBE0S1ViTNRdxphwSb2s=</DigestValue>
      </Reference>
      <Reference URI="/xl/worksheets/sheet5.xml?ContentType=application/vnd.openxmlformats-officedocument.spreadsheetml.worksheet+xml">
        <DigestMethod Algorithm="http://www.w3.org/2001/04/xmlenc#sha256"/>
        <DigestValue>heWKrqJJaH9cH0w65IzmR1M/LwaQhsdLw7BDP1ul3AI=</DigestValue>
      </Reference>
      <Reference URI="/xl/worksheets/sheet6.xml?ContentType=application/vnd.openxmlformats-officedocument.spreadsheetml.worksheet+xml">
        <DigestMethod Algorithm="http://www.w3.org/2001/04/xmlenc#sha256"/>
        <DigestValue>w5++USLhYQ0ckDg98PoDJY/2cpt5KFRVl9n2lkezv4Y=</DigestValue>
      </Reference>
      <Reference URI="/xl/worksheets/sheet7.xml?ContentType=application/vnd.openxmlformats-officedocument.spreadsheetml.worksheet+xml">
        <DigestMethod Algorithm="http://www.w3.org/2001/04/xmlenc#sha256"/>
        <DigestValue>7qJ4Ob6ad43Phy0GfcE5v5xzlb/8xY0Ey/YQhRjVzco=</DigestValue>
      </Reference>
      <Reference URI="/xl/worksheets/sheet8.xml?ContentType=application/vnd.openxmlformats-officedocument.spreadsheetml.worksheet+xml">
        <DigestMethod Algorithm="http://www.w3.org/2001/04/xmlenc#sha256"/>
        <DigestValue>0JHRHTYg5lAJAIgb7LK7wkc6bzFxPVTQO0a/QuhHits=</DigestValue>
      </Reference>
      <Reference URI="/xl/worksheets/sheet9.xml?ContentType=application/vnd.openxmlformats-officedocument.spreadsheetml.worksheet+xml">
        <DigestMethod Algorithm="http://www.w3.org/2001/04/xmlenc#sha256"/>
        <DigestValue>ddf/aqK/AFDLRkJ6TeZeUJ8kwz/mDaNk3mjiJ5DtFHM=</DigestValue>
      </Reference>
    </Manifest>
    <SignatureProperties>
      <SignatureProperty Id="idSignatureTime" Target="#idPackageSignature">
        <mdssi:SignatureTime xmlns:mdssi="http://schemas.openxmlformats.org/package/2006/digital-signature">
          <mdssi:Format>YYYY-MM-DDThh:mm:ssTZD</mdssi:Format>
          <mdssi:Value>2022-07-29T10:28:32Z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2022-07-29T10:28:32Z</xd:SigningTime>
          <xd:SigningCertificate>
            <xd:Cert>
              <xd:CertDigest>
                <DigestMethod Algorithm="http://www.w3.org/2001/04/xmlenc#sha256"/>
                <DigestValue>mQIuoPldNoZyhPKSMTaMdJE3pSu/IvIDk7Tv7etSl68=</DigestValue>
              </xd:CertDigest>
              <xd:IssuerSerial>
                <X509IssuerName>CN=NBG Class 2 INT Sub CA, DC=nbg, DC=ge</X509IssuerName>
                <X509SerialNumber>311544788876356470572210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BqIyZP/23Zk9BV3N7pZWI3q2VNVodm6sy9AeqIqUCR8=</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zxzEJf0YSAaXOO0j+qinuhyhRK4Qq5naLdWiFpOUaXc=</DigestValue>
    </Reference>
  </SignedInfo>
  <SignatureValue>Ngtvpbe+Mz0WNfEheuOtFedfkDbj4xps3walvdq/PltcbqsJAv53sLwZlaJXa3OThROv+XGChmjC
4FVnZwTDHc8jLQtm+N9aO+kma9jRW8kJPuvglYgv+kzpAUvkRgBeJ23TAZGjYu2XFlGwhdYJnxML
YABlUVSFrPDCZA1xQ1V0x5iHZ0Ip95iVzTjSV/Eh3y6EAuC3Zmoazror1wWNFyHFna706nFVz/Ol
6bwFtPyaIX8NbyQwcIcFo0i6089nZ6vPfsXaBn4hU5ssiKTQSxhQWoPkAJAjXEBVGgRm+Umvrh9Z
600+1ed40K4Y6mFJTzv7sgWDZjf/tjcTK4NhZg==</SignatureValue>
  <KeyInfo>
    <X509Data>
      <X509Certificate>MIIGSTCCBTGgAwIBAgIKMMOPkwADAAIAozANBgkqhkiG9w0BAQsFADBKMRIwEAYKCZImiZPyLGQBGRYCZ2UxEzARBgoJkiaJk/IsZAEZFgNuYmcxHzAdBgNVBAMTFk5CRyBDbGFzcyAyIElOVCBTdWIgQ0EwHhcNMjExMjIwMTM1NDM2WhcNMjMxMjIwMTM1NDM2WjBHMSAwHgYDVQQKExdKU0MgWklSQUFUIEJBTksgR0VPUkdJQTEjMCEGA1UEAxMaQlpCIC0gU29waGlvIEpsYW50aWFzaHZpbGkwggEiMA0GCSqGSIb3DQEBAQUAA4IBDwAwggEKAoIBAQDXLfHCZ0p9B+gJUiC6YPVhwEtoBbdtmDQirtrgJo3eCovF2O7DCPB5FQztH2fuOknw2AXPmHiGyZL2qNfCOoNhdif3t/Ze63BcdJjaGwXHyhUP78x21hUbONxOs9C87HBsNHMXwQvEF6zvQI0hHzomk/hkDXccYhzDD5/EuNwuLEtwmLLdx73s7i0wVW1xrwgfLhKwMeOZESElWI/iHCGvSK5gn2mO4BngSmia1uGRNVANGgGO45DvdDpAucwbIaqpLNnr2KNgk0Ujj9LvfBiCOYBYmjsUQiI4ToGPgHKcmhzqo0iDZCdr9RJdqgx+HNbfxIi+SXt1lrk6XeCEZ+W9AgMBAAGjggMyMIIDLjA8BgkrBgEEAYI3FQcELzAtBiUrBgEEAYI3FQjmsmCDjfVEhoGZCYO4oUqDvoRxBIPEkTOEg4hdAgFkAgEjMB0GA1UdJQQWMBQGCCsGAQUFBwMCBggrBgEFBQcDBDALBgNVHQ8EBAMCB4AwJwYJKwYBBAGCNxUKBBowGDAKBggrBgEFBQcDAjAKBggrBgEFBQcDBDAdBgNVHQ4EFgQUULV0UrweV3n1wveYk2FYp5RD1nw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6tnSYpKe6v9q+X5oqKbTx/s07u3+FdYw6/MbJgZvDocwrGkQuW+ea//x3SOjIfGiKK2HzpOLT6VWYoLILUpq1eY6IvPaABZj5G2ADbpelNGTwIhcBPnv5SvLLFl0rpvCpR6XjTTa8MWIRSHyJ6P6W7E4DQsZ+4FIkX4mlwuUjgQz24Yp2k7QO2bxGE9LO7Y/OLmwI1OydoMEV5VsNE1US+NN2p/Yw12b1fFD+s+JcPc+AeIgVdcsBgRZKckrEUNlmKWcYuCJPaxbLBAW4Y9u17y7wfoDihsqgeanPkDBLszXm8zcXwhBmIqhqG2MMviku4SeSgWpQyA/zsaYRtsC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jn7T8i+vwHcQIv6ePyy2KO3tHzrmDSZEtI97iZJgVQE=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S5zCF6a1rqES08RWXfkzd/snAJupY9gpQPNFZtKt4ww=</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72nCArfr8PaIQaCjsL5ohnZvZ9DXY6XNb0zuXBej4jY=</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WHC6n0eHdUuPY9JHuaw0GbOVA9NJZXkOHwvxNiAoTpM=</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72nCArfr8PaIQaCjsL5ohnZvZ9DXY6XNb0zuXBej4jY=</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NRnQ8Mw+1gAI7WOxGFt7KJ0J4em3HD/P3T/vBZnCb7U=</DigestValue>
      </Reference>
      <Reference URI="/xl/styles.xml?ContentType=application/vnd.openxmlformats-officedocument.spreadsheetml.styles+xml">
        <DigestMethod Algorithm="http://www.w3.org/2001/04/xmlenc#sha256"/>
        <DigestValue>YBkhE5NLCDpO4D4vNup0of+yHPxpBVnTagDcKTfqXqc=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ylRdRgkwJ6tCeI21r8JhO8/5SiHL55gkLRFXCMyp7Fk=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qibaQYOSkyyvCpBzRu/0AkxQd1sn0hMpbDbNrAjIRAM=</DigestValue>
      </Reference>
      <Reference URI="/xl/worksheets/sheet10.xml?ContentType=application/vnd.openxmlformats-officedocument.spreadsheetml.worksheet+xml">
        <DigestMethod Algorithm="http://www.w3.org/2001/04/xmlenc#sha256"/>
        <DigestValue>4TyS9yQxFLnqFEvAx5EmGHB5Tajy5GGWVQT9DetgcmM=</DigestValue>
      </Reference>
      <Reference URI="/xl/worksheets/sheet11.xml?ContentType=application/vnd.openxmlformats-officedocument.spreadsheetml.worksheet+xml">
        <DigestMethod Algorithm="http://www.w3.org/2001/04/xmlenc#sha256"/>
        <DigestValue>IfiFmifIpAy+/+IdThpcBXpbticBG/BNS0ZnGjheMhE=</DigestValue>
      </Reference>
      <Reference URI="/xl/worksheets/sheet12.xml?ContentType=application/vnd.openxmlformats-officedocument.spreadsheetml.worksheet+xml">
        <DigestMethod Algorithm="http://www.w3.org/2001/04/xmlenc#sha256"/>
        <DigestValue>ASpqRG3E65LhpdCp4jQoepP9xtZXQ1WMs8n7Mfx/RMY=</DigestValue>
      </Reference>
      <Reference URI="/xl/worksheets/sheet13.xml?ContentType=application/vnd.openxmlformats-officedocument.spreadsheetml.worksheet+xml">
        <DigestMethod Algorithm="http://www.w3.org/2001/04/xmlenc#sha256"/>
        <DigestValue>ebuyrFPL4BPmDwinzOKx322FgfBeyJ2jmjiO+VjH0Yk=</DigestValue>
      </Reference>
      <Reference URI="/xl/worksheets/sheet14.xml?ContentType=application/vnd.openxmlformats-officedocument.spreadsheetml.worksheet+xml">
        <DigestMethod Algorithm="http://www.w3.org/2001/04/xmlenc#sha256"/>
        <DigestValue>GBxYmSAEhDdFsYM0UDTf36PAO5DW7K8m8TxRxb7NoMg=</DigestValue>
      </Reference>
      <Reference URI="/xl/worksheets/sheet15.xml?ContentType=application/vnd.openxmlformats-officedocument.spreadsheetml.worksheet+xml">
        <DigestMethod Algorithm="http://www.w3.org/2001/04/xmlenc#sha256"/>
        <DigestValue>SDjMfpmeF5WKAVuNHUUoZVpjntd/6M8bsLfy21HdrhU=</DigestValue>
      </Reference>
      <Reference URI="/xl/worksheets/sheet16.xml?ContentType=application/vnd.openxmlformats-officedocument.spreadsheetml.worksheet+xml">
        <DigestMethod Algorithm="http://www.w3.org/2001/04/xmlenc#sha256"/>
        <DigestValue>ccm5H+3hzr1Wjkbild7WgGWpbJQxZOFmbonLWHQlngw=</DigestValue>
      </Reference>
      <Reference URI="/xl/worksheets/sheet17.xml?ContentType=application/vnd.openxmlformats-officedocument.spreadsheetml.worksheet+xml">
        <DigestMethod Algorithm="http://www.w3.org/2001/04/xmlenc#sha256"/>
        <DigestValue>uZb6IJOy3TNPZALfbykjI7UwVqmq8otb7PRHKkeJ/t4=</DigestValue>
      </Reference>
      <Reference URI="/xl/worksheets/sheet18.xml?ContentType=application/vnd.openxmlformats-officedocument.spreadsheetml.worksheet+xml">
        <DigestMethod Algorithm="http://www.w3.org/2001/04/xmlenc#sha256"/>
        <DigestValue>yMBi9QZ9fhGNfBuYXQXkG8hn67aLqGfkBZjVC5WuKzc=</DigestValue>
      </Reference>
      <Reference URI="/xl/worksheets/sheet19.xml?ContentType=application/vnd.openxmlformats-officedocument.spreadsheetml.worksheet+xml">
        <DigestMethod Algorithm="http://www.w3.org/2001/04/xmlenc#sha256"/>
        <DigestValue>xAZ7xxODgL4Dws7fNTenCABmXj3yGWjTzhekQMlHlSs=</DigestValue>
      </Reference>
      <Reference URI="/xl/worksheets/sheet2.xml?ContentType=application/vnd.openxmlformats-officedocument.spreadsheetml.worksheet+xml">
        <DigestMethod Algorithm="http://www.w3.org/2001/04/xmlenc#sha256"/>
        <DigestValue>NSuUDOGl4lOfyC1BptA7lJmsogAeV4/obaMCGsDqiO8=</DigestValue>
      </Reference>
      <Reference URI="/xl/worksheets/sheet20.xml?ContentType=application/vnd.openxmlformats-officedocument.spreadsheetml.worksheet+xml">
        <DigestMethod Algorithm="http://www.w3.org/2001/04/xmlenc#sha256"/>
        <DigestValue>c72J/7RXEUjNaMJSuz6W+Fb7fp9FT2mj09dWscVLkhs=</DigestValue>
      </Reference>
      <Reference URI="/xl/worksheets/sheet21.xml?ContentType=application/vnd.openxmlformats-officedocument.spreadsheetml.worksheet+xml">
        <DigestMethod Algorithm="http://www.w3.org/2001/04/xmlenc#sha256"/>
        <DigestValue>JHuu20rm4g7Hfd6W89Qo661N7LkbrRNfFg9Y4b9m2uw=</DigestValue>
      </Reference>
      <Reference URI="/xl/worksheets/sheet22.xml?ContentType=application/vnd.openxmlformats-officedocument.spreadsheetml.worksheet+xml">
        <DigestMethod Algorithm="http://www.w3.org/2001/04/xmlenc#sha256"/>
        <DigestValue>M5ikkWA0EAIK1fSwiUfyiFo5KQE5VfacooWJmqkAncQ=</DigestValue>
      </Reference>
      <Reference URI="/xl/worksheets/sheet23.xml?ContentType=application/vnd.openxmlformats-officedocument.spreadsheetml.worksheet+xml">
        <DigestMethod Algorithm="http://www.w3.org/2001/04/xmlenc#sha256"/>
        <DigestValue>HQ6SZi4WOuGc7bNEZbuWhTtnFkN5Ss/CFdf+zAvRsb0=</DigestValue>
      </Reference>
      <Reference URI="/xl/worksheets/sheet24.xml?ContentType=application/vnd.openxmlformats-officedocument.spreadsheetml.worksheet+xml">
        <DigestMethod Algorithm="http://www.w3.org/2001/04/xmlenc#sha256"/>
        <DigestValue>4G+wpmvx7lsQac/YkiDDWvaRD5LHOuExvvzmBUW5OgM=</DigestValue>
      </Reference>
      <Reference URI="/xl/worksheets/sheet25.xml?ContentType=application/vnd.openxmlformats-officedocument.spreadsheetml.worksheet+xml">
        <DigestMethod Algorithm="http://www.w3.org/2001/04/xmlenc#sha256"/>
        <DigestValue>9HPvvXYxWI9yyNpKSJXUTZ1PqxTzBqVwTMnLcNZx3VU=</DigestValue>
      </Reference>
      <Reference URI="/xl/worksheets/sheet26.xml?ContentType=application/vnd.openxmlformats-officedocument.spreadsheetml.worksheet+xml">
        <DigestMethod Algorithm="http://www.w3.org/2001/04/xmlenc#sha256"/>
        <DigestValue>NO2vuBsWhP/9eLT09Uyif1FT1mytG4JScO0NuRX7AZQ=</DigestValue>
      </Reference>
      <Reference URI="/xl/worksheets/sheet27.xml?ContentType=application/vnd.openxmlformats-officedocument.spreadsheetml.worksheet+xml">
        <DigestMethod Algorithm="http://www.w3.org/2001/04/xmlenc#sha256"/>
        <DigestValue>XTSjvduwQMNfZJlTiH/Idk6nODniF3thXBJrFXsJrN8=</DigestValue>
      </Reference>
      <Reference URI="/xl/worksheets/sheet28.xml?ContentType=application/vnd.openxmlformats-officedocument.spreadsheetml.worksheet+xml">
        <DigestMethod Algorithm="http://www.w3.org/2001/04/xmlenc#sha256"/>
        <DigestValue>l4ZUhhnh2d2ec5fk2tJOvoJcb2EzyxQF/5Sv+TcXAuo=</DigestValue>
      </Reference>
      <Reference URI="/xl/worksheets/sheet29.xml?ContentType=application/vnd.openxmlformats-officedocument.spreadsheetml.worksheet+xml">
        <DigestMethod Algorithm="http://www.w3.org/2001/04/xmlenc#sha256"/>
        <DigestValue>0XVCrRr3cPaMtYLOcM7gaHspatcb58vTh2+CjWn2QoI=</DigestValue>
      </Reference>
      <Reference URI="/xl/worksheets/sheet3.xml?ContentType=application/vnd.openxmlformats-officedocument.spreadsheetml.worksheet+xml">
        <DigestMethod Algorithm="http://www.w3.org/2001/04/xmlenc#sha256"/>
        <DigestValue>MK5aqDcWZFrDDBVbkIe4OiDvucE8Mul6RBPissLwqRc=</DigestValue>
      </Reference>
      <Reference URI="/xl/worksheets/sheet30.xml?ContentType=application/vnd.openxmlformats-officedocument.spreadsheetml.worksheet+xml">
        <DigestMethod Algorithm="http://www.w3.org/2001/04/xmlenc#sha256"/>
        <DigestValue>urYDIgqW1zWRn/s3hkFaEQxroRymAv9ydV9mUl1eiBU=</DigestValue>
      </Reference>
      <Reference URI="/xl/worksheets/sheet4.xml?ContentType=application/vnd.openxmlformats-officedocument.spreadsheetml.worksheet+xml">
        <DigestMethod Algorithm="http://www.w3.org/2001/04/xmlenc#sha256"/>
        <DigestValue>5+/mrog1elYKw7XfpcyKU6QeBE0S1ViTNRdxphwSb2s=</DigestValue>
      </Reference>
      <Reference URI="/xl/worksheets/sheet5.xml?ContentType=application/vnd.openxmlformats-officedocument.spreadsheetml.worksheet+xml">
        <DigestMethod Algorithm="http://www.w3.org/2001/04/xmlenc#sha256"/>
        <DigestValue>heWKrqJJaH9cH0w65IzmR1M/LwaQhsdLw7BDP1ul3AI=</DigestValue>
      </Reference>
      <Reference URI="/xl/worksheets/sheet6.xml?ContentType=application/vnd.openxmlformats-officedocument.spreadsheetml.worksheet+xml">
        <DigestMethod Algorithm="http://www.w3.org/2001/04/xmlenc#sha256"/>
        <DigestValue>w5++USLhYQ0ckDg98PoDJY/2cpt5KFRVl9n2lkezv4Y=</DigestValue>
      </Reference>
      <Reference URI="/xl/worksheets/sheet7.xml?ContentType=application/vnd.openxmlformats-officedocument.spreadsheetml.worksheet+xml">
        <DigestMethod Algorithm="http://www.w3.org/2001/04/xmlenc#sha256"/>
        <DigestValue>7qJ4Ob6ad43Phy0GfcE5v5xzlb/8xY0Ey/YQhRjVzco=</DigestValue>
      </Reference>
      <Reference URI="/xl/worksheets/sheet8.xml?ContentType=application/vnd.openxmlformats-officedocument.spreadsheetml.worksheet+xml">
        <DigestMethod Algorithm="http://www.w3.org/2001/04/xmlenc#sha256"/>
        <DigestValue>0JHRHTYg5lAJAIgb7LK7wkc6bzFxPVTQO0a/QuhHits=</DigestValue>
      </Reference>
      <Reference URI="/xl/worksheets/sheet9.xml?ContentType=application/vnd.openxmlformats-officedocument.spreadsheetml.worksheet+xml">
        <DigestMethod Algorithm="http://www.w3.org/2001/04/xmlenc#sha256"/>
        <DigestValue>ddf/aqK/AFDLRkJ6TeZeUJ8kwz/mDaNk3mjiJ5DtFHM=</DigestValue>
      </Reference>
    </Manifest>
    <SignatureProperties>
      <SignatureProperty Id="idSignatureTime" Target="#idPackageSignature">
        <mdssi:SignatureTime xmlns:mdssi="http://schemas.openxmlformats.org/package/2006/digital-signature">
          <mdssi:Format>YYYY-MM-DDThh:mm:ssTZD</mdssi:Format>
          <mdssi:Value>2022-07-29T10:29:03Z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2022-07-29T10:29:03Z</xd:SigningTime>
          <xd:SigningCertificate>
            <xd:Cert>
              <xd:CertDigest>
                <DigestMethod Algorithm="http://www.w3.org/2001/04/xmlenc#sha256"/>
                <DigestValue>nhAINtxDleuU+GUrafZFsyHlI7myeUszRJwPqudoe1w=</DigestValue>
              </xd:CertDigest>
              <xd:IssuerSerial>
                <X509IssuerName>CN=NBG Class 2 INT Sub CA, DC=nbg, DC=ge</X509IssuerName>
                <X509SerialNumber>230281051884898218016931</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1BF9F5F1-FB11-403F-B519-B08BD1ACFB2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2022-07-29T10:28:25Z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