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sheets/sheet1.xml" ContentType="application/vnd.openxmlformats-officedocument.spreadsheetml.worksheet+xml"/>
  <Override PartName="/xl/worksheets/sheet29.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worksheets/sheet15.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6720" tabRatio="919"/>
  </bookViews>
  <sheets>
    <sheet name="Info " sheetId="82" r:id="rId1"/>
    <sheet name="1. key ratios " sheetId="84" r:id="rId2"/>
    <sheet name="2.RC" sheetId="83" r:id="rId3"/>
    <sheet name="3.PL" sheetId="85" r:id="rId4"/>
    <sheet name="4. Off-Balance" sheetId="75"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98" r:id="rId20"/>
    <sheet name="18. Assets by Exposure classes" sheetId="99" r:id="rId21"/>
    <sheet name="19. Assets by Risk Sectors" sheetId="100" r:id="rId22"/>
    <sheet name="20. Reserves" sheetId="101" r:id="rId23"/>
    <sheet name="21. NPL" sheetId="102" r:id="rId24"/>
    <sheet name="22. Quality" sheetId="103" r:id="rId25"/>
    <sheet name="23. LTV" sheetId="104" r:id="rId26"/>
    <sheet name="24. Risk Sector" sheetId="105" r:id="rId27"/>
    <sheet name="25. Collateral" sheetId="106" r:id="rId28"/>
    <sheet name="26. Retail Products" sheetId="107" r:id="rId29"/>
  </sheets>
  <externalReferences>
    <externalReference r:id="rId30"/>
    <externalReference r:id="rId31"/>
    <externalReference r:id="rId32"/>
  </externalReferences>
  <definedNames>
    <definedName name="_cur1">'[1]Appl (2)'!$F$2:$F$7200</definedName>
    <definedName name="_cur2">'[1]Appl (2)'!$H$2:$H$7200</definedName>
    <definedName name="_xlnm._FilterDatabase" localSheetId="4" hidden="1">'4. Off-Balance'!$B$6:$H$53</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28">#REF!</definedName>
    <definedName name="ACC_BALACC" localSheetId="3">#REF!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28">#REF!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28">#REF!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28">#REF!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28">#REF!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28">#REF!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28">#REF!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28">#REF!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28">#REF!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28">#REF!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28">#REF!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28">#REF!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28">#REF!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28">#REF!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C21" i="99" l="1"/>
  <c r="C22" i="103" l="1"/>
  <c r="C15" i="103"/>
  <c r="C8" i="103"/>
  <c r="C28" i="103"/>
  <c r="C27" i="103"/>
  <c r="G22" i="103"/>
  <c r="D22" i="103"/>
  <c r="D15" i="103"/>
  <c r="U8" i="103"/>
  <c r="T8" i="103"/>
  <c r="S8" i="103"/>
  <c r="R8" i="103"/>
  <c r="Q8" i="103"/>
  <c r="P8" i="103"/>
  <c r="O8" i="103"/>
  <c r="N8" i="103"/>
  <c r="M8" i="103"/>
  <c r="L8" i="103"/>
  <c r="K8" i="103"/>
  <c r="J8" i="103"/>
  <c r="I8" i="103"/>
  <c r="H8" i="103"/>
  <c r="G8" i="103"/>
  <c r="F8" i="103"/>
  <c r="E8" i="103"/>
  <c r="D8" i="103"/>
  <c r="C19" i="102"/>
  <c r="C10" i="102"/>
  <c r="C19" i="101"/>
  <c r="C12" i="101"/>
  <c r="C11" i="101"/>
  <c r="C7" i="101"/>
  <c r="I34" i="100"/>
  <c r="H34" i="100"/>
  <c r="G34" i="100"/>
  <c r="F34" i="100"/>
  <c r="E34" i="100"/>
  <c r="C34" i="100"/>
  <c r="I33" i="100"/>
  <c r="I32" i="100"/>
  <c r="I31" i="100"/>
  <c r="I30" i="100"/>
  <c r="I29" i="100"/>
  <c r="I28" i="100"/>
  <c r="I27" i="100"/>
  <c r="I26" i="100"/>
  <c r="I25" i="100"/>
  <c r="I24" i="100"/>
  <c r="I23" i="100"/>
  <c r="I22" i="100"/>
  <c r="I21" i="100"/>
  <c r="I20" i="100"/>
  <c r="I19" i="100"/>
  <c r="I18" i="100"/>
  <c r="I17" i="100"/>
  <c r="I16" i="100"/>
  <c r="I15" i="100"/>
  <c r="I14" i="100"/>
  <c r="I13" i="100"/>
  <c r="I12" i="100"/>
  <c r="I11" i="100"/>
  <c r="I10" i="100"/>
  <c r="I9" i="100"/>
  <c r="D8" i="100"/>
  <c r="I8" i="100" s="1"/>
  <c r="D7" i="100"/>
  <c r="D34" i="100" s="1"/>
  <c r="I23" i="99"/>
  <c r="I22" i="99"/>
  <c r="H21" i="99"/>
  <c r="G21" i="99"/>
  <c r="F21" i="99"/>
  <c r="E21" i="99"/>
  <c r="D21" i="99"/>
  <c r="I21" i="99" s="1"/>
  <c r="I20" i="99"/>
  <c r="I19" i="99"/>
  <c r="I18" i="99"/>
  <c r="I17" i="99"/>
  <c r="I16" i="99"/>
  <c r="I15" i="99"/>
  <c r="I14" i="99"/>
  <c r="I13" i="99"/>
  <c r="I12" i="99"/>
  <c r="I11" i="99"/>
  <c r="I10" i="99"/>
  <c r="I9" i="99"/>
  <c r="I8" i="99"/>
  <c r="I7" i="99"/>
  <c r="H22" i="98"/>
  <c r="G22" i="98"/>
  <c r="F22" i="98"/>
  <c r="E22" i="98"/>
  <c r="D22" i="98"/>
  <c r="C22" i="98"/>
  <c r="H21" i="98"/>
  <c r="H20" i="98"/>
  <c r="H19" i="98"/>
  <c r="H18" i="98"/>
  <c r="H17" i="98"/>
  <c r="H16" i="98"/>
  <c r="H15" i="98"/>
  <c r="H14" i="98"/>
  <c r="H13" i="98"/>
  <c r="H12" i="98"/>
  <c r="H11" i="98"/>
  <c r="H10" i="98"/>
  <c r="H9" i="98"/>
  <c r="H8" i="98"/>
  <c r="G39" i="97"/>
  <c r="G37" i="97"/>
  <c r="G21" i="97"/>
  <c r="C13" i="73"/>
  <c r="C5" i="73"/>
  <c r="C5" i="84"/>
  <c r="G5" i="84"/>
  <c r="F5" i="84"/>
  <c r="E5" i="84"/>
  <c r="D5" i="84"/>
  <c r="I7" i="100" l="1"/>
  <c r="C6" i="86" l="1"/>
  <c r="C13" i="86" s="1"/>
  <c r="I43" i="83" l="1"/>
  <c r="B2" i="98" l="1"/>
  <c r="B2" i="97"/>
  <c r="B2" i="95"/>
  <c r="B2" i="92"/>
  <c r="B2" i="93"/>
  <c r="B2" i="91"/>
  <c r="B2" i="64"/>
  <c r="B2" i="90"/>
  <c r="B2" i="69"/>
  <c r="B2" i="94"/>
  <c r="B2" i="89"/>
  <c r="B2" i="73"/>
  <c r="B2" i="88"/>
  <c r="B2" i="52"/>
  <c r="B2" i="86"/>
  <c r="B2" i="75"/>
  <c r="C2" i="85"/>
  <c r="G6" i="86"/>
  <c r="G13" i="86" s="1"/>
  <c r="F6" i="86"/>
  <c r="F13" i="86" s="1"/>
  <c r="E6" i="86"/>
  <c r="E13" i="86" s="1"/>
  <c r="D6" i="86"/>
  <c r="D13" i="86" s="1"/>
  <c r="B2" i="107" l="1"/>
  <c r="B1" i="107"/>
  <c r="B1" i="106" l="1"/>
  <c r="B1" i="105"/>
  <c r="B1" i="104"/>
  <c r="B1" i="103"/>
  <c r="B1" i="102"/>
  <c r="B1" i="101"/>
  <c r="B1" i="100"/>
  <c r="B1" i="99"/>
  <c r="B1" i="98"/>
  <c r="B2" i="106" l="1"/>
  <c r="B2" i="105"/>
  <c r="B2" i="104"/>
  <c r="B2" i="103"/>
  <c r="B2" i="102"/>
  <c r="B2" i="101"/>
  <c r="B2" i="100"/>
  <c r="B2" i="99"/>
  <c r="D19" i="101"/>
  <c r="D12" i="101"/>
  <c r="D7" i="101"/>
  <c r="B1" i="97" l="1"/>
  <c r="B1" i="95" l="1"/>
  <c r="B1" i="92"/>
  <c r="B1" i="93"/>
  <c r="B1" i="64"/>
  <c r="B1" i="90"/>
  <c r="B1" i="69"/>
  <c r="B1" i="94"/>
  <c r="B1" i="89"/>
  <c r="B1" i="73"/>
  <c r="B1" i="88"/>
  <c r="B1" i="52"/>
  <c r="B1" i="86"/>
  <c r="B1" i="75"/>
  <c r="C1" i="85"/>
  <c r="B2" i="83"/>
  <c r="G5" i="86"/>
  <c r="F5" i="86"/>
  <c r="E5" i="86"/>
  <c r="D5" i="86"/>
  <c r="C5" i="86"/>
  <c r="B1" i="91" l="1"/>
  <c r="B1" i="85"/>
  <c r="B1" i="83"/>
  <c r="B1" i="84"/>
  <c r="N20" i="92" l="1"/>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E9" i="92"/>
  <c r="N8" i="92"/>
  <c r="N7" i="92" s="1"/>
  <c r="E8" i="92"/>
  <c r="M7" i="92"/>
  <c r="M21" i="92" s="1"/>
  <c r="L7" i="92"/>
  <c r="L21" i="92" s="1"/>
  <c r="K7" i="92"/>
  <c r="K21" i="92" s="1"/>
  <c r="J7" i="92"/>
  <c r="J21" i="92" s="1"/>
  <c r="I7" i="92"/>
  <c r="I21" i="92" s="1"/>
  <c r="H7" i="92"/>
  <c r="H21" i="92" s="1"/>
  <c r="G7" i="92"/>
  <c r="G21" i="92" s="1"/>
  <c r="F7" i="92"/>
  <c r="F21" i="92" s="1"/>
  <c r="E7" i="92"/>
  <c r="C7" i="92"/>
  <c r="T21" i="64" l="1"/>
  <c r="U21" i="64"/>
  <c r="S21" i="64"/>
  <c r="C21" i="64"/>
  <c r="D21" i="64" l="1"/>
  <c r="E21" i="64"/>
  <c r="F21" i="64"/>
  <c r="G21" i="64"/>
  <c r="H21" i="64"/>
  <c r="I21" i="64"/>
  <c r="J21" i="64"/>
  <c r="K21" i="64"/>
  <c r="L21" i="64"/>
  <c r="M21" i="64"/>
  <c r="N21" i="64"/>
  <c r="O21" i="64"/>
  <c r="P21" i="64"/>
  <c r="Q21" i="64"/>
  <c r="R21" i="64"/>
  <c r="V8" i="64" l="1"/>
  <c r="V9" i="64"/>
  <c r="V10" i="64"/>
  <c r="V11" i="64"/>
  <c r="V12" i="64"/>
  <c r="V13" i="64"/>
  <c r="V14" i="64"/>
  <c r="V15" i="64"/>
  <c r="V16" i="64"/>
  <c r="V17" i="64"/>
  <c r="V18" i="64"/>
  <c r="V19" i="64"/>
  <c r="V20" i="64"/>
  <c r="V7" i="64"/>
  <c r="V21" i="64" l="1"/>
</calcChain>
</file>

<file path=xl/sharedStrings.xml><?xml version="1.0" encoding="utf-8"?>
<sst xmlns="http://schemas.openxmlformats.org/spreadsheetml/2006/main" count="1154" uniqueCount="766">
  <si>
    <t>a</t>
  </si>
  <si>
    <t>b</t>
  </si>
  <si>
    <t>c</t>
  </si>
  <si>
    <t>d</t>
  </si>
  <si>
    <t>e</t>
  </si>
  <si>
    <t>f</t>
  </si>
  <si>
    <t>N</t>
  </si>
  <si>
    <t xml:space="preserve">   </t>
  </si>
  <si>
    <t>g</t>
  </si>
  <si>
    <t>h</t>
  </si>
  <si>
    <t>i</t>
  </si>
  <si>
    <t>j</t>
  </si>
  <si>
    <t>k</t>
  </si>
  <si>
    <t>l</t>
  </si>
  <si>
    <t>%</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</si>
  <si>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</si>
  <si>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</si>
  <si>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</si>
  <si>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</si>
  <si>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</si>
  <si>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</si>
  <si>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</si>
  <si>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</si>
  <si>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</si>
  <si>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</si>
  <si>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</si>
  <si>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</si>
  <si>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</si>
  <si>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</si>
  <si>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</si>
  <si>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</si>
  <si>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</si>
  <si>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</si>
  <si>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Table 2</t>
  </si>
  <si>
    <t xml:space="preserve"> Balance Sheet</t>
  </si>
  <si>
    <t>Assets</t>
  </si>
  <si>
    <t>Cash</t>
  </si>
  <si>
    <t>Due from NBG</t>
  </si>
  <si>
    <t>Due from Banks</t>
  </si>
  <si>
    <t>Dealing Securities</t>
  </si>
  <si>
    <t>Investment Securities</t>
  </si>
  <si>
    <t xml:space="preserve">Loans </t>
  </si>
  <si>
    <t>Less: Loan Loss Reserves</t>
  </si>
  <si>
    <t xml:space="preserve">Net Loans </t>
  </si>
  <si>
    <t>Accrued Interest and Dividends Receivable</t>
  </si>
  <si>
    <t>Equity Investments</t>
  </si>
  <si>
    <t>Fixed Assets and Intangible Assets</t>
  </si>
  <si>
    <t>Other Assets</t>
  </si>
  <si>
    <t>Total assets</t>
  </si>
  <si>
    <t>Liabilities</t>
  </si>
  <si>
    <t>Due to Banks</t>
  </si>
  <si>
    <t>Current (Accounts) Deposits</t>
  </si>
  <si>
    <t>Demand Deposits</t>
  </si>
  <si>
    <t>Time Deposits</t>
  </si>
  <si>
    <t>Own Debt Securities</t>
  </si>
  <si>
    <t>Borrowings</t>
  </si>
  <si>
    <t>Accrued Interest and Dividends Payable</t>
  </si>
  <si>
    <t>Other Liabilities</t>
  </si>
  <si>
    <t>Subordinated Debentures</t>
  </si>
  <si>
    <t>Total liabilities</t>
  </si>
  <si>
    <t>Equity Capital</t>
  </si>
  <si>
    <t xml:space="preserve">Common Stock </t>
  </si>
  <si>
    <t>Preferred Stock</t>
  </si>
  <si>
    <t>Less: Repurchased Shares</t>
  </si>
  <si>
    <t>Share Premium</t>
  </si>
  <si>
    <t>General Reserves</t>
  </si>
  <si>
    <t>Retained Earnings</t>
  </si>
  <si>
    <t>Asset Revaluation Reserves</t>
  </si>
  <si>
    <t>Total liabilities and Equity Capital</t>
  </si>
  <si>
    <t>Reporting Period</t>
  </si>
  <si>
    <t xml:space="preserve">GEL </t>
  </si>
  <si>
    <t xml:space="preserve">FX  </t>
  </si>
  <si>
    <t xml:space="preserve">Total </t>
  </si>
  <si>
    <t>Respective period of the previous year</t>
  </si>
  <si>
    <t>in Lari</t>
  </si>
  <si>
    <t>Table 4</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</si>
  <si>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</si>
  <si>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</si>
  <si>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</si>
  <si>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</si>
  <si>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</si>
  <si>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</si>
  <si>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</si>
  <si>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</si>
  <si>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</si>
  <si>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</si>
  <si>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</si>
  <si>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</si>
  <si>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</si>
  <si>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Of which above 10% equity holdings in financial institutions</t>
  </si>
  <si>
    <t>Of which significant investments subject to limited recognition</t>
  </si>
  <si>
    <t>Of which intangible assets</t>
  </si>
  <si>
    <t>table 9 (Capital), N10</t>
  </si>
  <si>
    <t>Carrying values as reported in published stand-alone financial statements per local accounting rules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</si>
  <si>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</si>
  <si>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</si>
  <si>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</si>
  <si>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</si>
  <si>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</si>
  <si>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</si>
  <si>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</si>
  <si>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</si>
  <si>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</si>
  <si>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</si>
  <si>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</si>
  <si>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</si>
  <si>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</si>
  <si>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</si>
  <si>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</si>
  <si>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</si>
  <si>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</si>
  <si>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</si>
  <si>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</si>
  <si>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</si>
  <si>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</si>
  <si>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</si>
  <si>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</si>
  <si>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</si>
  <si>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</si>
  <si>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</si>
  <si>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</si>
  <si>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</si>
  <si>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FX</t>
  </si>
  <si>
    <t>Current &amp; Demand Deposits/Total Assets</t>
  </si>
  <si>
    <t xml:space="preserve">FX Liabilities/Total Liabilities </t>
  </si>
  <si>
    <t>Liquid Assets/Total Assets</t>
  </si>
  <si>
    <t>Loan Growth-YTD</t>
  </si>
  <si>
    <t>FX Assets/Total Assets</t>
  </si>
  <si>
    <t>FX Loans/Total Loans</t>
  </si>
  <si>
    <t>LLR/Total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</si>
  <si>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</si>
  <si>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</si>
  <si>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</si>
  <si>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</si>
  <si>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</si>
  <si>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</si>
  <si>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</si>
  <si>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</si>
  <si>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</si>
  <si>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</si>
  <si>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</si>
  <si>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Net Income</t>
  </si>
  <si>
    <t>Extraordinary Items</t>
  </si>
  <si>
    <t>Net Income after Taxation</t>
  </si>
  <si>
    <t>Taxation</t>
  </si>
  <si>
    <t>Net Income before Taxes and Extraordinary Items</t>
  </si>
  <si>
    <t>Total Provisions for Possible Losses</t>
  </si>
  <si>
    <t>Provision for Possible Losses on Other Assets</t>
  </si>
  <si>
    <t>Provision for Possible Losses on Investments and Securities</t>
  </si>
  <si>
    <t>Loan Loss Reserve</t>
  </si>
  <si>
    <t>Net Income before Provisions</t>
  </si>
  <si>
    <t>Other Non-Interest Expenses</t>
  </si>
  <si>
    <t xml:space="preserve">Depreciation Expense </t>
  </si>
  <si>
    <t>Operating Costs of Fixed Assets</t>
  </si>
  <si>
    <t>Personnel Expenses</t>
  </si>
  <si>
    <t>Bank Development, Consultation and Marketing Expenses</t>
  </si>
  <si>
    <t>Non-Interest Expenses from other Banking Operations</t>
  </si>
  <si>
    <t xml:space="preserve"> Non-Interest Expenses</t>
  </si>
  <si>
    <t>Other Non-Interest Income</t>
  </si>
  <si>
    <t>Non-Interest Income from other Banking Operations</t>
  </si>
  <si>
    <t>Gain (Loss) on Sales of Fixed Assets</t>
  </si>
  <si>
    <t>Gain (Loss) from Foreign Exchange Translation</t>
  </si>
  <si>
    <t>Gain (Loss) from Foreign Exchange Trading</t>
  </si>
  <si>
    <t>Gain (Loss) from Investment Securities</t>
  </si>
  <si>
    <t>Gain (Loss) from Dealing Securities</t>
  </si>
  <si>
    <t>Dividend Income</t>
  </si>
  <si>
    <t>Fee and Commission Expense</t>
  </si>
  <si>
    <t>Fee and Commission Income</t>
  </si>
  <si>
    <t>Net Fee and Commission Income</t>
  </si>
  <si>
    <t xml:space="preserve"> Non-Interest Income</t>
  </si>
  <si>
    <t>Net Interest Income</t>
  </si>
  <si>
    <t>Total Interest Expense</t>
  </si>
  <si>
    <t>Other Interest Expenses</t>
  </si>
  <si>
    <t>Interest Paid on Other Borrowings</t>
  </si>
  <si>
    <t>Interest Paid on Own Debt Securities</t>
  </si>
  <si>
    <t>Interest Paid on Banks Deposits</t>
  </si>
  <si>
    <t>Interest Paid on Time Deposits</t>
  </si>
  <si>
    <t>Interest Paid on Demand Deposits</t>
  </si>
  <si>
    <t>Interest Expense</t>
  </si>
  <si>
    <t>Total Interest Income</t>
  </si>
  <si>
    <t>Other Interest Income</t>
  </si>
  <si>
    <t>Interest and Discount Income from Securities</t>
  </si>
  <si>
    <t>Fees/penalties income from loans to customers</t>
  </si>
  <si>
    <t>from Other Sectors Loans</t>
  </si>
  <si>
    <t>from Individuals Loans</t>
  </si>
  <si>
    <t>from the Transportation or Communications Sector Loans</t>
  </si>
  <si>
    <t>from the Mining and Mineral Processing Sector Loans</t>
  </si>
  <si>
    <t>from the Construction Sector Loans</t>
  </si>
  <si>
    <t>from the Agriculture and Forestry Sector Loans</t>
  </si>
  <si>
    <t>from the Energy Sector Loans</t>
  </si>
  <si>
    <t>from the Retail or Service Sector Loans</t>
  </si>
  <si>
    <t>from the Interbank Loans</t>
  </si>
  <si>
    <t>Interest Income from Loans</t>
  </si>
  <si>
    <t>Interest Income from Bank's "Nostro" and Deposit Accounts</t>
  </si>
  <si>
    <t>Interest Income</t>
  </si>
  <si>
    <t>Table 3</t>
  </si>
  <si>
    <t>Off-balance sheet items</t>
  </si>
  <si>
    <t xml:space="preserve">       Including: amounts below the thresholds for deduction (subject to 250% risk weight)</t>
  </si>
  <si>
    <t>Table 5</t>
  </si>
  <si>
    <t>Other Real Estate Owned &amp; Repossessed Assets</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</si>
  <si>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</si>
  <si>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</si>
  <si>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</si>
  <si>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</si>
  <si>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</si>
  <si>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</si>
  <si>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</si>
  <si>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</si>
  <si>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</si>
  <si>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</si>
  <si>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</si>
  <si>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</si>
  <si>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</si>
  <si>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</si>
  <si>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</si>
  <si>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</si>
  <si>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</si>
  <si>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</si>
  <si>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</si>
  <si>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</si>
  <si>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</si>
  <si>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</si>
  <si>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</si>
  <si>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</si>
  <si>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</si>
  <si>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</si>
  <si>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</si>
  <si>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</si>
  <si>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</si>
  <si>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</si>
  <si>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</si>
  <si>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</si>
  <si>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</si>
  <si>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</si>
  <si>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</si>
  <si>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</si>
  <si>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</si>
  <si>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</si>
  <si>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</si>
  <si>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</si>
  <si>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</si>
  <si>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</si>
  <si>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</si>
  <si>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</si>
  <si>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</si>
  <si>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</si>
  <si>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</si>
  <si>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</si>
  <si>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</si>
  <si>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</si>
  <si>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</si>
  <si>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</si>
  <si>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</si>
  <si>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</si>
  <si>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</si>
  <si>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</si>
  <si>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</si>
  <si>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</si>
  <si>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</si>
  <si>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</si>
  <si>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</si>
  <si>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</si>
  <si>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</si>
  <si>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</si>
  <si>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</si>
  <si>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</si>
  <si>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Total Equity Capital</t>
  </si>
  <si>
    <t>Information about supervisory board, directorate, beneficiary owners and shareholders</t>
  </si>
  <si>
    <t>Of which below 10% equity holdings subject to limited recognition</t>
  </si>
  <si>
    <t>Claims or contingent claims on public sector entities</t>
  </si>
  <si>
    <t>Claims or contingent claims on  public sector entities</t>
  </si>
  <si>
    <t xml:space="preserve">Return on Average Assets (ROAA) </t>
  </si>
  <si>
    <t xml:space="preserve">Return on Average Equity (ROAE) </t>
  </si>
  <si>
    <t>Total Non-Interest Income</t>
  </si>
  <si>
    <t>Total Non-Interest Expenses</t>
  </si>
  <si>
    <t>Net Non-Interest Income</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</si>
  <si>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</si>
  <si>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</si>
  <si>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</si>
  <si>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</si>
  <si>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</si>
  <si>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</si>
  <si>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</si>
  <si>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</si>
  <si>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</si>
  <si>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</si>
  <si>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</si>
  <si>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GEL</t>
  </si>
  <si>
    <t>Other Contingent Liabilities</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</si>
  <si>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</si>
  <si>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</si>
  <si>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</si>
  <si>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</si>
  <si>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</si>
  <si>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</si>
  <si>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</si>
  <si>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</si>
  <si>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</si>
  <si>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</si>
  <si>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</si>
  <si>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</si>
  <si>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</si>
  <si>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</si>
  <si>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Non-cancelable operating lease</t>
  </si>
  <si>
    <t>Guarantees</t>
  </si>
  <si>
    <t>Guarantees Issued</t>
  </si>
  <si>
    <t>Letters of credit Issued</t>
  </si>
  <si>
    <t>Undrawn loan commitments</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</si>
  <si>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</si>
  <si>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</si>
  <si>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</si>
  <si>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</si>
  <si>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</si>
  <si>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</si>
  <si>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</si>
  <si>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</si>
  <si>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</si>
  <si>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</si>
  <si>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</si>
  <si>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</si>
  <si>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</si>
  <si>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</si>
  <si>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</si>
  <si>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</si>
  <si>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</si>
  <si>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</si>
  <si>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</si>
  <si>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Through indefinit term agreement</t>
  </si>
  <si>
    <t>Within one year</t>
  </si>
  <si>
    <t>From 1 to 2 years</t>
  </si>
  <si>
    <t>From 2 to 3 years</t>
  </si>
  <si>
    <t>From 3 to 4 years</t>
  </si>
  <si>
    <t>From 4 to 5 years</t>
  </si>
  <si>
    <t>More than 5 years</t>
  </si>
  <si>
    <t>Differences between carrying values per standardized balance sheet used for regulatory reporting purposes and the exposure amounts used for capital adequacy calculation purposes</t>
  </si>
  <si>
    <t>Nominal values of off-balance sheet items subject to credit risk weighting</t>
  </si>
  <si>
    <t>Nominal values of off-balance sheet items subject to counterparty credit risk weighting</t>
  </si>
  <si>
    <t>Total nominal values of on-balance and off-balance sheet items before any adjustments used for credit risk weighting purposes</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</si>
  <si>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</si>
  <si>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</si>
  <si>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</si>
  <si>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</si>
  <si>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</si>
  <si>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</si>
  <si>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</si>
  <si>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</si>
  <si>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</si>
  <si>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</si>
  <si>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</si>
  <si>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</si>
  <si>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</si>
  <si>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</si>
  <si>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</si>
  <si>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</si>
  <si>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</si>
  <si>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</si>
  <si>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carrying value of balance sheet items subject to credit risk weighting before adjustments</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</si>
  <si>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</si>
  <si>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</si>
  <si>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</si>
  <si>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</si>
  <si>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</si>
  <si>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</si>
  <si>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</si>
  <si>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</si>
  <si>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</si>
  <si>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</si>
  <si>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</si>
  <si>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</si>
  <si>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</si>
  <si>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</si>
  <si>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</si>
  <si>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</si>
  <si>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</si>
  <si>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Contingent Liabilities and Commitments</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</si>
  <si>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</si>
  <si>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</si>
  <si>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</si>
  <si>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</si>
  <si>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</si>
  <si>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</si>
  <si>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</si>
  <si>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</si>
  <si>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</si>
  <si>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</si>
  <si>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</si>
  <si>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</si>
  <si>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</si>
  <si>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</si>
  <si>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</si>
  <si>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</si>
  <si>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</si>
  <si>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</si>
  <si>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</si>
  <si>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</si>
  <si>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</si>
  <si>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</si>
  <si>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</si>
  <si>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</si>
  <si>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</si>
  <si>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</si>
  <si>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</si>
  <si>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</si>
  <si>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</si>
  <si>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</si>
  <si>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</si>
  <si>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</si>
  <si>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</si>
  <si>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</si>
  <si>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</si>
  <si>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</si>
  <si>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</si>
  <si>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</si>
  <si>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</si>
  <si>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</si>
  <si>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</si>
  <si>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</si>
  <si>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</si>
  <si>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</si>
  <si>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</si>
  <si>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</si>
  <si>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</si>
  <si>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</si>
  <si>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</si>
  <si>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</si>
  <si>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</si>
  <si>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</si>
  <si>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</si>
  <si>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</si>
  <si>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</si>
  <si>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</si>
  <si>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</si>
  <si>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</si>
  <si>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</si>
  <si>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</si>
  <si>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</si>
  <si>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</si>
  <si>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</si>
  <si>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</si>
  <si>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</si>
  <si>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</si>
  <si>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</si>
  <si>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</si>
  <si>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</si>
  <si>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</si>
  <si>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</si>
  <si>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</si>
  <si>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</si>
  <si>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</si>
  <si>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</si>
  <si>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</si>
  <si>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</si>
  <si>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</si>
  <si>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</si>
  <si>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</si>
  <si>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</si>
  <si>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</si>
  <si>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</si>
  <si>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</si>
  <si>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</si>
  <si>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</si>
  <si>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</si>
  <si>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</si>
  <si>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</si>
  <si>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</si>
  <si>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</si>
  <si>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</si>
  <si>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</si>
  <si>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</si>
  <si>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</si>
  <si>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</si>
  <si>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</si>
  <si>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</si>
  <si>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</si>
  <si>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</si>
  <si>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</si>
  <si>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</si>
  <si>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</si>
  <si>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</si>
  <si>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</si>
  <si>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</si>
  <si>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</si>
  <si>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</si>
  <si>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</si>
  <si>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</si>
  <si>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</si>
  <si>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</si>
  <si>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</si>
  <si>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</si>
  <si>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</si>
  <si>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</si>
  <si>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</si>
  <si>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</si>
  <si>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</si>
  <si>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</si>
  <si>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</si>
  <si>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</si>
  <si>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</si>
  <si>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</si>
  <si>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</si>
  <si>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</si>
  <si>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</si>
  <si>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</si>
  <si>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</si>
  <si>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</si>
  <si>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</si>
  <si>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</si>
  <si>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</si>
  <si>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</si>
  <si>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</si>
  <si>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</si>
  <si>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</si>
  <si>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</si>
  <si>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</si>
  <si>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</si>
  <si>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</si>
  <si>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</si>
  <si>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</si>
  <si>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</si>
  <si>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</si>
  <si>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</si>
  <si>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</si>
  <si>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</si>
  <si>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</si>
  <si>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</si>
  <si>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</si>
  <si>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</si>
  <si>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</si>
  <si>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</si>
  <si>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</si>
  <si>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</si>
  <si>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</si>
  <si>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</si>
  <si>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</si>
  <si>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</si>
  <si>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</si>
  <si>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</si>
  <si>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</si>
  <si>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</si>
  <si>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Change in reserve for loans and Corporate debt securities</t>
  </si>
  <si>
    <t>Distribution of loans, Debt securities  and Off-balance-sheet items according to  Risk classification and Past due days</t>
  </si>
  <si>
    <t>Loans Distributed according to LTV ratio, Loan reserves, Value of collateral for loans and loans secured by guarantees according to Risk classification and past due days</t>
  </si>
  <si>
    <t>Loans and reserves on loans distributed according to Sectors of income source and risk classification</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</si>
  <si>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</si>
  <si>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</si>
  <si>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</si>
  <si>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</si>
  <si>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</si>
  <si>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</si>
  <si>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</si>
  <si>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</si>
  <si>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</si>
  <si>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</si>
  <si>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</si>
  <si>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</si>
  <si>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Special Reserve</t>
  </si>
  <si>
    <t>General Reserve</t>
  </si>
  <si>
    <t>Additional General Reserve</t>
  </si>
  <si>
    <t>Accumulated write-off, during the reporting period</t>
  </si>
  <si>
    <t>Book value</t>
  </si>
  <si>
    <t>Of which: Loans and other Assets - Non-Performing</t>
  </si>
  <si>
    <t>Of which: Loans and other Assets - other than Non-Performing</t>
  </si>
  <si>
    <t>(a+b-c-d-e)</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</si>
  <si>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</si>
  <si>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</si>
  <si>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</si>
  <si>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</si>
  <si>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</si>
  <si>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</si>
  <si>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</si>
  <si>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</si>
  <si>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</si>
  <si>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</si>
  <si>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</si>
  <si>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</si>
  <si>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</si>
  <si>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</si>
  <si>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</si>
  <si>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</si>
  <si>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</si>
  <si>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</si>
  <si>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</si>
  <si>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</si>
  <si>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</si>
  <si>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</si>
  <si>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</si>
  <si>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</si>
  <si>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</si>
  <si>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</si>
  <si>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Changes in reserve for loans and Corporate debt securities</t>
  </si>
  <si>
    <t>Change in reserves for loans during the reporting period</t>
  </si>
  <si>
    <t>Change in reserves for Corporate debt securities during the reporting period</t>
  </si>
  <si>
    <t>Opening balance</t>
  </si>
  <si>
    <t>An increase in the reserve for possible losses on assets</t>
  </si>
  <si>
    <t>Increase reserve of foreign currency assets as a result of currency exchange rate changes</t>
  </si>
  <si>
    <t>As a result of an increase in "additional general reserves"</t>
  </si>
  <si>
    <t>Decrease in reserve for possible losses on assets</t>
  </si>
  <si>
    <t>As a result of write-off of assets</t>
  </si>
  <si>
    <t>As a result of partial or total payment of standard assets</t>
  </si>
  <si>
    <t>Decrease reserve of foreign currency assets as a result of currency exchange rate changes</t>
  </si>
  <si>
    <t>As a result of an decrease in "additional general reserves"</t>
  </si>
  <si>
    <t>Closing balance</t>
  </si>
  <si>
    <t>Table 21</t>
  </si>
  <si>
    <t>Gross carrying value of Non-performing Loans</t>
  </si>
  <si>
    <t>Net accumulated recoveries related to decrease of Non-performing loans</t>
  </si>
  <si>
    <t>Inflows to non-performing portfolios</t>
  </si>
  <si>
    <t>Inflows to non-performing portfolios, as e result of currency exchange rate changes</t>
  </si>
  <si>
    <t>Outflows from non-performing portfolios</t>
  </si>
  <si>
    <t>Outflow to stadrat loan portfolio</t>
  </si>
  <si>
    <t>Outflow to watch loan portfolio</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</si>
  <si>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</si>
  <si>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</si>
  <si>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</si>
  <si>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</si>
  <si>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</si>
  <si>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</si>
  <si>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</si>
  <si>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Classified in standard category</t>
  </si>
  <si>
    <t>Classified in watch category</t>
  </si>
  <si>
    <t>Classified in Non-Performing category</t>
  </si>
  <si>
    <t>Past due ≤ 30 days</t>
  </si>
  <si>
    <t>Past due &gt; 30 days</t>
  </si>
  <si>
    <t xml:space="preserve"> Past due &gt; 30 days &lt; 60 days </t>
  </si>
  <si>
    <t xml:space="preserve">Past due ≥ 60 days &lt; 90 days </t>
  </si>
  <si>
    <t xml:space="preserve">Past due ≥ 90 days </t>
  </si>
  <si>
    <t>Past due &lt; 60 days</t>
  </si>
  <si>
    <t xml:space="preserve">Past due ≥ 90 days &lt; 180 days </t>
  </si>
  <si>
    <t>Past due ≥ 180 days &lt; 1 year</t>
  </si>
  <si>
    <t>Past due ≥ 1 year &lt;2 year</t>
  </si>
  <si>
    <t>Past due ≥ 2 year &lt;5 year</t>
  </si>
  <si>
    <t>Past due ≥ 5 year &lt;7 year</t>
  </si>
  <si>
    <t>Past due ≥ 7 year</t>
  </si>
  <si>
    <t>Of which: Classified in Loss category</t>
  </si>
  <si>
    <t>Loans</t>
  </si>
  <si>
    <t>Central banks</t>
  </si>
  <si>
    <t>General governments</t>
  </si>
  <si>
    <t>Credit institutions</t>
  </si>
  <si>
    <t>Other financial corporations</t>
  </si>
  <si>
    <t>Non-financial corporations</t>
  </si>
  <si>
    <t>Households</t>
  </si>
  <si>
    <t>Debt Securities</t>
  </si>
  <si>
    <t>Off-balance-sheet itmes</t>
  </si>
  <si>
    <t>Table 23</t>
  </si>
  <si>
    <t xml:space="preserve">Loans Distributed according to LTV ratio, Loan reserves, Value of collateral for loans and loans secured by guarantees according to Risk classification and past due days
  </t>
  </si>
  <si>
    <t xml:space="preserve"> Gross carrying value of Loans</t>
  </si>
  <si>
    <t>Loans Classified in standard category</t>
  </si>
  <si>
    <t>Loans Classified in watch category</t>
  </si>
  <si>
    <t>Loans Classified in Non-Performing category</t>
  </si>
  <si>
    <t>Secured Loans</t>
  </si>
  <si>
    <t>Loans Secured by Immovable property</t>
  </si>
  <si>
    <t>1.1.1.1</t>
  </si>
  <si>
    <t>LTV ≤70%</t>
  </si>
  <si>
    <t>1.1.1.2</t>
  </si>
  <si>
    <t>LTV &gt;70% ≤85%</t>
  </si>
  <si>
    <t>1.1.1.3</t>
  </si>
  <si>
    <t>LTV &gt;85% ≤100%</t>
  </si>
  <si>
    <t>1.1.1.4</t>
  </si>
  <si>
    <t>LTV &gt;100%</t>
  </si>
  <si>
    <t>Reserves on Secured Loans</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</si>
  <si>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</si>
  <si>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</si>
  <si>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</si>
  <si>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</si>
  <si>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</si>
  <si>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</si>
  <si>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</si>
  <si>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</si>
  <si>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</si>
  <si>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</si>
  <si>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</si>
  <si>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General and Special Reserves</t>
  </si>
  <si>
    <t>Additional General  Reserve</t>
  </si>
  <si>
    <t>Standard</t>
  </si>
  <si>
    <t>Watch</t>
  </si>
  <si>
    <t>Sub-Standard</t>
  </si>
  <si>
    <t>Doubtful</t>
  </si>
  <si>
    <t>Loss</t>
  </si>
  <si>
    <t>Table 25</t>
  </si>
  <si>
    <t xml:space="preserve">                               Gross carrying value/nominal value - distribution according to Collateral type
Loans, corporate debt securities and Off-balance-sheet items</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</si>
  <si>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</si>
  <si>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</si>
  <si>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</si>
  <si>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</si>
  <si>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</si>
  <si>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</si>
  <si>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</si>
  <si>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</si>
  <si>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</si>
  <si>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</si>
  <si>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</si>
  <si>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</si>
  <si>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</si>
  <si>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</si>
  <si>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As a result of partial or total payment of adversely classified assets</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</si>
  <si>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</si>
  <si>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</si>
  <si>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</si>
  <si>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</si>
  <si>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</si>
  <si>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</si>
  <si>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</si>
  <si>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</si>
  <si>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</si>
  <si>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</si>
  <si>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</si>
  <si>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</si>
  <si>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</si>
  <si>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 xml:space="preserve">                                                                                                                                      On Balance Assets                                                                                                                   
                                                                                                                                                                                                                                                                                                            Sector of repayment source / counterparty type</t>
  </si>
  <si>
    <t>Gross carrying value, book value, reserves and write-offs by risk classes</t>
  </si>
  <si>
    <t>Gross carrying value, book value, reserves and write-offs by Sectors of income source</t>
  </si>
  <si>
    <t>Outflows from non-performing portfolios, as a result of currency exchange rate changes</t>
  </si>
  <si>
    <t>6.2.1</t>
  </si>
  <si>
    <t>6.2.2</t>
  </si>
  <si>
    <t>Of which: General Reserves</t>
  </si>
  <si>
    <t>Of which: COVID-19 Related Reserves</t>
  </si>
  <si>
    <t>Of which tier 2 capital qualifying instruments</t>
  </si>
  <si>
    <t>Of which general reserves on other liabilities</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</si>
  <si>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</si>
  <si>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</si>
  <si>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</si>
  <si>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</si>
  <si>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</si>
  <si>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</si>
  <si>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</si>
  <si>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</si>
  <si>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</si>
  <si>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</si>
  <si>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</si>
  <si>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</si>
  <si>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</si>
  <si>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</si>
  <si>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</si>
  <si>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</si>
  <si>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</si>
  <si>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</si>
  <si>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Weighted average maturity of loans according to the remaining maturity (months)</t>
  </si>
  <si>
    <t>Between them: Loans issued on the basis of income from a pension or other state social disbursement</t>
  </si>
  <si>
    <t>Gross carrying value of Loans</t>
  </si>
  <si>
    <t>Weighted average nominal interest rate (on Gross carrying value of Loans)</t>
  </si>
  <si>
    <t>Reserves</t>
  </si>
  <si>
    <t>General and Qualitative information on Retail Products</t>
  </si>
  <si>
    <t>www.ziraatbank.ge</t>
  </si>
  <si>
    <t>JSC Ziraat Bank Georgia</t>
  </si>
  <si>
    <t>Mehmet DÖNMEZ</t>
  </si>
  <si>
    <t>Omer AYDIN</t>
  </si>
  <si>
    <t>Non-independent chair</t>
  </si>
  <si>
    <t>Harun ÖZMEN</t>
  </si>
  <si>
    <t>Non-independent member</t>
  </si>
  <si>
    <t>Ömer VANLI</t>
  </si>
  <si>
    <t>Dimitri JAPARIDZE</t>
  </si>
  <si>
    <t>Independent member</t>
  </si>
  <si>
    <t>Ketevan TKAVADZE</t>
  </si>
  <si>
    <t>General Director</t>
  </si>
  <si>
    <t>Haluk CENGIZ</t>
  </si>
  <si>
    <t>Deputy General Director (Finance and Operations)</t>
  </si>
  <si>
    <t>Mert KOZACIOGLU</t>
  </si>
  <si>
    <t>table 9 (Capital), N39</t>
  </si>
  <si>
    <t>table 9 (Capital), N2</t>
  </si>
  <si>
    <t>table 9 (Capital), N6</t>
  </si>
  <si>
    <t>table 9 (Capital), N8</t>
  </si>
  <si>
    <t>კოეფიციენტი</t>
  </si>
  <si>
    <t>თანხა (ლარი)</t>
  </si>
  <si>
    <t>Director (Credit and Marcketing)</t>
  </si>
  <si>
    <t>Archil ZHIZHAVADZE</t>
  </si>
  <si>
    <t>Director (Compliance and Risk)</t>
  </si>
  <si>
    <t>JSC  Ziraat Bank Turkey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</si>
</sst>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00%"/>
  </numFmts>
  <fonts count="134">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9"/>
      <color theme="1"/>
      <name val="Calibri"/>
      <family val="2"/>
      <scheme val="minor"/>
    </font>
    <font>
      <sz val="9"/>
      <color rgb="FF000000"/>
      <name val="Sylfaen"/>
      <family val="1"/>
    </font>
    <font>
      <b/>
      <sz val="9"/>
      <color rgb="FF000000"/>
      <name val="Sylfaen"/>
      <family val="1"/>
    </font>
    <font>
      <b/>
      <sz val="9"/>
      <color theme="1"/>
      <name val="Calibri"/>
      <family val="1"/>
      <scheme val="minor"/>
    </font>
    <font>
      <sz val="10"/>
      <color rgb="FF333333"/>
      <name val="Sylfaen"/>
      <family val="1"/>
    </font>
    <font>
      <sz val="10"/>
      <name val="Calibri"/>
      <family val="2"/>
      <charset val="204"/>
      <scheme val="minor"/>
    </font>
    <font>
      <b/>
      <sz val="10"/>
      <name val="Calibri"/>
      <family val="2"/>
      <charset val="204"/>
      <scheme val="minor"/>
    </font>
    <font>
      <sz val="11"/>
      <color theme="1"/>
      <name val="Sylfaen"/>
      <family val="1"/>
    </font>
    <font>
      <sz val="10"/>
      <color theme="1"/>
      <name val="Sylfaen"/>
      <family val="1"/>
    </font>
    <font>
      <i/>
      <sz val="10"/>
      <color theme="1"/>
      <name val="Sylfaen"/>
      <family val="1"/>
    </font>
    <font>
      <b/>
      <sz val="10"/>
      <color theme="1"/>
      <name val="Sylfaen"/>
      <family val="1"/>
    </font>
    <font>
      <i/>
      <sz val="10"/>
      <name val="Sylfaen"/>
      <family val="1"/>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s>
  <borders count="139">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s>
  <cellStyleXfs count="21414">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9"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4"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3" applyNumberFormat="0" applyAlignment="0" applyProtection="0">
      <alignment horizontal="left" vertical="center"/>
    </xf>
    <xf numFmtId="0" fontId="37" fillId="0" borderId="33" applyNumberFormat="0" applyAlignment="0" applyProtection="0">
      <alignment horizontal="left" vertical="center"/>
    </xf>
    <xf numFmtId="168" fontId="37" fillId="0" borderId="33"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6" applyNumberFormat="0" applyFill="0" applyAlignment="0" applyProtection="0"/>
    <xf numFmtId="169" fontId="38" fillId="0" borderId="46" applyNumberFormat="0" applyFill="0" applyAlignment="0" applyProtection="0"/>
    <xf numFmtId="0"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0" fontId="38" fillId="0" borderId="46" applyNumberFormat="0" applyFill="0" applyAlignment="0" applyProtection="0"/>
    <xf numFmtId="0" fontId="39" fillId="0" borderId="47" applyNumberFormat="0" applyFill="0" applyAlignment="0" applyProtection="0"/>
    <xf numFmtId="169" fontId="39" fillId="0" borderId="47" applyNumberFormat="0" applyFill="0" applyAlignment="0" applyProtection="0"/>
    <xf numFmtId="0"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0" fontId="39" fillId="0" borderId="47" applyNumberFormat="0" applyFill="0" applyAlignment="0" applyProtection="0"/>
    <xf numFmtId="0" fontId="40" fillId="0" borderId="48" applyNumberFormat="0" applyFill="0" applyAlignment="0" applyProtection="0"/>
    <xf numFmtId="169"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9"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0" fontId="49" fillId="43" borderId="43"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9"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0" fontId="52" fillId="0" borderId="49"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0" fontId="52"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50"/>
    <xf numFmtId="169" fontId="9" fillId="0" borderId="50"/>
    <xf numFmtId="168" fontId="9"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9"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9"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9"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8" fillId="0" borderId="54"/>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168" fontId="23"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168" fontId="23"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169" fontId="23"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0" fontId="21" fillId="64" borderId="131" applyNumberFormat="0" applyAlignment="0" applyProtection="0"/>
    <xf numFmtId="168" fontId="23" fillId="64" borderId="131" applyNumberFormat="0" applyAlignment="0" applyProtection="0"/>
    <xf numFmtId="169" fontId="23" fillId="64" borderId="131" applyNumberFormat="0" applyAlignment="0" applyProtection="0"/>
    <xf numFmtId="168" fontId="23" fillId="64" borderId="131" applyNumberFormat="0" applyAlignment="0" applyProtection="0"/>
    <xf numFmtId="168" fontId="23" fillId="64" borderId="131" applyNumberFormat="0" applyAlignment="0" applyProtection="0"/>
    <xf numFmtId="169" fontId="23" fillId="64" borderId="131" applyNumberFormat="0" applyAlignment="0" applyProtection="0"/>
    <xf numFmtId="168" fontId="23" fillId="64" borderId="131" applyNumberFormat="0" applyAlignment="0" applyProtection="0"/>
    <xf numFmtId="168" fontId="23" fillId="64" borderId="131" applyNumberFormat="0" applyAlignment="0" applyProtection="0"/>
    <xf numFmtId="169" fontId="23" fillId="64" borderId="131" applyNumberFormat="0" applyAlignment="0" applyProtection="0"/>
    <xf numFmtId="168" fontId="23" fillId="64" borderId="131" applyNumberFormat="0" applyAlignment="0" applyProtection="0"/>
    <xf numFmtId="168" fontId="23" fillId="64" borderId="131" applyNumberFormat="0" applyAlignment="0" applyProtection="0"/>
    <xf numFmtId="169" fontId="23" fillId="64" borderId="131" applyNumberFormat="0" applyAlignment="0" applyProtection="0"/>
    <xf numFmtId="168" fontId="23" fillId="64" borderId="131" applyNumberFormat="0" applyAlignment="0" applyProtection="0"/>
    <xf numFmtId="0" fontId="21" fillId="64" borderId="131" applyNumberFormat="0" applyAlignment="0" applyProtection="0"/>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19" fillId="0" borderId="121" applyNumberFormat="0" applyAlignment="0">
      <alignment horizontal="right"/>
      <protection locked="0"/>
    </xf>
    <xf numFmtId="0" fontId="2" fillId="69" borderId="121" applyNumberFormat="0" applyFont="0" applyBorder="0" applyProtection="0">
      <alignment horizontal="center" vertical="center"/>
    </xf>
    <xf numFmtId="0" fontId="37" fillId="0" borderId="124">
      <alignment horizontal="left" vertical="center"/>
    </xf>
    <xf numFmtId="0" fontId="37" fillId="0" borderId="124">
      <alignment horizontal="left" vertical="center"/>
    </xf>
    <xf numFmtId="168" fontId="37" fillId="0" borderId="124">
      <alignment horizontal="left" vertical="center"/>
    </xf>
    <xf numFmtId="0" fontId="45" fillId="70" borderId="123" applyFont="0" applyBorder="0">
      <alignment horizontal="center" wrapText="1"/>
    </xf>
    <xf numFmtId="3" fontId="2" fillId="71" borderId="121" applyFont="0" applyProtection="0">
      <alignment horizontal="right" vertical="center"/>
    </xf>
    <xf numFmtId="9" fontId="2" fillId="71" borderId="121" applyFont="0" applyProtection="0">
      <alignment horizontal="right" vertical="center"/>
    </xf>
    <xf numFmtId="0" fontId="2" fillId="71" borderId="123" applyNumberFormat="0" applyFont="0" applyBorder="0" applyProtection="0">
      <alignment horizontal="left" vertical="center"/>
    </xf>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168" fontId="51"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168" fontId="51"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169" fontId="51"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0" fontId="49" fillId="43" borderId="131" applyNumberFormat="0" applyAlignment="0" applyProtection="0"/>
    <xf numFmtId="168" fontId="51" fillId="43" borderId="131" applyNumberFormat="0" applyAlignment="0" applyProtection="0"/>
    <xf numFmtId="169" fontId="51" fillId="43" borderId="131" applyNumberFormat="0" applyAlignment="0" applyProtection="0"/>
    <xf numFmtId="168" fontId="51" fillId="43" borderId="131" applyNumberFormat="0" applyAlignment="0" applyProtection="0"/>
    <xf numFmtId="168" fontId="51" fillId="43" borderId="131" applyNumberFormat="0" applyAlignment="0" applyProtection="0"/>
    <xf numFmtId="169" fontId="51" fillId="43" borderId="131" applyNumberFormat="0" applyAlignment="0" applyProtection="0"/>
    <xf numFmtId="168" fontId="51" fillId="43" borderId="131" applyNumberFormat="0" applyAlignment="0" applyProtection="0"/>
    <xf numFmtId="168" fontId="51" fillId="43" borderId="131" applyNumberFormat="0" applyAlignment="0" applyProtection="0"/>
    <xf numFmtId="169" fontId="51" fillId="43" borderId="131" applyNumberFormat="0" applyAlignment="0" applyProtection="0"/>
    <xf numFmtId="168" fontId="51" fillId="43" borderId="131" applyNumberFormat="0" applyAlignment="0" applyProtection="0"/>
    <xf numFmtId="168" fontId="51" fillId="43" borderId="131" applyNumberFormat="0" applyAlignment="0" applyProtection="0"/>
    <xf numFmtId="169" fontId="51" fillId="43" borderId="131" applyNumberFormat="0" applyAlignment="0" applyProtection="0"/>
    <xf numFmtId="168" fontId="51" fillId="43" borderId="131" applyNumberFormat="0" applyAlignment="0" applyProtection="0"/>
    <xf numFmtId="0" fontId="49" fillId="43" borderId="131" applyNumberFormat="0" applyAlignment="0" applyProtection="0"/>
    <xf numFmtId="3" fontId="2" fillId="72" borderId="121" applyFont="0">
      <alignment horizontal="right" vertical="center"/>
      <protection locked="0"/>
    </xf>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2"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10" fillId="74" borderId="132" applyNumberFormat="0" applyFont="0" applyAlignment="0" applyProtection="0"/>
    <xf numFmtId="0" fontId="2"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2"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10"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0" fontId="2" fillId="74" borderId="132" applyNumberFormat="0" applyFont="0" applyAlignment="0" applyProtection="0"/>
    <xf numFmtId="3" fontId="2" fillId="75" borderId="121" applyFont="0">
      <alignment horizontal="right" vertical="center"/>
      <protection locked="0"/>
    </xf>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168" fontId="68"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168" fontId="68"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169" fontId="68"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0" fontId="66" fillId="64" borderId="133" applyNumberFormat="0" applyAlignment="0" applyProtection="0"/>
    <xf numFmtId="168" fontId="68" fillId="64" borderId="133" applyNumberFormat="0" applyAlignment="0" applyProtection="0"/>
    <xf numFmtId="169" fontId="68" fillId="64" borderId="133" applyNumberFormat="0" applyAlignment="0" applyProtection="0"/>
    <xf numFmtId="168" fontId="68" fillId="64" borderId="133" applyNumberFormat="0" applyAlignment="0" applyProtection="0"/>
    <xf numFmtId="168" fontId="68" fillId="64" borderId="133" applyNumberFormat="0" applyAlignment="0" applyProtection="0"/>
    <xf numFmtId="169" fontId="68" fillId="64" borderId="133" applyNumberFormat="0" applyAlignment="0" applyProtection="0"/>
    <xf numFmtId="168" fontId="68" fillId="64" borderId="133" applyNumberFormat="0" applyAlignment="0" applyProtection="0"/>
    <xf numFmtId="168" fontId="68" fillId="64" borderId="133" applyNumberFormat="0" applyAlignment="0" applyProtection="0"/>
    <xf numFmtId="169" fontId="68" fillId="64" borderId="133" applyNumberFormat="0" applyAlignment="0" applyProtection="0"/>
    <xf numFmtId="168" fontId="68" fillId="64" borderId="133" applyNumberFormat="0" applyAlignment="0" applyProtection="0"/>
    <xf numFmtId="168" fontId="68" fillId="64" borderId="133" applyNumberFormat="0" applyAlignment="0" applyProtection="0"/>
    <xf numFmtId="169" fontId="68" fillId="64" borderId="133" applyNumberFormat="0" applyAlignment="0" applyProtection="0"/>
    <xf numFmtId="168" fontId="68" fillId="64" borderId="133" applyNumberFormat="0" applyAlignment="0" applyProtection="0"/>
    <xf numFmtId="0" fontId="66" fillId="64" borderId="133" applyNumberFormat="0" applyAlignment="0" applyProtection="0"/>
    <xf numFmtId="3" fontId="2" fillId="70" borderId="121" applyFont="0">
      <alignment horizontal="right" vertical="center"/>
    </xf>
    <xf numFmtId="188" fontId="2" fillId="70" borderId="121" applyFont="0">
      <alignment horizontal="right" vertical="center"/>
    </xf>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168" fontId="77"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168" fontId="77"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169" fontId="77"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0" fontId="30" fillId="0" borderId="134" applyNumberFormat="0" applyFill="0" applyAlignment="0" applyProtection="0"/>
    <xf numFmtId="168" fontId="77" fillId="0" borderId="134" applyNumberFormat="0" applyFill="0" applyAlignment="0" applyProtection="0"/>
    <xf numFmtId="169" fontId="77" fillId="0" borderId="134" applyNumberFormat="0" applyFill="0" applyAlignment="0" applyProtection="0"/>
    <xf numFmtId="168" fontId="77" fillId="0" borderId="134" applyNumberFormat="0" applyFill="0" applyAlignment="0" applyProtection="0"/>
    <xf numFmtId="168" fontId="77" fillId="0" borderId="134" applyNumberFormat="0" applyFill="0" applyAlignment="0" applyProtection="0"/>
    <xf numFmtId="169" fontId="77" fillId="0" borderId="134" applyNumberFormat="0" applyFill="0" applyAlignment="0" applyProtection="0"/>
    <xf numFmtId="168" fontId="77" fillId="0" borderId="134" applyNumberFormat="0" applyFill="0" applyAlignment="0" applyProtection="0"/>
    <xf numFmtId="168" fontId="77" fillId="0" borderId="134" applyNumberFormat="0" applyFill="0" applyAlignment="0" applyProtection="0"/>
    <xf numFmtId="169" fontId="77" fillId="0" borderId="134" applyNumberFormat="0" applyFill="0" applyAlignment="0" applyProtection="0"/>
    <xf numFmtId="168" fontId="77" fillId="0" borderId="134" applyNumberFormat="0" applyFill="0" applyAlignment="0" applyProtection="0"/>
    <xf numFmtId="168" fontId="77" fillId="0" borderId="134" applyNumberFormat="0" applyFill="0" applyAlignment="0" applyProtection="0"/>
    <xf numFmtId="169" fontId="77" fillId="0" borderId="134" applyNumberFormat="0" applyFill="0" applyAlignment="0" applyProtection="0"/>
    <xf numFmtId="168" fontId="77" fillId="0" borderId="134" applyNumberFormat="0" applyFill="0" applyAlignment="0" applyProtection="0"/>
    <xf numFmtId="0" fontId="30" fillId="0" borderId="134" applyNumberFormat="0" applyFill="0" applyAlignment="0" applyProtection="0"/>
  </cellStyleXfs>
  <cellXfs count="808">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21" xfId="0" applyFont="1" applyBorder="1" applyAlignment="1">
      <alignment horizontal="right" vertical="center" wrapText="1"/>
    </xf>
    <xf numFmtId="0" fontId="2" fillId="0" borderId="21" xfId="0" applyFont="1" applyFill="1" applyBorder="1" applyAlignment="1">
      <alignment horizontal="center" vertical="center" wrapText="1"/>
    </xf>
    <xf numFmtId="0" fontId="85" fillId="0" borderId="0" xfId="0" applyFont="1" applyFill="1"/>
    <xf numFmtId="0" fontId="2" fillId="0" borderId="0" xfId="0" applyFont="1" applyAlignment="1">
      <alignment horizontal="right"/>
    </xf>
    <xf numFmtId="0" fontId="2" fillId="0" borderId="0" xfId="0" applyFont="1" applyFill="1" applyBorder="1" applyProtection="1"/>
    <xf numFmtId="0" fontId="45" fillId="0" borderId="0" xfId="0" applyFont="1" applyFill="1" applyBorder="1" applyAlignment="1" applyProtection="1">
      <alignment horizontal="center" vertical="center"/>
    </xf>
    <xf numFmtId="10" fontId="2" fillId="0" borderId="0" xfId="6" applyNumberFormat="1" applyFont="1" applyFill="1" applyBorder="1" applyProtection="1">
      <protection locked="0"/>
    </xf>
    <xf numFmtId="0" fontId="2" fillId="0" borderId="0" xfId="0" applyFont="1" applyFill="1" applyBorder="1" applyProtection="1">
      <protection locked="0"/>
    </xf>
    <xf numFmtId="0" fontId="46" fillId="0" borderId="0" xfId="0" applyFont="1" applyFill="1" applyBorder="1" applyProtection="1">
      <protection locked="0"/>
    </xf>
    <xf numFmtId="0" fontId="45" fillId="0" borderId="18" xfId="0" applyFont="1" applyFill="1" applyBorder="1" applyAlignment="1" applyProtection="1">
      <alignment horizontal="center" vertical="center"/>
    </xf>
    <xf numFmtId="0" fontId="2" fillId="0" borderId="19" xfId="0" applyFont="1" applyFill="1" applyBorder="1" applyProtection="1"/>
    <xf numFmtId="0" fontId="2" fillId="0" borderId="21" xfId="0" applyFont="1" applyFill="1" applyBorder="1" applyAlignment="1" applyProtection="1">
      <alignment horizontal="left" indent="1"/>
    </xf>
    <xf numFmtId="0" fontId="45" fillId="0" borderId="8" xfId="0" applyFont="1" applyFill="1" applyBorder="1" applyAlignment="1" applyProtection="1">
      <alignment horizontal="center"/>
    </xf>
    <xf numFmtId="0" fontId="2" fillId="0" borderId="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0" borderId="8" xfId="0" applyFont="1" applyFill="1" applyBorder="1" applyAlignment="1" applyProtection="1">
      <alignment horizontal="left"/>
    </xf>
    <xf numFmtId="0" fontId="2" fillId="0" borderId="8" xfId="0" applyFont="1" applyFill="1" applyBorder="1" applyAlignment="1" applyProtection="1">
      <alignment horizontal="left" indent="2"/>
    </xf>
    <xf numFmtId="0" fontId="2" fillId="0" borderId="8" xfId="0" applyFont="1" applyFill="1" applyBorder="1" applyAlignment="1" applyProtection="1">
      <alignment horizontal="left" indent="1"/>
    </xf>
    <xf numFmtId="0" fontId="45" fillId="0" borderId="8" xfId="0" applyFont="1" applyFill="1" applyBorder="1" applyAlignment="1" applyProtection="1"/>
    <xf numFmtId="0" fontId="2" fillId="0" borderId="24" xfId="0" applyFont="1" applyFill="1" applyBorder="1" applyAlignment="1" applyProtection="1">
      <alignment horizontal="left" indent="1"/>
    </xf>
    <xf numFmtId="0" fontId="45" fillId="0" borderId="75" xfId="0" applyFont="1" applyFill="1" applyBorder="1" applyAlignment="1" applyProtection="1"/>
    <xf numFmtId="0" fontId="87" fillId="0" borderId="0" xfId="0" applyFont="1" applyAlignment="1">
      <alignment vertical="center"/>
    </xf>
    <xf numFmtId="0" fontId="88" fillId="0" borderId="0" xfId="0" applyFont="1"/>
    <xf numFmtId="0" fontId="2" fillId="0" borderId="0" xfId="0" applyFont="1" applyFill="1" applyBorder="1"/>
    <xf numFmtId="0" fontId="46" fillId="0" borderId="0" xfId="0" applyFont="1" applyFill="1" applyBorder="1" applyAlignment="1" applyProtection="1">
      <alignment horizontal="right"/>
      <protection locked="0"/>
    </xf>
    <xf numFmtId="0" fontId="2" fillId="0" borderId="18" xfId="0" applyFont="1" applyFill="1" applyBorder="1" applyAlignment="1">
      <alignment horizontal="left" vertical="center" indent="1"/>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indent="1"/>
    </xf>
    <xf numFmtId="0" fontId="2" fillId="0" borderId="3"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1" xfId="0" applyFont="1" applyFill="1" applyBorder="1" applyAlignment="1">
      <alignment horizontal="left" indent="1"/>
    </xf>
    <xf numFmtId="38" fontId="2" fillId="0" borderId="3" xfId="0" applyNumberFormat="1" applyFont="1" applyFill="1" applyBorder="1" applyAlignment="1" applyProtection="1">
      <alignment horizontal="right"/>
      <protection locked="0"/>
    </xf>
    <xf numFmtId="38" fontId="2" fillId="0" borderId="22" xfId="0" applyNumberFormat="1" applyFont="1" applyFill="1" applyBorder="1" applyAlignment="1" applyProtection="1">
      <alignment horizontal="right"/>
      <protection locked="0"/>
    </xf>
    <xf numFmtId="0" fontId="2" fillId="0" borderId="3" xfId="0" applyFont="1" applyFill="1" applyBorder="1" applyAlignment="1">
      <alignment horizontal="left" wrapText="1" indent="1"/>
    </xf>
    <xf numFmtId="0" fontId="2" fillId="0" borderId="3" xfId="0" applyFont="1" applyFill="1" applyBorder="1" applyAlignment="1">
      <alignment horizontal="left" wrapText="1" indent="2"/>
    </xf>
    <xf numFmtId="0" fontId="45" fillId="0" borderId="3" xfId="0" applyFont="1" applyFill="1" applyBorder="1" applyAlignment="1"/>
    <xf numFmtId="0" fontId="45" fillId="0" borderId="3" xfId="0" applyFont="1" applyFill="1" applyBorder="1" applyAlignment="1">
      <alignment horizontal="left"/>
    </xf>
    <xf numFmtId="0" fontId="45" fillId="0" borderId="3" xfId="0" applyFont="1" applyFill="1" applyBorder="1" applyAlignment="1">
      <alignment horizontal="center"/>
    </xf>
    <xf numFmtId="0" fontId="2" fillId="0" borderId="3" xfId="0" applyFont="1" applyFill="1" applyBorder="1" applyAlignment="1">
      <alignment horizontal="left" indent="1"/>
    </xf>
    <xf numFmtId="0" fontId="45" fillId="0" borderId="3" xfId="0" applyFont="1" applyFill="1" applyBorder="1" applyAlignment="1">
      <alignment horizontal="left" indent="1"/>
    </xf>
    <xf numFmtId="0" fontId="45" fillId="0" borderId="3" xfId="0" applyFont="1" applyFill="1" applyBorder="1" applyAlignment="1">
      <alignment horizontal="left" vertical="center" wrapText="1"/>
    </xf>
    <xf numFmtId="0" fontId="2" fillId="0" borderId="24" xfId="0" applyFont="1" applyFill="1" applyBorder="1" applyAlignment="1">
      <alignment horizontal="left" vertical="center" indent="1"/>
    </xf>
    <xf numFmtId="0" fontId="45" fillId="0" borderId="25" xfId="0" applyFont="1" applyFill="1" applyBorder="1" applyAlignment="1"/>
    <xf numFmtId="0" fontId="88" fillId="0" borderId="0" xfId="0" applyFont="1" applyBorder="1"/>
    <xf numFmtId="0" fontId="46" fillId="0" borderId="0" xfId="0" applyFont="1" applyFill="1" applyAlignment="1">
      <alignment horizontal="center"/>
    </xf>
    <xf numFmtId="0" fontId="84" fillId="0" borderId="21" xfId="0" applyFont="1" applyBorder="1" applyAlignment="1">
      <alignment horizontal="center" vertical="center" wrapText="1"/>
    </xf>
    <xf numFmtId="0" fontId="84" fillId="0" borderId="3" xfId="0" applyFont="1" applyFill="1" applyBorder="1" applyAlignment="1">
      <alignment vertical="center" wrapText="1"/>
    </xf>
    <xf numFmtId="0" fontId="84" fillId="0" borderId="24" xfId="0" applyFont="1" applyBorder="1" applyAlignment="1">
      <alignment horizontal="center" vertical="center" wrapText="1"/>
    </xf>
    <xf numFmtId="0" fontId="86" fillId="0" borderId="25" xfId="0" applyFont="1" applyBorder="1" applyAlignment="1">
      <alignment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8" xfId="0" applyFont="1" applyBorder="1"/>
    <xf numFmtId="0" fontId="2" fillId="0" borderId="21" xfId="0" applyFont="1" applyBorder="1" applyAlignment="1">
      <alignment vertical="center"/>
    </xf>
    <xf numFmtId="0" fontId="2" fillId="0" borderId="8" xfId="0" applyFont="1" applyBorder="1" applyAlignment="1">
      <alignment wrapText="1"/>
    </xf>
    <xf numFmtId="0" fontId="84" fillId="0" borderId="23" xfId="0" applyFont="1" applyBorder="1" applyAlignment="1"/>
    <xf numFmtId="0" fontId="85" fillId="0" borderId="0" xfId="0" applyFont="1" applyAlignment="1">
      <alignment wrapText="1"/>
    </xf>
    <xf numFmtId="0" fontId="2" fillId="0" borderId="23" xfId="0" applyFont="1" applyBorder="1" applyAlignment="1"/>
    <xf numFmtId="0" fontId="2" fillId="0" borderId="23" xfId="0" applyFont="1" applyBorder="1" applyAlignment="1">
      <alignment wrapText="1"/>
    </xf>
    <xf numFmtId="0" fontId="2" fillId="0" borderId="24" xfId="0" applyFont="1" applyBorder="1"/>
    <xf numFmtId="0" fontId="2" fillId="0" borderId="27" xfId="0" applyFont="1" applyBorder="1" applyAlignment="1">
      <alignment wrapText="1"/>
    </xf>
    <xf numFmtId="0" fontId="84" fillId="0" borderId="42" xfId="0" applyFont="1" applyBorder="1" applyAlignment="1"/>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9" xfId="11" applyFont="1" applyFill="1" applyBorder="1" applyAlignment="1" applyProtection="1">
      <alignment horizontal="center" vertical="center"/>
    </xf>
    <xf numFmtId="0" fontId="45" fillId="0" borderId="20"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21" xfId="0" applyFont="1" applyBorder="1" applyAlignment="1">
      <alignment horizontal="center"/>
    </xf>
    <xf numFmtId="167" fontId="85" fillId="0" borderId="0" xfId="0" applyNumberFormat="1" applyFont="1"/>
    <xf numFmtId="0" fontId="84" fillId="0" borderId="0" xfId="0" applyFont="1" applyAlignment="1">
      <alignment vertical="center"/>
    </xf>
    <xf numFmtId="0" fontId="84" fillId="0" borderId="21" xfId="0" applyFont="1" applyBorder="1" applyAlignment="1">
      <alignment horizontal="center" vertical="center"/>
    </xf>
    <xf numFmtId="0" fontId="85" fillId="0" borderId="0" xfId="0" applyFont="1" applyAlignment="1"/>
    <xf numFmtId="0" fontId="84" fillId="0" borderId="13"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8"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20" xfId="2" applyNumberFormat="1" applyFont="1" applyFill="1" applyBorder="1" applyAlignment="1" applyProtection="1">
      <alignment horizontal="center" vertical="center"/>
      <protection locked="0"/>
    </xf>
    <xf numFmtId="0" fontId="2" fillId="0" borderId="21" xfId="9" applyFont="1" applyFill="1" applyBorder="1" applyAlignment="1" applyProtection="1">
      <alignment horizontal="center" vertical="center"/>
      <protection locked="0"/>
    </xf>
    <xf numFmtId="0" fontId="86" fillId="36" borderId="3" xfId="0" applyFont="1" applyFill="1" applyBorder="1" applyAlignment="1">
      <alignment horizontal="left" vertical="top" wrapText="1"/>
    </xf>
    <xf numFmtId="0" fontId="2" fillId="3" borderId="7" xfId="13" applyFont="1" applyFill="1" applyBorder="1" applyAlignment="1" applyProtection="1">
      <alignment vertical="center" wrapText="1"/>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0" fontId="2" fillId="3" borderId="7" xfId="13" applyFont="1" applyFill="1" applyBorder="1" applyAlignment="1" applyProtection="1">
      <alignment horizontal="left" vertical="center"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6" borderId="3" xfId="2" applyNumberFormat="1" applyFont="1" applyFill="1" applyBorder="1" applyAlignment="1" applyProtection="1">
      <alignment horizontal="left" vertical="top" wrapText="1"/>
    </xf>
    <xf numFmtId="0" fontId="2" fillId="0" borderId="21"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2" fillId="0" borderId="24" xfId="9" applyFont="1" applyFill="1" applyBorder="1" applyAlignment="1" applyProtection="1">
      <alignment horizontal="center" vertical="center" wrapText="1"/>
      <protection locked="0"/>
    </xf>
    <xf numFmtId="0" fontId="45" fillId="36" borderId="25" xfId="13" applyFont="1" applyFill="1" applyBorder="1" applyAlignment="1" applyProtection="1">
      <alignment vertical="center" wrapText="1"/>
      <protection locked="0"/>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66" xfId="0" applyFont="1" applyFill="1" applyBorder="1" applyAlignment="1">
      <alignment horizontal="center" vertical="center" wrapText="1"/>
    </xf>
    <xf numFmtId="0" fontId="84" fillId="0" borderId="6" xfId="0" applyFont="1" applyFill="1" applyBorder="1" applyAlignment="1">
      <alignment horizontal="center" vertical="center" wrapText="1"/>
    </xf>
    <xf numFmtId="0" fontId="84" fillId="0" borderId="35" xfId="0" applyFont="1" applyBorder="1" applyAlignment="1">
      <alignment wrapText="1"/>
    </xf>
    <xf numFmtId="167" fontId="84" fillId="0" borderId="67" xfId="0" applyNumberFormat="1" applyFont="1" applyBorder="1" applyAlignment="1">
      <alignment horizontal="center"/>
    </xf>
    <xf numFmtId="167" fontId="85" fillId="0" borderId="0" xfId="0" applyNumberFormat="1" applyFont="1" applyBorder="1" applyAlignment="1">
      <alignment horizontal="center"/>
    </xf>
    <xf numFmtId="0" fontId="84" fillId="0" borderId="11" xfId="0" applyFont="1" applyBorder="1" applyAlignment="1">
      <alignment wrapText="1"/>
    </xf>
    <xf numFmtId="167" fontId="84" fillId="0" borderId="65" xfId="0" applyNumberFormat="1" applyFont="1" applyBorder="1" applyAlignment="1">
      <alignment horizontal="center"/>
    </xf>
    <xf numFmtId="167" fontId="87" fillId="0" borderId="65" xfId="0" applyNumberFormat="1" applyFont="1" applyBorder="1" applyAlignment="1">
      <alignment horizontal="center"/>
    </xf>
    <xf numFmtId="167" fontId="91" fillId="0" borderId="0" xfId="0" applyNumberFormat="1" applyFont="1" applyBorder="1" applyAlignment="1">
      <alignment horizontal="center"/>
    </xf>
    <xf numFmtId="0" fontId="87" fillId="0" borderId="11" xfId="0" applyFont="1" applyBorder="1" applyAlignment="1">
      <alignment horizontal="right" wrapText="1"/>
    </xf>
    <xf numFmtId="167" fontId="46" fillId="76" borderId="65" xfId="0" applyNumberFormat="1" applyFont="1" applyFill="1" applyBorder="1" applyAlignment="1">
      <alignment horizontal="center"/>
    </xf>
    <xf numFmtId="0" fontId="84" fillId="0" borderId="12" xfId="0" applyFont="1" applyBorder="1" applyAlignment="1">
      <alignment wrapText="1"/>
    </xf>
    <xf numFmtId="167" fontId="84" fillId="0" borderId="68" xfId="0" applyNumberFormat="1" applyFont="1" applyBorder="1" applyAlignment="1">
      <alignment horizontal="center"/>
    </xf>
    <xf numFmtId="0" fontId="86" fillId="36" borderId="15" xfId="0" applyFont="1" applyFill="1" applyBorder="1" applyAlignment="1">
      <alignment wrapText="1"/>
    </xf>
    <xf numFmtId="167" fontId="86" fillId="36" borderId="60" xfId="0" applyNumberFormat="1" applyFont="1" applyFill="1" applyBorder="1" applyAlignment="1">
      <alignment horizontal="center"/>
    </xf>
    <xf numFmtId="167" fontId="89" fillId="0" borderId="0" xfId="0" applyNumberFormat="1" applyFont="1" applyFill="1" applyBorder="1" applyAlignment="1">
      <alignment horizontal="center"/>
    </xf>
    <xf numFmtId="167" fontId="84" fillId="0" borderId="64" xfId="0" applyNumberFormat="1" applyFont="1" applyBorder="1" applyAlignment="1">
      <alignment horizontal="center"/>
    </xf>
    <xf numFmtId="0" fontId="87" fillId="0" borderId="12" xfId="0" applyFont="1" applyBorder="1" applyAlignment="1">
      <alignment horizontal="right" wrapText="1"/>
    </xf>
    <xf numFmtId="0" fontId="84" fillId="0" borderId="24" xfId="0" applyFont="1" applyBorder="1" applyAlignment="1">
      <alignment horizontal="center"/>
    </xf>
    <xf numFmtId="0" fontId="86" fillId="36" borderId="61" xfId="0" applyFont="1" applyFill="1" applyBorder="1" applyAlignment="1">
      <alignment wrapText="1"/>
    </xf>
    <xf numFmtId="167" fontId="86" fillId="36" borderId="63" xfId="0" applyNumberFormat="1" applyFont="1" applyFill="1" applyBorder="1" applyAlignment="1">
      <alignment horizontal="center"/>
    </xf>
    <xf numFmtId="0" fontId="84" fillId="0" borderId="21" xfId="0" applyFont="1" applyBorder="1" applyAlignment="1">
      <alignment vertical="center"/>
    </xf>
    <xf numFmtId="193" fontId="84" fillId="0" borderId="3" xfId="0" applyNumberFormat="1" applyFont="1" applyBorder="1" applyAlignment="1"/>
    <xf numFmtId="0" fontId="88" fillId="0" borderId="0" xfId="0" applyFont="1" applyAlignment="1"/>
    <xf numFmtId="0" fontId="2" fillId="3" borderId="24" xfId="9" applyFont="1" applyFill="1" applyBorder="1" applyAlignment="1" applyProtection="1">
      <alignment horizontal="left" vertical="center"/>
      <protection locked="0"/>
    </xf>
    <xf numFmtId="0" fontId="45" fillId="3" borderId="25" xfId="16" applyFont="1" applyFill="1" applyBorder="1" applyAlignment="1" applyProtection="1">
      <protection locked="0"/>
    </xf>
    <xf numFmtId="193" fontId="84" fillId="36" borderId="25" xfId="0" applyNumberFormat="1" applyFont="1" applyFill="1" applyBorder="1"/>
    <xf numFmtId="0" fontId="86" fillId="0" borderId="0" xfId="0" applyFont="1" applyAlignment="1">
      <alignment horizontal="center"/>
    </xf>
    <xf numFmtId="0" fontId="84" fillId="0" borderId="18" xfId="0" applyFont="1" applyBorder="1"/>
    <xf numFmtId="0" fontId="84" fillId="0" borderId="20" xfId="0" applyFont="1" applyBorder="1"/>
    <xf numFmtId="0" fontId="84" fillId="0" borderId="22" xfId="0" applyFont="1" applyBorder="1" applyAlignment="1">
      <alignment horizontal="center" vertical="center"/>
    </xf>
    <xf numFmtId="164" fontId="2" fillId="3" borderId="21"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22" xfId="1" applyNumberFormat="1" applyFont="1" applyFill="1" applyBorder="1" applyAlignment="1" applyProtection="1">
      <alignment horizontal="center" vertical="center" wrapText="1"/>
      <protection locked="0"/>
    </xf>
    <xf numFmtId="0" fontId="2" fillId="3" borderId="21" xfId="5" applyFont="1" applyFill="1" applyBorder="1" applyAlignment="1" applyProtection="1">
      <alignment horizontal="right" vertical="center"/>
      <protection locked="0"/>
    </xf>
    <xf numFmtId="193" fontId="84" fillId="0" borderId="21" xfId="0" applyNumberFormat="1" applyFont="1" applyBorder="1" applyAlignment="1"/>
    <xf numFmtId="193" fontId="84" fillId="0" borderId="22" xfId="0" applyNumberFormat="1" applyFont="1" applyBorder="1" applyAlignment="1"/>
    <xf numFmtId="193" fontId="84" fillId="36" borderId="56" xfId="0" applyNumberFormat="1" applyFont="1" applyFill="1" applyBorder="1" applyAlignment="1"/>
    <xf numFmtId="0" fontId="45" fillId="3" borderId="26" xfId="16" applyFont="1" applyFill="1" applyBorder="1" applyAlignment="1" applyProtection="1">
      <protection locked="0"/>
    </xf>
    <xf numFmtId="193" fontId="84" fillId="36" borderId="24" xfId="0" applyNumberFormat="1" applyFont="1" applyFill="1" applyBorder="1"/>
    <xf numFmtId="193" fontId="84" fillId="36" borderId="26" xfId="0" applyNumberFormat="1" applyFont="1" applyFill="1" applyBorder="1"/>
    <xf numFmtId="193" fontId="84" fillId="36" borderId="57" xfId="0" applyNumberFormat="1" applyFont="1" applyFill="1" applyBorder="1"/>
    <xf numFmtId="0" fontId="84" fillId="0" borderId="0" xfId="0" applyFont="1" applyBorder="1" applyAlignment="1">
      <alignment vertical="center"/>
    </xf>
    <xf numFmtId="0" fontId="84" fillId="0" borderId="19" xfId="0" applyFont="1" applyBorder="1"/>
    <xf numFmtId="0" fontId="88" fillId="0" borderId="0" xfId="0" applyFont="1" applyAlignment="1">
      <alignment wrapText="1"/>
    </xf>
    <xf numFmtId="0" fontId="84" fillId="0" borderId="21" xfId="0" applyFont="1" applyBorder="1"/>
    <xf numFmtId="0" fontId="84" fillId="0" borderId="3" xfId="0" applyFont="1" applyBorder="1"/>
    <xf numFmtId="0" fontId="84" fillId="0" borderId="70" xfId="0" applyFont="1" applyBorder="1" applyAlignment="1">
      <alignment wrapText="1"/>
    </xf>
    <xf numFmtId="0" fontId="84" fillId="0" borderId="24" xfId="0" applyFont="1" applyBorder="1"/>
    <xf numFmtId="0" fontId="86" fillId="0" borderId="25" xfId="0" applyFont="1" applyBorder="1"/>
    <xf numFmtId="193" fontId="45" fillId="36" borderId="25" xfId="16" applyNumberFormat="1" applyFont="1" applyFill="1" applyBorder="1" applyAlignment="1" applyProtection="1">
      <protection locked="0"/>
    </xf>
    <xf numFmtId="0" fontId="84" fillId="0" borderId="58" xfId="0" applyFont="1" applyBorder="1" applyAlignment="1">
      <alignment horizontal="center"/>
    </xf>
    <xf numFmtId="0" fontId="84" fillId="0" borderId="59" xfId="0" applyFont="1" applyBorder="1" applyAlignment="1">
      <alignment horizontal="center"/>
    </xf>
    <xf numFmtId="0" fontId="84" fillId="0" borderId="19" xfId="0" applyFont="1" applyBorder="1" applyAlignment="1">
      <alignment horizontal="center"/>
    </xf>
    <xf numFmtId="0" fontId="84" fillId="0" borderId="20" xfId="0" applyFont="1" applyBorder="1" applyAlignment="1">
      <alignment horizontal="center"/>
    </xf>
    <xf numFmtId="0" fontId="88" fillId="0" borderId="0" xfId="0" applyFont="1" applyAlignment="1">
      <alignment horizontal="center"/>
    </xf>
    <xf numFmtId="0" fontId="2" fillId="3" borderId="21"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2" fillId="3" borderId="3" xfId="11" applyFont="1" applyFill="1" applyBorder="1" applyAlignment="1">
      <alignment horizontal="left" vertical="center"/>
    </xf>
    <xf numFmtId="0" fontId="90"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22" xfId="5" applyNumberFormat="1" applyFont="1" applyFill="1" applyBorder="1" applyProtection="1">
      <protection locked="0"/>
    </xf>
    <xf numFmtId="0" fontId="92"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2"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0" fillId="0" borderId="3" xfId="11" applyFont="1" applyFill="1" applyBorder="1" applyAlignment="1">
      <alignment wrapText="1"/>
    </xf>
    <xf numFmtId="193" fontId="2" fillId="0" borderId="3" xfId="1" applyNumberFormat="1" applyFont="1" applyFill="1" applyBorder="1" applyProtection="1">
      <protection locked="0"/>
    </xf>
    <xf numFmtId="0" fontId="92" fillId="3" borderId="3" xfId="9" applyFont="1" applyFill="1" applyBorder="1" applyAlignment="1" applyProtection="1">
      <alignment horizontal="left" vertical="center"/>
      <protection locked="0"/>
    </xf>
    <xf numFmtId="0" fontId="90" fillId="3" borderId="3" xfId="20961" applyFont="1" applyFill="1" applyBorder="1" applyAlignment="1" applyProtection="1"/>
    <xf numFmtId="3" fontId="45" fillId="36" borderId="25" xfId="16" applyNumberFormat="1" applyFont="1" applyFill="1" applyBorder="1" applyAlignment="1" applyProtection="1">
      <protection locked="0"/>
    </xf>
    <xf numFmtId="193" fontId="45" fillId="36" borderId="25" xfId="1" applyNumberFormat="1" applyFont="1" applyFill="1" applyBorder="1" applyAlignment="1" applyProtection="1">
      <protection locked="0"/>
    </xf>
    <xf numFmtId="193" fontId="2" fillId="3" borderId="25" xfId="5" applyNumberFormat="1" applyFont="1" applyFill="1" applyBorder="1" applyProtection="1">
      <protection locked="0"/>
    </xf>
    <xf numFmtId="164" fontId="45" fillId="36" borderId="26" xfId="1" applyNumberFormat="1" applyFont="1" applyFill="1" applyBorder="1" applyAlignment="1" applyProtection="1">
      <protection locked="0"/>
    </xf>
    <xf numFmtId="193" fontId="84" fillId="0" borderId="0" xfId="0" applyNumberFormat="1" applyFont="1"/>
    <xf numFmtId="0" fontId="2" fillId="0" borderId="0" xfId="0" applyFont="1" applyFill="1" applyBorder="1" applyAlignment="1">
      <alignment horizontal="center"/>
    </xf>
    <xf numFmtId="0" fontId="2" fillId="0" borderId="0" xfId="0" applyFont="1" applyFill="1" applyAlignment="1">
      <alignment horizontal="center"/>
    </xf>
    <xf numFmtId="0" fontId="46" fillId="0" borderId="0" xfId="0" applyFont="1" applyFill="1" applyAlignment="1">
      <alignment horizontal="right"/>
    </xf>
    <xf numFmtId="0" fontId="84" fillId="0" borderId="21" xfId="0" applyFont="1" applyFill="1" applyBorder="1" applyAlignment="1">
      <alignment horizontal="center" vertical="center"/>
    </xf>
    <xf numFmtId="0" fontId="45" fillId="0" borderId="3" xfId="0" applyFont="1" applyFill="1" applyBorder="1" applyAlignment="1" applyProtection="1">
      <alignment horizontal="left"/>
      <protection locked="0"/>
    </xf>
    <xf numFmtId="0" fontId="2" fillId="0" borderId="10" xfId="0" applyNumberFormat="1" applyFont="1" applyFill="1" applyBorder="1" applyAlignment="1">
      <alignment horizontal="left" vertical="center" wrapText="1"/>
    </xf>
    <xf numFmtId="0" fontId="45" fillId="0" borderId="10" xfId="0" applyNumberFormat="1" applyFont="1" applyFill="1" applyBorder="1" applyAlignment="1">
      <alignment vertical="center" wrapText="1"/>
    </xf>
    <xf numFmtId="0" fontId="46" fillId="0" borderId="3" xfId="0" applyFont="1" applyFill="1" applyBorder="1" applyAlignment="1" applyProtection="1">
      <alignment horizontal="left" vertical="center" indent="17"/>
      <protection locked="0"/>
    </xf>
    <xf numFmtId="0" fontId="84" fillId="0" borderId="24" xfId="0" applyFont="1" applyFill="1" applyBorder="1" applyAlignment="1">
      <alignment horizontal="center" vertical="center"/>
    </xf>
    <xf numFmtId="0" fontId="45" fillId="0" borderId="28" xfId="0" applyNumberFormat="1" applyFont="1" applyFill="1" applyBorder="1" applyAlignment="1">
      <alignment vertical="center" wrapText="1"/>
    </xf>
    <xf numFmtId="0" fontId="90"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3" fillId="0" borderId="0" xfId="0" applyFont="1" applyBorder="1" applyAlignment="1">
      <alignment wrapText="1"/>
    </xf>
    <xf numFmtId="0" fontId="2" fillId="3" borderId="3" xfId="20960" applyFont="1" applyFill="1" applyBorder="1" applyAlignment="1" applyProtection="1"/>
    <xf numFmtId="0" fontId="65" fillId="0" borderId="3" xfId="0" applyFont="1" applyFill="1" applyBorder="1" applyAlignment="1">
      <alignment horizontal="left" vertical="center" wrapText="1"/>
    </xf>
    <xf numFmtId="0" fontId="45" fillId="0" borderId="0" xfId="0" applyFont="1" applyAlignment="1">
      <alignment horizontal="center"/>
    </xf>
    <xf numFmtId="0" fontId="84" fillId="0" borderId="0" xfId="0" applyFont="1" applyAlignment="1">
      <alignment horizontal="left" indent="1"/>
    </xf>
    <xf numFmtId="0" fontId="2" fillId="0" borderId="18" xfId="11" applyFont="1" applyFill="1" applyBorder="1" applyAlignment="1" applyProtection="1">
      <alignment vertical="center"/>
    </xf>
    <xf numFmtId="0" fontId="2" fillId="0" borderId="19" xfId="11" applyFont="1" applyFill="1" applyBorder="1" applyAlignment="1" applyProtection="1">
      <alignment vertical="center"/>
    </xf>
    <xf numFmtId="0" fontId="84" fillId="0" borderId="3" xfId="0" applyFont="1" applyBorder="1" applyAlignment="1">
      <alignment wrapText="1"/>
    </xf>
    <xf numFmtId="0" fontId="84" fillId="0" borderId="3" xfId="0" applyFont="1" applyFill="1" applyBorder="1" applyAlignment="1"/>
    <xf numFmtId="0" fontId="86" fillId="36" borderId="3" xfId="0" applyFont="1" applyFill="1" applyBorder="1" applyAlignment="1">
      <alignment wrapText="1"/>
    </xf>
    <xf numFmtId="0" fontId="86" fillId="36" borderId="25" xfId="0" applyFont="1" applyFill="1" applyBorder="1" applyAlignment="1">
      <alignment wrapText="1"/>
    </xf>
    <xf numFmtId="0" fontId="84" fillId="0" borderId="18" xfId="0" applyFont="1" applyBorder="1" applyAlignment="1">
      <alignment horizontal="center" vertical="center"/>
    </xf>
    <xf numFmtId="0" fontId="84" fillId="0" borderId="0" xfId="0" applyFont="1" applyAlignment="1"/>
    <xf numFmtId="0" fontId="45" fillId="0" borderId="0" xfId="11" applyFont="1" applyFill="1" applyBorder="1" applyAlignment="1" applyProtection="1">
      <alignment horizontal="center"/>
    </xf>
    <xf numFmtId="0" fontId="84" fillId="0" borderId="11" xfId="0" applyFont="1" applyBorder="1" applyAlignment="1">
      <alignment horizontal="left" wrapText="1" indent="1"/>
    </xf>
    <xf numFmtId="0" fontId="87" fillId="0" borderId="11" xfId="0" applyFont="1" applyBorder="1" applyAlignment="1">
      <alignment horizontal="left" wrapText="1" indent="1"/>
    </xf>
    <xf numFmtId="0" fontId="87" fillId="0" borderId="11" xfId="0" applyFont="1" applyFill="1" applyBorder="1" applyAlignment="1">
      <alignment horizontal="right" wrapText="1"/>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8" xfId="0" applyFont="1" applyBorder="1" applyAlignment="1">
      <alignment horizontal="center" vertical="center" wrapText="1"/>
    </xf>
    <xf numFmtId="0" fontId="84" fillId="0" borderId="19" xfId="0" applyFont="1" applyFill="1" applyBorder="1" applyAlignment="1">
      <alignment horizontal="left" vertical="center" wrapText="1" indent="2"/>
    </xf>
    <xf numFmtId="0" fontId="94" fillId="0" borderId="0" xfId="11" applyFont="1" applyFill="1" applyBorder="1" applyAlignment="1" applyProtection="1"/>
    <xf numFmtId="0" fontId="95"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2" fillId="0" borderId="3" xfId="0" applyFont="1" applyFill="1" applyBorder="1" applyAlignment="1" applyProtection="1">
      <alignment horizontal="left" indent="4"/>
      <protection locked="0"/>
    </xf>
    <xf numFmtId="0" fontId="2" fillId="0" borderId="10" xfId="0" applyNumberFormat="1" applyFont="1" applyFill="1" applyBorder="1" applyAlignment="1">
      <alignment horizontal="left" vertical="center" wrapText="1" indent="4"/>
    </xf>
    <xf numFmtId="0" fontId="2" fillId="0" borderId="3" xfId="0" applyFont="1" applyFill="1" applyBorder="1" applyAlignment="1" applyProtection="1">
      <alignment horizontal="left" vertical="center" indent="11"/>
      <protection locked="0"/>
    </xf>
    <xf numFmtId="0" fontId="96" fillId="0" borderId="10" xfId="0" applyNumberFormat="1" applyFont="1" applyFill="1" applyBorder="1" applyAlignment="1">
      <alignment horizontal="left" vertical="center" wrapText="1"/>
    </xf>
    <xf numFmtId="0" fontId="95" fillId="0" borderId="10" xfId="0" applyNumberFormat="1" applyFont="1" applyFill="1" applyBorder="1" applyAlignment="1">
      <alignment vertical="center" wrapText="1"/>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11" xfId="0" applyFont="1" applyFill="1" applyBorder="1" applyAlignment="1">
      <alignment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22" xfId="1" applyNumberFormat="1" applyFont="1" applyFill="1" applyBorder="1" applyAlignment="1" applyProtection="1">
      <alignment horizontal="center" vertical="center" wrapText="1"/>
      <protection locked="0"/>
    </xf>
    <xf numFmtId="0" fontId="45" fillId="0" borderId="8" xfId="0" applyFont="1" applyFill="1" applyBorder="1" applyAlignment="1" applyProtection="1">
      <alignment horizontal="left"/>
    </xf>
    <xf numFmtId="0" fontId="3" fillId="0" borderId="58" xfId="0" applyFont="1" applyBorder="1"/>
    <xf numFmtId="0" fontId="3" fillId="0" borderId="59" xfId="0" applyFont="1" applyBorder="1"/>
    <xf numFmtId="0" fontId="3" fillId="0" borderId="19"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center" vertical="center"/>
    </xf>
    <xf numFmtId="0" fontId="97" fillId="0" borderId="0" xfId="0" applyFont="1"/>
    <xf numFmtId="0" fontId="3" fillId="0" borderId="70" xfId="0" applyFont="1" applyBorder="1"/>
    <xf numFmtId="193" fontId="84" fillId="0" borderId="23" xfId="0" applyNumberFormat="1" applyFont="1" applyBorder="1" applyAlignment="1"/>
    <xf numFmtId="0" fontId="3" fillId="0" borderId="0" xfId="0" applyFont="1"/>
    <xf numFmtId="0" fontId="3" fillId="0" borderId="19" xfId="0" applyFont="1" applyBorder="1" applyAlignment="1">
      <alignment wrapText="1"/>
    </xf>
    <xf numFmtId="0" fontId="3" fillId="0" borderId="29" xfId="0" applyFont="1" applyBorder="1" applyAlignment="1">
      <alignment wrapText="1"/>
    </xf>
    <xf numFmtId="0" fontId="3" fillId="0" borderId="20" xfId="0" applyFont="1" applyBorder="1" applyAlignment="1">
      <alignment wrapText="1"/>
    </xf>
    <xf numFmtId="0" fontId="3" fillId="0" borderId="3" xfId="0" applyFont="1" applyFill="1" applyBorder="1" applyAlignment="1">
      <alignment horizontal="center" vertical="center" wrapText="1"/>
    </xf>
    <xf numFmtId="193" fontId="3" fillId="36" borderId="25" xfId="0" applyNumberFormat="1" applyFont="1" applyFill="1" applyBorder="1"/>
    <xf numFmtId="9" fontId="3" fillId="36" borderId="26" xfId="20962" applyFont="1" applyFill="1" applyBorder="1"/>
    <xf numFmtId="0" fontId="86" fillId="0" borderId="0" xfId="0" applyFont="1" applyFill="1" applyBorder="1" applyAlignment="1">
      <alignment horizontal="center" wrapText="1"/>
    </xf>
    <xf numFmtId="167" fontId="84" fillId="0" borderId="3" xfId="0" applyNumberFormat="1" applyFont="1" applyBorder="1" applyAlignment="1"/>
    <xf numFmtId="167" fontId="84" fillId="36" borderId="25" xfId="0" applyNumberFormat="1" applyFont="1" applyFill="1" applyBorder="1"/>
    <xf numFmtId="0" fontId="84" fillId="0" borderId="0" xfId="0" applyFont="1" applyFill="1" applyBorder="1" applyAlignment="1">
      <alignment vertical="center" wrapText="1"/>
    </xf>
    <xf numFmtId="0" fontId="84" fillId="0" borderId="76" xfId="0" applyFont="1" applyFill="1" applyBorder="1" applyAlignment="1">
      <alignment vertical="center" wrapText="1"/>
    </xf>
    <xf numFmtId="0" fontId="84" fillId="0" borderId="21" xfId="0" applyFont="1" applyFill="1" applyBorder="1"/>
    <xf numFmtId="0" fontId="84" fillId="0" borderId="21" xfId="0" applyFont="1" applyFill="1" applyBorder="1" applyAlignment="1">
      <alignment horizontal="center"/>
    </xf>
    <xf numFmtId="167" fontId="85" fillId="0" borderId="0" xfId="0" applyNumberFormat="1" applyFont="1" applyFill="1"/>
    <xf numFmtId="193" fontId="86" fillId="36" borderId="25"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84" xfId="0" applyFont="1" applyFill="1" applyBorder="1" applyAlignment="1">
      <alignment wrapText="1"/>
    </xf>
    <xf numFmtId="0" fontId="2" fillId="0" borderId="0" xfId="0" applyFont="1" applyAlignment="1">
      <alignment wrapText="1"/>
    </xf>
    <xf numFmtId="0" fontId="3" fillId="0" borderId="0" xfId="0" applyFont="1" applyFill="1"/>
    <xf numFmtId="0" fontId="99" fillId="3" borderId="86" xfId="0" applyFont="1" applyFill="1" applyBorder="1" applyAlignment="1">
      <alignment horizontal="left"/>
    </xf>
    <xf numFmtId="0" fontId="99" fillId="3" borderId="87" xfId="0" applyFont="1" applyFill="1" applyBorder="1" applyAlignment="1">
      <alignment horizontal="left"/>
    </xf>
    <xf numFmtId="0" fontId="4" fillId="3" borderId="90" xfId="0" applyFont="1" applyFill="1" applyBorder="1" applyAlignment="1">
      <alignment vertical="center"/>
    </xf>
    <xf numFmtId="0" fontId="3" fillId="3" borderId="91" xfId="0" applyFont="1" applyFill="1" applyBorder="1" applyAlignment="1">
      <alignment vertical="center"/>
    </xf>
    <xf numFmtId="0" fontId="3" fillId="3" borderId="92" xfId="0" applyFont="1" applyFill="1" applyBorder="1" applyAlignment="1">
      <alignment vertical="center"/>
    </xf>
    <xf numFmtId="0" fontId="3" fillId="0" borderId="74" xfId="0" applyFont="1" applyFill="1" applyBorder="1" applyAlignment="1">
      <alignment horizontal="center" vertical="center"/>
    </xf>
    <xf numFmtId="0" fontId="3" fillId="0" borderId="7" xfId="0" applyFont="1" applyFill="1" applyBorder="1" applyAlignment="1">
      <alignment vertical="center"/>
    </xf>
    <xf numFmtId="169" fontId="9" fillId="37" borderId="0" xfId="20" applyBorder="1"/>
    <xf numFmtId="0" fontId="3" fillId="0" borderId="93" xfId="0" applyFont="1" applyFill="1" applyBorder="1" applyAlignment="1">
      <alignment vertical="center"/>
    </xf>
    <xf numFmtId="0" fontId="3" fillId="0" borderId="71" xfId="0" applyFont="1" applyFill="1" applyBorder="1" applyAlignment="1">
      <alignment vertical="center"/>
    </xf>
    <xf numFmtId="0" fontId="3" fillId="0" borderId="21" xfId="0" applyFont="1" applyFill="1" applyBorder="1" applyAlignment="1">
      <alignment horizontal="center" vertical="center"/>
    </xf>
    <xf numFmtId="0" fontId="3" fillId="0" borderId="88" xfId="0" applyFont="1" applyFill="1" applyBorder="1" applyAlignment="1">
      <alignment vertical="center"/>
    </xf>
    <xf numFmtId="0" fontId="3" fillId="0" borderId="94" xfId="0" applyFont="1" applyFill="1" applyBorder="1" applyAlignment="1">
      <alignment vertical="center"/>
    </xf>
    <xf numFmtId="0" fontId="3" fillId="0" borderId="89" xfId="0" applyFont="1" applyFill="1" applyBorder="1" applyAlignment="1">
      <alignment vertical="center"/>
    </xf>
    <xf numFmtId="0" fontId="4" fillId="0" borderId="88" xfId="0" applyFont="1" applyFill="1" applyBorder="1" applyAlignment="1">
      <alignment vertical="center"/>
    </xf>
    <xf numFmtId="0" fontId="3" fillId="0" borderId="24" xfId="0" applyFont="1" applyFill="1" applyBorder="1" applyAlignment="1">
      <alignment horizontal="center" vertical="center"/>
    </xf>
    <xf numFmtId="0" fontId="4" fillId="0" borderId="25" xfId="0" applyFont="1" applyFill="1" applyBorder="1" applyAlignment="1">
      <alignment vertical="center"/>
    </xf>
    <xf numFmtId="0" fontId="3" fillId="0" borderId="25" xfId="0" applyFont="1" applyFill="1" applyBorder="1" applyAlignment="1">
      <alignment vertical="center"/>
    </xf>
    <xf numFmtId="0" fontId="3" fillId="0" borderId="27" xfId="0" applyFont="1" applyFill="1" applyBorder="1" applyAlignment="1">
      <alignment vertical="center"/>
    </xf>
    <xf numFmtId="0" fontId="3" fillId="0" borderId="26" xfId="0" applyFont="1" applyFill="1" applyBorder="1" applyAlignment="1">
      <alignment vertical="center"/>
    </xf>
    <xf numFmtId="0" fontId="3" fillId="3" borderId="70" xfId="0" applyFont="1" applyFill="1" applyBorder="1" applyAlignment="1">
      <alignment horizontal="center" vertical="center"/>
    </xf>
    <xf numFmtId="0" fontId="3" fillId="3" borderId="0" xfId="0" applyFont="1" applyFill="1" applyBorder="1" applyAlignment="1">
      <alignment vertical="center"/>
    </xf>
    <xf numFmtId="0" fontId="3" fillId="0" borderId="18" xfId="0" applyFont="1" applyFill="1" applyBorder="1" applyAlignment="1">
      <alignment horizontal="center" vertical="center"/>
    </xf>
    <xf numFmtId="0" fontId="3" fillId="0" borderId="19" xfId="0" applyFont="1" applyFill="1" applyBorder="1" applyAlignment="1">
      <alignment vertical="center"/>
    </xf>
    <xf numFmtId="169" fontId="9" fillId="37" borderId="59" xfId="20" applyBorder="1"/>
    <xf numFmtId="0" fontId="3" fillId="0" borderId="95" xfId="0" applyFont="1" applyFill="1" applyBorder="1" applyAlignment="1">
      <alignment horizontal="center" vertical="center"/>
    </xf>
    <xf numFmtId="0" fontId="3" fillId="0" borderId="96" xfId="0" applyFont="1" applyFill="1" applyBorder="1" applyAlignment="1">
      <alignment vertical="center"/>
    </xf>
    <xf numFmtId="169" fontId="9" fillId="37" borderId="27" xfId="20" applyBorder="1"/>
    <xf numFmtId="169" fontId="9" fillId="37" borderId="97" xfId="20" applyBorder="1"/>
    <xf numFmtId="169" fontId="9" fillId="37" borderId="28" xfId="20" applyBorder="1"/>
    <xf numFmtId="0" fontId="3" fillId="0" borderId="99" xfId="0" applyFont="1" applyFill="1" applyBorder="1" applyAlignment="1">
      <alignment horizontal="center" vertical="center"/>
    </xf>
    <xf numFmtId="0" fontId="3" fillId="0" borderId="100" xfId="0" applyFont="1" applyFill="1" applyBorder="1" applyAlignment="1">
      <alignment vertical="center"/>
    </xf>
    <xf numFmtId="169" fontId="9" fillId="37" borderId="33" xfId="20" applyBorder="1"/>
    <xf numFmtId="0" fontId="4" fillId="0" borderId="0" xfId="0" applyFont="1" applyFill="1" applyAlignment="1">
      <alignment horizontal="center"/>
    </xf>
    <xf numFmtId="0" fontId="86" fillId="0" borderId="88" xfId="0" applyFont="1" applyFill="1" applyBorder="1" applyAlignment="1">
      <alignment horizontal="center" vertical="center" wrapText="1"/>
    </xf>
    <xf numFmtId="0" fontId="86" fillId="0" borderId="89" xfId="0" applyFont="1" applyFill="1" applyBorder="1" applyAlignment="1">
      <alignment horizontal="center" vertical="center" wrapText="1"/>
    </xf>
    <xf numFmtId="0" fontId="84" fillId="0" borderId="88" xfId="0" applyFont="1" applyFill="1" applyBorder="1"/>
    <xf numFmtId="0" fontId="84" fillId="0" borderId="88" xfId="0" applyFont="1" applyFill="1" applyBorder="1" applyAlignment="1">
      <alignment horizontal="left" indent="1"/>
    </xf>
    <xf numFmtId="0" fontId="87" fillId="0" borderId="88" xfId="0" applyFont="1" applyFill="1" applyBorder="1" applyAlignment="1">
      <alignment horizontal="left" indent="1"/>
    </xf>
    <xf numFmtId="0" fontId="94" fillId="0" borderId="0" xfId="11" applyFont="1" applyFill="1" applyBorder="1" applyProtection="1"/>
    <xf numFmtId="0" fontId="4" fillId="36" borderId="19" xfId="0" applyFont="1" applyFill="1" applyBorder="1" applyAlignment="1">
      <alignment horizontal="center" vertical="center" wrapText="1"/>
    </xf>
    <xf numFmtId="0" fontId="4" fillId="36" borderId="20" xfId="0" applyFont="1" applyFill="1" applyBorder="1" applyAlignment="1">
      <alignment horizontal="center" vertical="center" wrapText="1"/>
    </xf>
    <xf numFmtId="0" fontId="4" fillId="36" borderId="21" xfId="0" applyFont="1" applyFill="1" applyBorder="1" applyAlignment="1">
      <alignment horizontal="left" vertical="center" wrapText="1"/>
    </xf>
    <xf numFmtId="0" fontId="4" fillId="36" borderId="89" xfId="0" applyFont="1" applyFill="1" applyBorder="1" applyAlignment="1">
      <alignment horizontal="left" vertical="center" wrapText="1"/>
    </xf>
    <xf numFmtId="0" fontId="3" fillId="0" borderId="21" xfId="0" applyFont="1" applyFill="1" applyBorder="1" applyAlignment="1">
      <alignment horizontal="right" vertical="center" wrapText="1"/>
    </xf>
    <xf numFmtId="0" fontId="100" fillId="0" borderId="21" xfId="0" applyFont="1" applyFill="1" applyBorder="1" applyAlignment="1">
      <alignment horizontal="right" vertical="center" wrapText="1"/>
    </xf>
    <xf numFmtId="0" fontId="4" fillId="0" borderId="21"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0" fillId="0" borderId="0" xfId="0" applyFont="1" applyFill="1" applyAlignment="1">
      <alignment horizontal="left" vertical="center"/>
    </xf>
    <xf numFmtId="49" fontId="101" fillId="0" borderId="24" xfId="5" applyNumberFormat="1" applyFont="1" applyFill="1" applyBorder="1" applyAlignment="1" applyProtection="1">
      <alignment horizontal="left" vertical="center"/>
      <protection locked="0"/>
    </xf>
    <xf numFmtId="0" fontId="102" fillId="0" borderId="25" xfId="9" applyFont="1" applyFill="1" applyBorder="1" applyAlignment="1" applyProtection="1">
      <alignment horizontal="left" vertical="center" wrapText="1"/>
      <protection locked="0"/>
    </xf>
    <xf numFmtId="0" fontId="84" fillId="0" borderId="88" xfId="0" applyFont="1" applyBorder="1" applyAlignment="1">
      <alignment vertical="center" wrapText="1"/>
    </xf>
    <xf numFmtId="14" fontId="2" fillId="3" borderId="88" xfId="8" quotePrefix="1" applyNumberFormat="1" applyFont="1" applyFill="1" applyBorder="1" applyAlignment="1" applyProtection="1">
      <alignment horizontal="left"/>
      <protection locked="0"/>
    </xf>
    <xf numFmtId="0" fontId="6" fillId="0" borderId="88" xfId="17" applyFill="1" applyBorder="1" applyAlignment="1" applyProtection="1"/>
    <xf numFmtId="49" fontId="84" fillId="0" borderId="88"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7" borderId="107" xfId="20964" applyFont="1" applyFill="1" applyBorder="1" applyAlignment="1">
      <alignment vertical="center"/>
    </xf>
    <xf numFmtId="0" fontId="45" fillId="77" borderId="108" xfId="20964" applyFont="1" applyFill="1" applyBorder="1" applyAlignment="1">
      <alignment vertical="center"/>
    </xf>
    <xf numFmtId="0" fontId="45" fillId="77" borderId="105" xfId="20964" applyFont="1" applyFill="1" applyBorder="1" applyAlignment="1">
      <alignment vertical="center"/>
    </xf>
    <xf numFmtId="0" fontId="105" fillId="70" borderId="104" xfId="20964" applyFont="1" applyFill="1" applyBorder="1" applyAlignment="1">
      <alignment horizontal="center" vertical="center"/>
    </xf>
    <xf numFmtId="0" fontId="105" fillId="70" borderId="105" xfId="20964" applyFont="1" applyFill="1" applyBorder="1" applyAlignment="1">
      <alignment horizontal="left" vertical="center" wrapText="1"/>
    </xf>
    <xf numFmtId="164" fontId="105" fillId="0" borderId="106" xfId="7" applyNumberFormat="1" applyFont="1" applyFill="1" applyBorder="1" applyAlignment="1" applyProtection="1">
      <alignment horizontal="right" vertical="center"/>
      <protection locked="0"/>
    </xf>
    <xf numFmtId="0" fontId="104" fillId="78" borderId="106" xfId="20964" applyFont="1" applyFill="1" applyBorder="1" applyAlignment="1">
      <alignment horizontal="center" vertical="center"/>
    </xf>
    <xf numFmtId="0" fontId="104" fillId="78" borderId="108" xfId="20964" applyFont="1" applyFill="1" applyBorder="1" applyAlignment="1">
      <alignment vertical="top" wrapText="1"/>
    </xf>
    <xf numFmtId="164" fontId="45" fillId="77" borderId="105" xfId="7" applyNumberFormat="1" applyFont="1" applyFill="1" applyBorder="1" applyAlignment="1">
      <alignment horizontal="right" vertical="center"/>
    </xf>
    <xf numFmtId="0" fontId="106" fillId="70" borderId="104" xfId="20964" applyFont="1" applyFill="1" applyBorder="1" applyAlignment="1">
      <alignment horizontal="center" vertical="center"/>
    </xf>
    <xf numFmtId="0" fontId="105" fillId="70" borderId="108" xfId="20964" applyFont="1" applyFill="1" applyBorder="1" applyAlignment="1">
      <alignment vertical="center" wrapText="1"/>
    </xf>
    <xf numFmtId="0" fontId="105" fillId="70" borderId="105" xfId="20964" applyFont="1" applyFill="1" applyBorder="1" applyAlignment="1">
      <alignment horizontal="left" vertical="center"/>
    </xf>
    <xf numFmtId="0" fontId="106" fillId="3" borderId="104" xfId="20964" applyFont="1" applyFill="1" applyBorder="1" applyAlignment="1">
      <alignment horizontal="center" vertical="center"/>
    </xf>
    <xf numFmtId="0" fontId="105" fillId="3" borderId="105" xfId="20964" applyFont="1" applyFill="1" applyBorder="1" applyAlignment="1">
      <alignment horizontal="left" vertical="center"/>
    </xf>
    <xf numFmtId="0" fontId="106" fillId="0" borderId="104" xfId="20964" applyFont="1" applyFill="1" applyBorder="1" applyAlignment="1">
      <alignment horizontal="center" vertical="center"/>
    </xf>
    <xf numFmtId="0" fontId="105" fillId="0" borderId="105" xfId="20964" applyFont="1" applyFill="1" applyBorder="1" applyAlignment="1">
      <alignment horizontal="left" vertical="center"/>
    </xf>
    <xf numFmtId="0" fontId="107" fillId="78" borderId="106" xfId="20964" applyFont="1" applyFill="1" applyBorder="1" applyAlignment="1">
      <alignment horizontal="center" vertical="center"/>
    </xf>
    <xf numFmtId="0" fontId="104" fillId="78" borderId="108" xfId="20964" applyFont="1" applyFill="1" applyBorder="1" applyAlignment="1">
      <alignment vertical="center"/>
    </xf>
    <xf numFmtId="164" fontId="105" fillId="78" borderId="106" xfId="7" applyNumberFormat="1" applyFont="1" applyFill="1" applyBorder="1" applyAlignment="1" applyProtection="1">
      <alignment horizontal="right" vertical="center"/>
      <protection locked="0"/>
    </xf>
    <xf numFmtId="0" fontId="104" fillId="77" borderId="107" xfId="20964" applyFont="1" applyFill="1" applyBorder="1" applyAlignment="1">
      <alignment vertical="center"/>
    </xf>
    <xf numFmtId="0" fontId="104" fillId="77" borderId="108" xfId="20964" applyFont="1" applyFill="1" applyBorder="1" applyAlignment="1">
      <alignment vertical="center"/>
    </xf>
    <xf numFmtId="164" fontId="104" fillId="77" borderId="105" xfId="7" applyNumberFormat="1" applyFont="1" applyFill="1" applyBorder="1" applyAlignment="1">
      <alignment horizontal="right" vertical="center"/>
    </xf>
    <xf numFmtId="0" fontId="109" fillId="3" borderId="104" xfId="20964" applyFont="1" applyFill="1" applyBorder="1" applyAlignment="1">
      <alignment horizontal="center" vertical="center"/>
    </xf>
    <xf numFmtId="0" fontId="110" fillId="78" borderId="106" xfId="20964" applyFont="1" applyFill="1" applyBorder="1" applyAlignment="1">
      <alignment horizontal="center" vertical="center"/>
    </xf>
    <xf numFmtId="0" fontId="45" fillId="78" borderId="108" xfId="20964" applyFont="1" applyFill="1" applyBorder="1" applyAlignment="1">
      <alignment vertical="center"/>
    </xf>
    <xf numFmtId="0" fontId="109" fillId="70" borderId="104" xfId="20964" applyFont="1" applyFill="1" applyBorder="1" applyAlignment="1">
      <alignment horizontal="center" vertical="center"/>
    </xf>
    <xf numFmtId="164" fontId="105" fillId="3" borderId="106" xfId="7" applyNumberFormat="1" applyFont="1" applyFill="1" applyBorder="1" applyAlignment="1" applyProtection="1">
      <alignment horizontal="right" vertical="center"/>
      <protection locked="0"/>
    </xf>
    <xf numFmtId="0" fontId="110" fillId="3" borderId="106" xfId="20964" applyFont="1" applyFill="1" applyBorder="1" applyAlignment="1">
      <alignment horizontal="center" vertical="center"/>
    </xf>
    <xf numFmtId="0" fontId="45" fillId="3" borderId="108" xfId="20964" applyFont="1" applyFill="1" applyBorder="1" applyAlignment="1">
      <alignment vertical="center"/>
    </xf>
    <xf numFmtId="0" fontId="106" fillId="70" borderId="106" xfId="20964" applyFont="1" applyFill="1" applyBorder="1" applyAlignment="1">
      <alignment horizontal="center" vertical="center"/>
    </xf>
    <xf numFmtId="0" fontId="19" fillId="70" borderId="106" xfId="20964" applyFont="1" applyFill="1" applyBorder="1" applyAlignment="1">
      <alignment horizontal="center" vertical="center"/>
    </xf>
    <xf numFmtId="0" fontId="100" fillId="0" borderId="106" xfId="0" applyFont="1" applyFill="1" applyBorder="1" applyAlignment="1">
      <alignment horizontal="left" vertical="center" wrapText="1"/>
    </xf>
    <xf numFmtId="10" fontId="96" fillId="0" borderId="106" xfId="20962" applyNumberFormat="1" applyFont="1" applyFill="1" applyBorder="1" applyAlignment="1">
      <alignment horizontal="left" vertical="center" wrapText="1"/>
    </xf>
    <xf numFmtId="10" fontId="3" fillId="0" borderId="106" xfId="20962" applyNumberFormat="1" applyFont="1" applyFill="1" applyBorder="1" applyAlignment="1">
      <alignment horizontal="left" vertical="center" wrapText="1"/>
    </xf>
    <xf numFmtId="10" fontId="4" fillId="36" borderId="106" xfId="0" applyNumberFormat="1" applyFont="1" applyFill="1" applyBorder="1" applyAlignment="1">
      <alignment horizontal="left" vertical="center" wrapText="1"/>
    </xf>
    <xf numFmtId="10" fontId="100" fillId="0" borderId="106" xfId="20962" applyNumberFormat="1" applyFont="1" applyFill="1" applyBorder="1" applyAlignment="1">
      <alignment horizontal="left" vertical="center" wrapText="1"/>
    </xf>
    <xf numFmtId="10" fontId="4" fillId="36" borderId="106" xfId="20962" applyNumberFormat="1" applyFont="1" applyFill="1" applyBorder="1" applyAlignment="1">
      <alignment horizontal="left" vertical="center" wrapText="1"/>
    </xf>
    <xf numFmtId="10" fontId="4" fillId="36" borderId="106" xfId="0" applyNumberFormat="1" applyFont="1" applyFill="1" applyBorder="1" applyAlignment="1">
      <alignment horizontal="center" vertical="center" wrapText="1"/>
    </xf>
    <xf numFmtId="10" fontId="102" fillId="0" borderId="25" xfId="20962" applyNumberFormat="1" applyFont="1" applyFill="1" applyBorder="1" applyAlignment="1" applyProtection="1">
      <alignment horizontal="left" vertical="center"/>
    </xf>
    <xf numFmtId="0" fontId="4" fillId="36" borderId="106" xfId="0" applyFont="1" applyFill="1" applyBorder="1" applyAlignment="1">
      <alignment horizontal="left" vertical="center" wrapText="1"/>
    </xf>
    <xf numFmtId="0" fontId="3" fillId="0" borderId="106" xfId="0" applyFont="1" applyFill="1" applyBorder="1" applyAlignment="1">
      <alignment horizontal="left" vertical="center" wrapText="1"/>
    </xf>
    <xf numFmtId="0" fontId="4" fillId="36" borderId="90" xfId="0" applyFont="1" applyFill="1" applyBorder="1" applyAlignment="1">
      <alignment vertical="center" wrapText="1"/>
    </xf>
    <xf numFmtId="0" fontId="4" fillId="36" borderId="105" xfId="0" applyFont="1" applyFill="1" applyBorder="1" applyAlignment="1">
      <alignment vertical="center" wrapText="1"/>
    </xf>
    <xf numFmtId="0" fontId="4" fillId="36" borderId="77" xfId="0" applyFont="1" applyFill="1" applyBorder="1" applyAlignment="1">
      <alignment vertical="center" wrapText="1"/>
    </xf>
    <xf numFmtId="0" fontId="4" fillId="36" borderId="32" xfId="0" applyFont="1" applyFill="1" applyBorder="1" applyAlignment="1">
      <alignment vertical="center" wrapText="1"/>
    </xf>
    <xf numFmtId="0" fontId="84" fillId="0" borderId="106" xfId="0" applyFont="1" applyBorder="1"/>
    <xf numFmtId="0" fontId="6" fillId="0" borderId="106" xfId="17" applyFill="1" applyBorder="1" applyAlignment="1" applyProtection="1">
      <alignment horizontal="left" vertical="center"/>
    </xf>
    <xf numFmtId="0" fontId="6" fillId="0" borderId="106" xfId="17" applyBorder="1" applyAlignment="1" applyProtection="1"/>
    <xf numFmtId="0" fontId="84" fillId="0" borderId="106" xfId="0" applyFont="1" applyFill="1" applyBorder="1"/>
    <xf numFmtId="0" fontId="6" fillId="0" borderId="106" xfId="17" applyFill="1" applyBorder="1" applyAlignment="1" applyProtection="1">
      <alignment horizontal="left" vertical="center" wrapText="1"/>
    </xf>
    <xf numFmtId="0" fontId="6" fillId="0" borderId="106" xfId="17" applyFill="1" applyBorder="1" applyAlignment="1" applyProtection="1"/>
    <xf numFmtId="0" fontId="45" fillId="0" borderId="19" xfId="0" applyFont="1" applyBorder="1" applyAlignment="1">
      <alignment horizontal="center" vertical="center" wrapText="1"/>
    </xf>
    <xf numFmtId="0" fontId="45" fillId="0" borderId="20" xfId="0" applyFont="1" applyBorder="1" applyAlignment="1">
      <alignment horizontal="center" vertical="center" wrapText="1"/>
    </xf>
    <xf numFmtId="0" fontId="2" fillId="0" borderId="3" xfId="0" applyFont="1" applyBorder="1" applyAlignment="1">
      <alignment wrapText="1"/>
    </xf>
    <xf numFmtId="0" fontId="84" fillId="0" borderId="22" xfId="0" applyFont="1" applyBorder="1" applyAlignment="1"/>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0" fontId="2" fillId="0" borderId="19" xfId="0" applyNumberFormat="1" applyFont="1" applyFill="1" applyBorder="1" applyAlignment="1">
      <alignment horizontal="left" vertical="center" wrapText="1" indent="1"/>
    </xf>
    <xf numFmtId="0" fontId="2" fillId="0" borderId="20" xfId="0" applyNumberFormat="1" applyFont="1" applyFill="1" applyBorder="1" applyAlignment="1">
      <alignment horizontal="left" vertical="center" wrapText="1" indent="1"/>
    </xf>
    <xf numFmtId="14" fontId="2" fillId="0" borderId="0" xfId="0" applyNumberFormat="1" applyFont="1"/>
    <xf numFmtId="14" fontId="84" fillId="0" borderId="0" xfId="0" applyNumberFormat="1" applyFont="1"/>
    <xf numFmtId="169" fontId="2" fillId="37" borderId="0" xfId="20" applyFont="1" applyBorder="1"/>
    <xf numFmtId="169" fontId="2" fillId="37" borderId="103" xfId="20" applyFont="1" applyBorder="1"/>
    <xf numFmtId="0" fontId="2" fillId="0" borderId="21" xfId="0" applyFont="1" applyFill="1" applyBorder="1" applyAlignment="1">
      <alignment horizontal="right" vertical="center" wrapText="1"/>
    </xf>
    <xf numFmtId="0" fontId="2" fillId="2" borderId="21" xfId="0" applyFont="1" applyFill="1" applyBorder="1" applyAlignment="1">
      <alignment horizontal="right" vertical="center"/>
    </xf>
    <xf numFmtId="0" fontId="45" fillId="0" borderId="21" xfId="0" applyFont="1" applyFill="1" applyBorder="1" applyAlignment="1">
      <alignment horizontal="center" vertical="center" wrapText="1"/>
    </xf>
    <xf numFmtId="0" fontId="2" fillId="2" borderId="24"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8" xfId="0" applyFont="1" applyFill="1" applyBorder="1"/>
    <xf numFmtId="0" fontId="3" fillId="3" borderId="109" xfId="0" applyFont="1" applyFill="1" applyBorder="1" applyAlignment="1">
      <alignment wrapText="1"/>
    </xf>
    <xf numFmtId="0" fontId="3" fillId="3" borderId="110" xfId="0" applyFont="1" applyFill="1" applyBorder="1"/>
    <xf numFmtId="0" fontId="4" fillId="3" borderId="83" xfId="0" applyFont="1" applyFill="1" applyBorder="1" applyAlignment="1">
      <alignment horizontal="center" wrapText="1"/>
    </xf>
    <xf numFmtId="0" fontId="3" fillId="0" borderId="106" xfId="0" applyFont="1" applyFill="1" applyBorder="1" applyAlignment="1">
      <alignment horizontal="center"/>
    </xf>
    <xf numFmtId="0" fontId="3" fillId="0" borderId="106" xfId="0" applyFont="1" applyBorder="1" applyAlignment="1">
      <alignment horizontal="center"/>
    </xf>
    <xf numFmtId="0" fontId="3" fillId="3" borderId="70"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103" xfId="0" applyFont="1" applyFill="1" applyBorder="1" applyAlignment="1">
      <alignment horizontal="center" vertical="center" wrapText="1"/>
    </xf>
    <xf numFmtId="0" fontId="3" fillId="0" borderId="21" xfId="0" applyFont="1" applyBorder="1"/>
    <xf numFmtId="0" fontId="3" fillId="0" borderId="106" xfId="0" applyFont="1" applyBorder="1" applyAlignment="1">
      <alignment wrapText="1"/>
    </xf>
    <xf numFmtId="0" fontId="99" fillId="0" borderId="106" xfId="0" applyFont="1" applyBorder="1" applyAlignment="1">
      <alignment horizontal="left" wrapText="1" indent="2"/>
    </xf>
    <xf numFmtId="0" fontId="4" fillId="0" borderId="21" xfId="0" applyFont="1" applyBorder="1"/>
    <xf numFmtId="0" fontId="4" fillId="0" borderId="106" xfId="0" applyFont="1" applyBorder="1" applyAlignment="1">
      <alignment wrapText="1"/>
    </xf>
    <xf numFmtId="0" fontId="111" fillId="3" borderId="70" xfId="0" applyFont="1" applyFill="1" applyBorder="1" applyAlignment="1">
      <alignment horizontal="left"/>
    </xf>
    <xf numFmtId="0" fontId="111" fillId="3" borderId="0" xfId="0" applyFont="1" applyFill="1" applyBorder="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103" xfId="7" applyNumberFormat="1" applyFont="1" applyFill="1" applyBorder="1"/>
    <xf numFmtId="0" fontId="99" fillId="0" borderId="106"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103" xfId="0" applyFont="1" applyFill="1" applyBorder="1"/>
    <xf numFmtId="0" fontId="4" fillId="0" borderId="24" xfId="0" applyFont="1" applyBorder="1"/>
    <xf numFmtId="0" fontId="4" fillId="0" borderId="25" xfId="0" applyFont="1" applyBorder="1" applyAlignment="1">
      <alignment wrapText="1"/>
    </xf>
    <xf numFmtId="10" fontId="4" fillId="0" borderId="26" xfId="20962" applyNumberFormat="1" applyFont="1" applyBorder="1"/>
    <xf numFmtId="0" fontId="2" fillId="2" borderId="95" xfId="0" applyFont="1" applyFill="1" applyBorder="1" applyAlignment="1">
      <alignment horizontal="right" vertical="center"/>
    </xf>
    <xf numFmtId="0" fontId="112" fillId="0" borderId="0" xfId="11" applyFont="1" applyFill="1" applyBorder="1" applyProtection="1"/>
    <xf numFmtId="0" fontId="112" fillId="0" borderId="0" xfId="11" applyFont="1" applyFill="1" applyBorder="1" applyAlignment="1" applyProtection="1"/>
    <xf numFmtId="0" fontId="114" fillId="0" borderId="0" xfId="11" applyFont="1" applyFill="1" applyBorder="1" applyAlignment="1" applyProtection="1"/>
    <xf numFmtId="0" fontId="117" fillId="0" borderId="121" xfId="13" applyFont="1" applyFill="1" applyBorder="1" applyAlignment="1" applyProtection="1">
      <alignment horizontal="left" vertical="center" wrapText="1"/>
      <protection locked="0"/>
    </xf>
    <xf numFmtId="49" fontId="117" fillId="0" borderId="121" xfId="5" applyNumberFormat="1" applyFont="1" applyFill="1" applyBorder="1" applyAlignment="1" applyProtection="1">
      <alignment horizontal="right" vertical="center"/>
      <protection locked="0"/>
    </xf>
    <xf numFmtId="49" fontId="118" fillId="0" borderId="121" xfId="5" applyNumberFormat="1" applyFont="1" applyFill="1" applyBorder="1" applyAlignment="1" applyProtection="1">
      <alignment horizontal="right" vertical="center"/>
      <protection locked="0"/>
    </xf>
    <xf numFmtId="0" fontId="113" fillId="0" borderId="121" xfId="0" applyFont="1" applyFill="1" applyBorder="1"/>
    <xf numFmtId="49" fontId="117" fillId="0" borderId="121" xfId="5" applyNumberFormat="1" applyFont="1" applyFill="1" applyBorder="1" applyAlignment="1" applyProtection="1">
      <alignment horizontal="right" vertical="center" wrapText="1"/>
      <protection locked="0"/>
    </xf>
    <xf numFmtId="49" fontId="118" fillId="0" borderId="121" xfId="5" applyNumberFormat="1" applyFont="1" applyFill="1" applyBorder="1" applyAlignment="1" applyProtection="1">
      <alignment horizontal="right" vertical="center" wrapText="1"/>
      <protection locked="0"/>
    </xf>
    <xf numFmtId="0" fontId="113" fillId="0" borderId="0" xfId="0" applyFont="1" applyFill="1"/>
    <xf numFmtId="0" fontId="112" fillId="0" borderId="121" xfId="0" applyNumberFormat="1" applyFont="1" applyFill="1" applyBorder="1" applyAlignment="1">
      <alignment horizontal="left" vertical="center" wrapText="1"/>
    </xf>
    <xf numFmtId="0" fontId="116" fillId="0" borderId="121" xfId="0" applyFont="1" applyFill="1" applyBorder="1"/>
    <xf numFmtId="0" fontId="113" fillId="0" borderId="0" xfId="0" applyFont="1" applyFill="1" applyBorder="1"/>
    <xf numFmtId="0" fontId="115" fillId="0" borderId="121" xfId="0" applyFont="1" applyFill="1" applyBorder="1" applyAlignment="1">
      <alignment horizontal="left" indent="1"/>
    </xf>
    <xf numFmtId="0" fontId="115" fillId="0" borderId="121" xfId="0" applyFont="1" applyFill="1" applyBorder="1" applyAlignment="1">
      <alignment horizontal="left" wrapText="1" indent="1"/>
    </xf>
    <xf numFmtId="0" fontId="112" fillId="0" borderId="121" xfId="0" applyFont="1" applyFill="1" applyBorder="1" applyAlignment="1">
      <alignment horizontal="left" indent="1"/>
    </xf>
    <xf numFmtId="0" fontId="112" fillId="0" borderId="121" xfId="0" applyNumberFormat="1" applyFont="1" applyFill="1" applyBorder="1" applyAlignment="1">
      <alignment horizontal="left" indent="1"/>
    </xf>
    <xf numFmtId="0" fontId="112" fillId="0" borderId="121" xfId="0" applyFont="1" applyFill="1" applyBorder="1" applyAlignment="1">
      <alignment horizontal="left" wrapText="1" indent="2"/>
    </xf>
    <xf numFmtId="0" fontId="115" fillId="0" borderId="121" xfId="0" applyFont="1" applyFill="1" applyBorder="1" applyAlignment="1">
      <alignment horizontal="left" vertical="center" indent="1"/>
    </xf>
    <xf numFmtId="0" fontId="113" fillId="0" borderId="121" xfId="0" applyFont="1" applyFill="1" applyBorder="1" applyAlignment="1">
      <alignment horizontal="left" wrapText="1"/>
    </xf>
    <xf numFmtId="0" fontId="113" fillId="0" borderId="121" xfId="0" applyFont="1" applyFill="1" applyBorder="1" applyAlignment="1">
      <alignment horizontal="left" wrapText="1" indent="2"/>
    </xf>
    <xf numFmtId="49" fontId="113" fillId="0" borderId="121" xfId="0" applyNumberFormat="1" applyFont="1" applyFill="1" applyBorder="1" applyAlignment="1">
      <alignment horizontal="left" indent="3"/>
    </xf>
    <xf numFmtId="49" fontId="113" fillId="0" borderId="121" xfId="0" applyNumberFormat="1" applyFont="1" applyFill="1" applyBorder="1" applyAlignment="1">
      <alignment horizontal="left" indent="1"/>
    </xf>
    <xf numFmtId="49" fontId="113" fillId="0" borderId="121" xfId="0" applyNumberFormat="1" applyFont="1" applyFill="1" applyBorder="1" applyAlignment="1">
      <alignment horizontal="left" vertical="top" wrapText="1" indent="2"/>
    </xf>
    <xf numFmtId="49" fontId="113" fillId="0" borderId="121" xfId="0" applyNumberFormat="1" applyFont="1" applyFill="1" applyBorder="1" applyAlignment="1">
      <alignment horizontal="left" wrapText="1" indent="3"/>
    </xf>
    <xf numFmtId="49" fontId="113" fillId="0" borderId="121" xfId="0" applyNumberFormat="1" applyFont="1" applyFill="1" applyBorder="1" applyAlignment="1">
      <alignment horizontal="left" wrapText="1" indent="2"/>
    </xf>
    <xf numFmtId="0" fontId="113" fillId="0" borderId="121" xfId="0" applyNumberFormat="1" applyFont="1" applyFill="1" applyBorder="1" applyAlignment="1">
      <alignment horizontal="left" wrapText="1" indent="1"/>
    </xf>
    <xf numFmtId="49" fontId="113" fillId="0" borderId="121" xfId="0" applyNumberFormat="1" applyFont="1" applyFill="1" applyBorder="1" applyAlignment="1">
      <alignment horizontal="left" wrapText="1" indent="1"/>
    </xf>
    <xf numFmtId="0" fontId="115" fillId="0" borderId="76" xfId="0" applyNumberFormat="1" applyFont="1" applyFill="1" applyBorder="1" applyAlignment="1">
      <alignment horizontal="left" vertical="center" wrapText="1"/>
    </xf>
    <xf numFmtId="0" fontId="113" fillId="0" borderId="122" xfId="0" applyFont="1" applyFill="1" applyBorder="1" applyAlignment="1">
      <alignment horizontal="center" vertical="center" wrapText="1"/>
    </xf>
    <xf numFmtId="0" fontId="115" fillId="0" borderId="121" xfId="0" applyNumberFormat="1" applyFont="1" applyFill="1" applyBorder="1" applyAlignment="1">
      <alignment horizontal="left" vertical="center" wrapText="1"/>
    </xf>
    <xf numFmtId="0" fontId="113" fillId="0" borderId="121" xfId="0" applyFont="1" applyFill="1" applyBorder="1" applyAlignment="1">
      <alignment horizontal="left" indent="1"/>
    </xf>
    <xf numFmtId="0" fontId="6" fillId="0" borderId="121" xfId="17" applyBorder="1" applyAlignment="1" applyProtection="1"/>
    <xf numFmtId="0" fontId="116" fillId="0" borderId="121"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3" fillId="0" borderId="0" xfId="0" applyFont="1" applyFill="1" applyBorder="1" applyAlignment="1">
      <alignment horizontal="center" vertical="center" wrapText="1"/>
    </xf>
    <xf numFmtId="14" fontId="84" fillId="0" borderId="0" xfId="0" applyNumberFormat="1" applyFont="1" applyFill="1"/>
    <xf numFmtId="0" fontId="119" fillId="0" borderId="121" xfId="13" applyFont="1" applyFill="1" applyBorder="1" applyAlignment="1" applyProtection="1">
      <alignment horizontal="left" vertical="center" wrapText="1"/>
      <protection locked="0"/>
    </xf>
    <xf numFmtId="0" fontId="113" fillId="0" borderId="0" xfId="0" applyFont="1" applyFill="1" applyAlignment="1">
      <alignment horizontal="left" vertical="top" wrapText="1"/>
    </xf>
    <xf numFmtId="0" fontId="113" fillId="0" borderId="0" xfId="0" applyFont="1" applyFill="1" applyAlignment="1">
      <alignment wrapText="1"/>
    </xf>
    <xf numFmtId="0" fontId="113" fillId="0" borderId="121" xfId="0" applyFont="1" applyFill="1" applyBorder="1" applyAlignment="1">
      <alignment horizontal="center" vertical="center"/>
    </xf>
    <xf numFmtId="0" fontId="113" fillId="0" borderId="121" xfId="0" applyFont="1" applyFill="1" applyBorder="1" applyAlignment="1">
      <alignment horizontal="center" vertical="center" wrapText="1"/>
    </xf>
    <xf numFmtId="0" fontId="116" fillId="0" borderId="0" xfId="0" applyFont="1" applyFill="1"/>
    <xf numFmtId="0" fontId="113" fillId="0" borderId="121" xfId="0" applyFont="1" applyFill="1" applyBorder="1" applyAlignment="1">
      <alignment wrapText="1"/>
    </xf>
    <xf numFmtId="0" fontId="113" fillId="0" borderId="0" xfId="0" applyFont="1" applyFill="1" applyBorder="1" applyAlignment="1">
      <alignment horizontal="left"/>
    </xf>
    <xf numFmtId="0" fontId="116" fillId="0" borderId="0" xfId="0" applyFont="1" applyFill="1" applyBorder="1"/>
    <xf numFmtId="0" fontId="116" fillId="0" borderId="7" xfId="0" applyFont="1" applyFill="1" applyBorder="1"/>
    <xf numFmtId="0" fontId="113" fillId="0" borderId="0" xfId="0" applyFont="1" applyFill="1" applyBorder="1" applyAlignment="1">
      <alignment horizontal="center" vertical="center"/>
    </xf>
    <xf numFmtId="0" fontId="113" fillId="0" borderId="7" xfId="0" applyFont="1" applyFill="1" applyBorder="1" applyAlignment="1">
      <alignment wrapText="1"/>
    </xf>
    <xf numFmtId="49" fontId="113" fillId="0" borderId="121" xfId="0" applyNumberFormat="1" applyFont="1" applyFill="1" applyBorder="1" applyAlignment="1">
      <alignment horizontal="center" vertical="center" wrapText="1"/>
    </xf>
    <xf numFmtId="0" fontId="113" fillId="0" borderId="121" xfId="0" applyFont="1" applyFill="1" applyBorder="1" applyAlignment="1">
      <alignment horizontal="center"/>
    </xf>
    <xf numFmtId="0" fontId="113" fillId="0" borderId="7" xfId="0" applyFont="1" applyFill="1" applyBorder="1"/>
    <xf numFmtId="0" fontId="113" fillId="0" borderId="121" xfId="0" applyFont="1" applyFill="1" applyBorder="1" applyAlignment="1">
      <alignment horizontal="left" indent="2"/>
    </xf>
    <xf numFmtId="0" fontId="113" fillId="0" borderId="121" xfId="0" applyNumberFormat="1" applyFont="1" applyFill="1" applyBorder="1" applyAlignment="1">
      <alignment horizontal="left" indent="1"/>
    </xf>
    <xf numFmtId="0" fontId="113" fillId="0" borderId="0" xfId="0" applyFont="1" applyFill="1" applyAlignment="1">
      <alignment horizontal="center" vertical="center"/>
    </xf>
    <xf numFmtId="0" fontId="121" fillId="0" borderId="0" xfId="0" applyFont="1" applyFill="1"/>
    <xf numFmtId="0" fontId="121" fillId="0" borderId="0" xfId="0" applyFont="1" applyFill="1" applyAlignment="1">
      <alignment horizontal="center" vertical="center"/>
    </xf>
    <xf numFmtId="0" fontId="115" fillId="0" borderId="121" xfId="0" applyFont="1" applyFill="1" applyBorder="1" applyAlignment="1">
      <alignment horizontal="center" vertical="center" wrapText="1"/>
    </xf>
    <xf numFmtId="0" fontId="113" fillId="79" borderId="121" xfId="0" applyFont="1" applyFill="1" applyBorder="1"/>
    <xf numFmtId="0" fontId="116" fillId="79" borderId="121" xfId="0" applyFont="1" applyFill="1" applyBorder="1"/>
    <xf numFmtId="0" fontId="0" fillId="0" borderId="121" xfId="0" applyBorder="1" applyAlignment="1">
      <alignment horizontal="left" indent="2"/>
    </xf>
    <xf numFmtId="0" fontId="0" fillId="0" borderId="122" xfId="0" applyBorder="1" applyAlignment="1">
      <alignment horizontal="left" indent="2"/>
    </xf>
    <xf numFmtId="0" fontId="0" fillId="0" borderId="121" xfId="0" applyFill="1" applyBorder="1" applyAlignment="1">
      <alignment horizontal="left" indent="2"/>
    </xf>
    <xf numFmtId="0" fontId="123" fillId="0" borderId="128" xfId="0" applyNumberFormat="1" applyFont="1" applyFill="1" applyBorder="1" applyAlignment="1">
      <alignment vertical="center" wrapText="1" readingOrder="1"/>
    </xf>
    <xf numFmtId="0" fontId="123" fillId="0" borderId="129" xfId="0" applyNumberFormat="1" applyFont="1" applyFill="1" applyBorder="1" applyAlignment="1">
      <alignment vertical="center" wrapText="1" readingOrder="1"/>
    </xf>
    <xf numFmtId="0" fontId="123" fillId="0" borderId="129" xfId="0" applyNumberFormat="1" applyFont="1" applyFill="1" applyBorder="1" applyAlignment="1">
      <alignment horizontal="left" vertical="center" wrapText="1" indent="1" readingOrder="1"/>
    </xf>
    <xf numFmtId="0" fontId="123" fillId="0" borderId="130" xfId="0" applyNumberFormat="1" applyFont="1" applyFill="1" applyBorder="1" applyAlignment="1">
      <alignment vertical="center" wrapText="1" readingOrder="1"/>
    </xf>
    <xf numFmtId="0" fontId="124" fillId="0" borderId="121" xfId="0" applyNumberFormat="1" applyFont="1" applyFill="1" applyBorder="1" applyAlignment="1">
      <alignment vertical="center" wrapText="1" readingOrder="1"/>
    </xf>
    <xf numFmtId="0" fontId="113" fillId="0" borderId="122" xfId="0" applyFont="1" applyFill="1" applyBorder="1" applyAlignment="1">
      <alignment horizontal="center" vertical="center" wrapText="1"/>
    </xf>
    <xf numFmtId="0" fontId="0" fillId="0" borderId="7" xfId="0" applyBorder="1"/>
    <xf numFmtId="0" fontId="113" fillId="0" borderId="113" xfId="0" applyFont="1" applyFill="1" applyBorder="1" applyAlignment="1">
      <alignment horizontal="center" vertical="center" wrapText="1"/>
    </xf>
    <xf numFmtId="0" fontId="0" fillId="0" borderId="121" xfId="0" applyBorder="1" applyAlignment="1">
      <alignment horizontal="left" indent="3"/>
    </xf>
    <xf numFmtId="193" fontId="96" fillId="0" borderId="121" xfId="0" applyNumberFormat="1" applyFont="1" applyFill="1" applyBorder="1" applyAlignment="1" applyProtection="1">
      <alignment vertical="center" wrapText="1"/>
      <protection locked="0"/>
    </xf>
    <xf numFmtId="193" fontId="3" fillId="0" borderId="121" xfId="0" applyNumberFormat="1" applyFont="1" applyFill="1" applyBorder="1" applyAlignment="1" applyProtection="1">
      <alignment vertical="center" wrapText="1"/>
      <protection locked="0"/>
    </xf>
    <xf numFmtId="169" fontId="9" fillId="37" borderId="76" xfId="20" applyBorder="1"/>
    <xf numFmtId="193" fontId="96" fillId="0" borderId="121" xfId="0" applyNumberFormat="1" applyFont="1" applyFill="1" applyBorder="1" applyAlignment="1" applyProtection="1">
      <alignment horizontal="right" vertical="center" wrapText="1"/>
      <protection locked="0"/>
    </xf>
    <xf numFmtId="10" fontId="3" fillId="0" borderId="121" xfId="20962" applyNumberFormat="1" applyFont="1" applyFill="1" applyBorder="1" applyAlignment="1" applyProtection="1">
      <alignment horizontal="right" vertical="center" wrapText="1"/>
      <protection locked="0"/>
    </xf>
    <xf numFmtId="10" fontId="3" fillId="0" borderId="121" xfId="20962" applyNumberFormat="1" applyFont="1" applyBorder="1" applyAlignment="1" applyProtection="1">
      <alignment vertical="center" wrapText="1"/>
      <protection locked="0"/>
    </xf>
    <xf numFmtId="10" fontId="94" fillId="2" borderId="121" xfId="20962" applyNumberFormat="1" applyFont="1" applyFill="1" applyBorder="1" applyAlignment="1" applyProtection="1">
      <alignment vertical="center"/>
      <protection locked="0"/>
    </xf>
    <xf numFmtId="10" fontId="126" fillId="2" borderId="121" xfId="20962" applyNumberFormat="1" applyFont="1" applyFill="1" applyBorder="1" applyAlignment="1" applyProtection="1">
      <alignment vertical="center"/>
      <protection locked="0"/>
    </xf>
    <xf numFmtId="9" fontId="9" fillId="37" borderId="0" xfId="20962" applyFont="1" applyFill="1" applyBorder="1"/>
    <xf numFmtId="9" fontId="9" fillId="37" borderId="76" xfId="20962" applyFont="1" applyFill="1" applyBorder="1"/>
    <xf numFmtId="10" fontId="9" fillId="37" borderId="0" xfId="20962" applyNumberFormat="1" applyFont="1" applyFill="1" applyBorder="1"/>
    <xf numFmtId="10" fontId="9" fillId="37" borderId="76" xfId="20962" applyNumberFormat="1" applyFont="1" applyFill="1" applyBorder="1"/>
    <xf numFmtId="193" fontId="94" fillId="2" borderId="121" xfId="0" applyNumberFormat="1" applyFont="1" applyFill="1" applyBorder="1" applyAlignment="1" applyProtection="1">
      <alignment vertical="center"/>
      <protection locked="0"/>
    </xf>
    <xf numFmtId="193" fontId="126" fillId="2" borderId="121" xfId="0" applyNumberFormat="1" applyFont="1" applyFill="1" applyBorder="1" applyAlignment="1" applyProtection="1">
      <alignment vertical="center"/>
      <protection locked="0"/>
    </xf>
    <xf numFmtId="9" fontId="94" fillId="2" borderId="121" xfId="20962" applyFont="1" applyFill="1" applyBorder="1" applyAlignment="1" applyProtection="1">
      <alignment vertical="center"/>
      <protection locked="0"/>
    </xf>
    <xf numFmtId="9" fontId="126" fillId="2" borderId="121" xfId="20962" applyFont="1" applyFill="1" applyBorder="1" applyAlignment="1" applyProtection="1">
      <alignment vertical="center"/>
      <protection locked="0"/>
    </xf>
    <xf numFmtId="193" fontId="94" fillId="2" borderId="122" xfId="0" applyNumberFormat="1" applyFont="1" applyFill="1" applyBorder="1" applyAlignment="1" applyProtection="1">
      <alignment vertical="center"/>
      <protection locked="0"/>
    </xf>
    <xf numFmtId="193" fontId="126" fillId="2" borderId="122" xfId="0" applyNumberFormat="1" applyFont="1" applyFill="1" applyBorder="1" applyAlignment="1" applyProtection="1">
      <alignment vertical="center"/>
      <protection locked="0"/>
    </xf>
    <xf numFmtId="193" fontId="94" fillId="0" borderId="121" xfId="7" applyNumberFormat="1" applyFont="1" applyFill="1" applyBorder="1" applyAlignment="1" applyProtection="1">
      <alignment horizontal="right"/>
    </xf>
    <xf numFmtId="193" fontId="94" fillId="36" borderId="121" xfId="7" applyNumberFormat="1" applyFont="1" applyFill="1" applyBorder="1" applyAlignment="1" applyProtection="1">
      <alignment horizontal="right"/>
    </xf>
    <xf numFmtId="193" fontId="94" fillId="0" borderId="125" xfId="0" applyNumberFormat="1" applyFont="1" applyFill="1" applyBorder="1" applyAlignment="1" applyProtection="1">
      <alignment horizontal="right"/>
    </xf>
    <xf numFmtId="193" fontId="94" fillId="0" borderId="121" xfId="0" applyNumberFormat="1" applyFont="1" applyFill="1" applyBorder="1" applyAlignment="1" applyProtection="1">
      <alignment horizontal="right"/>
    </xf>
    <xf numFmtId="193" fontId="94" fillId="36" borderId="89" xfId="0" applyNumberFormat="1" applyFont="1" applyFill="1" applyBorder="1" applyAlignment="1" applyProtection="1">
      <alignment horizontal="right"/>
    </xf>
    <xf numFmtId="193" fontId="94" fillId="0" borderId="121" xfId="7" applyNumberFormat="1" applyFont="1" applyFill="1" applyBorder="1" applyAlignment="1" applyProtection="1">
      <alignment horizontal="right"/>
      <protection locked="0"/>
    </xf>
    <xf numFmtId="193" fontId="94" fillId="0" borderId="125" xfId="0" applyNumberFormat="1" applyFont="1" applyFill="1" applyBorder="1" applyAlignment="1" applyProtection="1">
      <alignment horizontal="right"/>
      <protection locked="0"/>
    </xf>
    <xf numFmtId="193" fontId="94" fillId="0" borderId="121" xfId="0" applyNumberFormat="1" applyFont="1" applyFill="1" applyBorder="1" applyAlignment="1" applyProtection="1">
      <alignment horizontal="right"/>
      <protection locked="0"/>
    </xf>
    <xf numFmtId="193" fontId="94" fillId="0" borderId="89" xfId="0" applyNumberFormat="1" applyFont="1" applyFill="1" applyBorder="1" applyAlignment="1" applyProtection="1">
      <alignment horizontal="right"/>
    </xf>
    <xf numFmtId="193" fontId="94" fillId="36" borderId="25" xfId="7" applyNumberFormat="1" applyFont="1" applyFill="1" applyBorder="1" applyAlignment="1" applyProtection="1">
      <alignment horizontal="right"/>
    </xf>
    <xf numFmtId="193" fontId="94" fillId="36" borderId="26" xfId="0" applyNumberFormat="1" applyFont="1" applyFill="1" applyBorder="1" applyAlignment="1" applyProtection="1">
      <alignment horizontal="right"/>
    </xf>
    <xf numFmtId="193" fontId="127" fillId="0" borderId="121" xfId="0" applyNumberFormat="1" applyFont="1" applyFill="1" applyBorder="1" applyAlignment="1" applyProtection="1">
      <alignment horizontal="right"/>
      <protection locked="0"/>
    </xf>
    <xf numFmtId="193" fontId="94" fillId="36" borderId="89" xfId="7" applyNumberFormat="1" applyFont="1" applyFill="1" applyBorder="1" applyAlignment="1" applyProtection="1">
      <alignment horizontal="right"/>
    </xf>
    <xf numFmtId="193" fontId="127" fillId="36" borderId="121" xfId="0" applyNumberFormat="1" applyFont="1" applyFill="1" applyBorder="1" applyAlignment="1">
      <alignment horizontal="right"/>
    </xf>
    <xf numFmtId="193" fontId="94" fillId="0" borderId="89" xfId="7" applyNumberFormat="1" applyFont="1" applyFill="1" applyBorder="1" applyAlignment="1" applyProtection="1">
      <alignment horizontal="right"/>
    </xf>
    <xf numFmtId="193" fontId="128" fillId="0" borderId="121" xfId="0" applyNumberFormat="1" applyFont="1" applyFill="1" applyBorder="1" applyAlignment="1">
      <alignment horizontal="center"/>
    </xf>
    <xf numFmtId="193" fontId="128" fillId="0" borderId="89" xfId="0" applyNumberFormat="1" applyFont="1" applyFill="1" applyBorder="1" applyAlignment="1">
      <alignment horizontal="center"/>
    </xf>
    <xf numFmtId="193" fontId="127" fillId="36" borderId="121" xfId="0" applyNumberFormat="1" applyFont="1" applyFill="1" applyBorder="1" applyAlignment="1" applyProtection="1">
      <alignment horizontal="right"/>
    </xf>
    <xf numFmtId="193" fontId="127" fillId="0" borderId="89" xfId="0" applyNumberFormat="1" applyFont="1" applyFill="1" applyBorder="1" applyAlignment="1" applyProtection="1">
      <alignment horizontal="right"/>
      <protection locked="0"/>
    </xf>
    <xf numFmtId="193" fontId="127" fillId="0" borderId="121" xfId="0" applyNumberFormat="1" applyFont="1" applyFill="1" applyBorder="1" applyAlignment="1" applyProtection="1">
      <alignment horizontal="right" indent="1"/>
      <protection locked="0"/>
    </xf>
    <xf numFmtId="193" fontId="127" fillId="0" borderId="121" xfId="0" applyNumberFormat="1" applyFont="1" applyFill="1" applyBorder="1" applyAlignment="1" applyProtection="1">
      <alignment horizontal="left" indent="1"/>
      <protection locked="0"/>
    </xf>
    <xf numFmtId="193" fontId="94" fillId="36" borderId="121" xfId="7" applyNumberFormat="1" applyFont="1" applyFill="1" applyBorder="1" applyAlignment="1" applyProtection="1"/>
    <xf numFmtId="193" fontId="127" fillId="0" borderId="121" xfId="0" applyNumberFormat="1" applyFont="1" applyFill="1" applyBorder="1" applyAlignment="1" applyProtection="1">
      <protection locked="0"/>
    </xf>
    <xf numFmtId="193" fontId="94" fillId="36" borderId="89" xfId="7" applyNumberFormat="1" applyFont="1" applyFill="1" applyBorder="1" applyAlignment="1" applyProtection="1"/>
    <xf numFmtId="193" fontId="127" fillId="0" borderId="121" xfId="0" applyNumberFormat="1" applyFont="1" applyFill="1" applyBorder="1" applyAlignment="1" applyProtection="1">
      <alignment horizontal="right" vertical="center"/>
      <protection locked="0"/>
    </xf>
    <xf numFmtId="193" fontId="127" fillId="36" borderId="25" xfId="0" applyNumberFormat="1" applyFont="1" applyFill="1" applyBorder="1" applyAlignment="1">
      <alignment horizontal="right"/>
    </xf>
    <xf numFmtId="193" fontId="94" fillId="36" borderId="26" xfId="7" applyNumberFormat="1" applyFont="1" applyFill="1" applyBorder="1" applyAlignment="1" applyProtection="1">
      <alignment horizontal="right"/>
    </xf>
    <xf numFmtId="167" fontId="130" fillId="0" borderId="65" xfId="0" applyNumberFormat="1" applyFont="1" applyBorder="1" applyAlignment="1">
      <alignment horizontal="center"/>
    </xf>
    <xf numFmtId="167" fontId="132" fillId="36" borderId="60" xfId="0" applyNumberFormat="1" applyFont="1" applyFill="1" applyBorder="1" applyAlignment="1">
      <alignment horizontal="center"/>
    </xf>
    <xf numFmtId="167" fontId="130" fillId="0" borderId="69" xfId="0" applyNumberFormat="1" applyFont="1" applyBorder="1" applyAlignment="1">
      <alignment horizontal="center"/>
    </xf>
    <xf numFmtId="167" fontId="130" fillId="0" borderId="68" xfId="0" applyNumberFormat="1" applyFont="1" applyBorder="1" applyAlignment="1">
      <alignment horizontal="center"/>
    </xf>
    <xf numFmtId="167" fontId="133" fillId="76" borderId="65" xfId="0" applyNumberFormat="1" applyFont="1" applyFill="1" applyBorder="1" applyAlignment="1">
      <alignment horizontal="center"/>
    </xf>
    <xf numFmtId="193" fontId="132" fillId="36" borderId="62" xfId="0" applyNumberFormat="1" applyFont="1" applyFill="1" applyBorder="1" applyAlignment="1">
      <alignment vertical="center"/>
    </xf>
    <xf numFmtId="193" fontId="131" fillId="0" borderId="14" xfId="0" applyNumberFormat="1" applyFont="1" applyBorder="1" applyAlignment="1">
      <alignment vertical="center"/>
    </xf>
    <xf numFmtId="193" fontId="130" fillId="0" borderId="17" xfId="0" applyNumberFormat="1" applyFont="1" applyBorder="1" applyAlignment="1">
      <alignment vertical="center"/>
    </xf>
    <xf numFmtId="193" fontId="132" fillId="36" borderId="16" xfId="0" applyNumberFormat="1" applyFont="1" applyFill="1" applyBorder="1" applyAlignment="1">
      <alignment vertical="center"/>
    </xf>
    <xf numFmtId="193" fontId="130" fillId="0" borderId="14" xfId="0" applyNumberFormat="1" applyFont="1" applyBorder="1" applyAlignment="1">
      <alignment vertical="center"/>
    </xf>
    <xf numFmtId="193" fontId="130" fillId="36" borderId="13" xfId="0" applyNumberFormat="1" applyFont="1" applyFill="1" applyBorder="1" applyAlignment="1">
      <alignment vertical="center"/>
    </xf>
    <xf numFmtId="193" fontId="131" fillId="0" borderId="13" xfId="0" applyNumberFormat="1" applyFont="1" applyBorder="1" applyAlignment="1">
      <alignment vertical="center"/>
    </xf>
    <xf numFmtId="193" fontId="130" fillId="0" borderId="13" xfId="0" applyNumberFormat="1" applyFont="1" applyBorder="1" applyAlignment="1">
      <alignment vertical="center"/>
    </xf>
    <xf numFmtId="193" fontId="130" fillId="0" borderId="34" xfId="0" applyNumberFormat="1" applyFont="1" applyBorder="1" applyAlignment="1">
      <alignment vertical="center"/>
    </xf>
    <xf numFmtId="164" fontId="4" fillId="36" borderId="89" xfId="7" applyNumberFormat="1" applyFont="1" applyFill="1" applyBorder="1" applyAlignment="1">
      <alignment horizontal="center" vertical="center" wrapText="1"/>
    </xf>
    <xf numFmtId="164" fontId="4" fillId="36" borderId="89" xfId="7" applyNumberFormat="1" applyFont="1" applyFill="1" applyBorder="1" applyAlignment="1">
      <alignment horizontal="left" vertical="center" wrapText="1"/>
    </xf>
    <xf numFmtId="164" fontId="3" fillId="0" borderId="89" xfId="7" applyNumberFormat="1" applyFont="1" applyFill="1" applyBorder="1" applyAlignment="1">
      <alignment horizontal="right" vertical="center" wrapText="1"/>
    </xf>
    <xf numFmtId="193" fontId="96" fillId="36" borderId="26" xfId="2" applyNumberFormat="1" applyFont="1" applyFill="1" applyBorder="1" applyAlignment="1" applyProtection="1">
      <alignment vertical="top" wrapText="1"/>
    </xf>
    <xf numFmtId="193" fontId="96" fillId="36" borderId="136" xfId="2" applyNumberFormat="1" applyFont="1" applyFill="1" applyBorder="1" applyAlignment="1" applyProtection="1">
      <alignment vertical="top" wrapText="1"/>
      <protection locked="0"/>
    </xf>
    <xf numFmtId="193" fontId="96" fillId="3" borderId="136" xfId="2" applyNumberFormat="1" applyFont="1" applyFill="1" applyBorder="1" applyAlignment="1" applyProtection="1">
      <alignment vertical="top" wrapText="1"/>
      <protection locked="0"/>
    </xf>
    <xf numFmtId="193" fontId="96" fillId="36" borderId="136" xfId="2" applyNumberFormat="1" applyFont="1" applyFill="1" applyBorder="1" applyAlignment="1" applyProtection="1">
      <alignment vertical="top" wrapText="1"/>
    </xf>
    <xf numFmtId="193" fontId="96" fillId="3" borderId="136" xfId="2" applyNumberFormat="1" applyFont="1" applyFill="1" applyBorder="1" applyAlignment="1" applyProtection="1">
      <alignment vertical="top"/>
      <protection locked="0"/>
    </xf>
    <xf numFmtId="193" fontId="96" fillId="36" borderId="136" xfId="2" applyNumberFormat="1" applyFont="1" applyFill="1" applyBorder="1" applyAlignment="1" applyProtection="1">
      <alignment vertical="top"/>
    </xf>
    <xf numFmtId="193" fontId="0" fillId="0" borderId="136" xfId="0" applyNumberFormat="1" applyFill="1" applyBorder="1" applyAlignment="1">
      <alignment horizontal="right" wrapText="1"/>
    </xf>
    <xf numFmtId="193" fontId="0" fillId="36" borderId="136" xfId="0" applyNumberFormat="1" applyFill="1" applyBorder="1" applyAlignment="1">
      <alignment horizontal="right" vertical="center" wrapText="1"/>
    </xf>
    <xf numFmtId="193" fontId="0" fillId="0" borderId="136" xfId="0" applyNumberFormat="1" applyBorder="1" applyAlignment="1">
      <alignment horizontal="right" wrapText="1"/>
    </xf>
    <xf numFmtId="193" fontId="0" fillId="0" borderId="136" xfId="0" applyNumberFormat="1" applyBorder="1" applyAlignment="1">
      <alignment horizontal="right"/>
    </xf>
    <xf numFmtId="193" fontId="0" fillId="36" borderId="20" xfId="0" applyNumberFormat="1" applyFill="1" applyBorder="1" applyAlignment="1">
      <alignment horizontal="right" vertical="center"/>
    </xf>
    <xf numFmtId="167" fontId="99" fillId="0" borderId="135" xfId="0" applyNumberFormat="1" applyFont="1" applyBorder="1" applyAlignment="1">
      <alignment horizontal="center" vertical="center"/>
    </xf>
    <xf numFmtId="167" fontId="3" fillId="0" borderId="136" xfId="0" applyNumberFormat="1" applyFont="1" applyBorder="1" applyAlignment="1">
      <alignment horizontal="center" vertical="center"/>
    </xf>
    <xf numFmtId="167" fontId="3" fillId="0" borderId="135" xfId="0" applyNumberFormat="1" applyFont="1" applyBorder="1" applyAlignment="1">
      <alignment horizontal="center" vertical="center"/>
    </xf>
    <xf numFmtId="0" fontId="2" fillId="0" borderId="137" xfId="0" applyFont="1" applyBorder="1" applyAlignment="1"/>
    <xf numFmtId="0" fontId="2" fillId="0" borderId="138" xfId="0" applyFont="1" applyBorder="1" applyAlignment="1">
      <alignment wrapText="1"/>
    </xf>
    <xf numFmtId="193" fontId="94" fillId="36" borderId="25" xfId="0" applyNumberFormat="1" applyFont="1" applyFill="1" applyBorder="1" applyAlignment="1" applyProtection="1">
      <alignment horizontal="right"/>
    </xf>
    <xf numFmtId="193" fontId="94" fillId="0" borderId="25" xfId="0" applyNumberFormat="1" applyFont="1" applyFill="1" applyBorder="1" applyAlignment="1" applyProtection="1">
      <alignment horizontal="right"/>
    </xf>
    <xf numFmtId="193" fontId="94" fillId="36" borderId="136" xfId="0" applyNumberFormat="1" applyFont="1" applyFill="1" applyBorder="1" applyAlignment="1" applyProtection="1">
      <alignment horizontal="right"/>
    </xf>
    <xf numFmtId="193" fontId="94" fillId="36" borderId="135" xfId="0" applyNumberFormat="1" applyFont="1" applyFill="1" applyBorder="1" applyAlignment="1" applyProtection="1">
      <alignment horizontal="right"/>
    </xf>
    <xf numFmtId="193" fontId="94" fillId="0" borderId="135" xfId="0" applyNumberFormat="1" applyFont="1" applyFill="1" applyBorder="1" applyAlignment="1" applyProtection="1">
      <alignment horizontal="right"/>
    </xf>
    <xf numFmtId="0" fontId="85" fillId="0" borderId="121" xfId="0" applyFont="1" applyBorder="1"/>
    <xf numFmtId="3" fontId="103" fillId="36" borderId="136" xfId="0" applyNumberFormat="1" applyFont="1" applyFill="1" applyBorder="1" applyAlignment="1">
      <alignment vertical="center" wrapText="1"/>
    </xf>
    <xf numFmtId="3" fontId="103" fillId="36" borderId="25" xfId="0" applyNumberFormat="1" applyFont="1" applyFill="1" applyBorder="1" applyAlignment="1">
      <alignment vertical="center" wrapText="1"/>
    </xf>
    <xf numFmtId="3" fontId="103" fillId="36" borderId="26" xfId="0" applyNumberFormat="1" applyFont="1" applyFill="1" applyBorder="1" applyAlignment="1">
      <alignment vertical="center" wrapText="1"/>
    </xf>
    <xf numFmtId="10" fontId="100" fillId="0" borderId="135" xfId="20962" applyNumberFormat="1" applyFont="1" applyFill="1" applyBorder="1" applyAlignment="1">
      <alignment horizontal="left" vertical="center" wrapText="1"/>
    </xf>
    <xf numFmtId="3" fontId="103" fillId="36" borderId="135" xfId="0" applyNumberFormat="1" applyFont="1" applyFill="1" applyBorder="1" applyAlignment="1">
      <alignment vertical="center" wrapText="1"/>
    </xf>
    <xf numFmtId="3" fontId="103" fillId="0" borderId="135" xfId="0" applyNumberFormat="1" applyFont="1" applyBorder="1" applyAlignment="1">
      <alignment vertical="center" wrapText="1"/>
    </xf>
    <xf numFmtId="3" fontId="103" fillId="0" borderId="135" xfId="0" applyNumberFormat="1" applyFont="1" applyFill="1" applyBorder="1" applyAlignment="1">
      <alignment vertical="center" wrapText="1"/>
    </xf>
    <xf numFmtId="3" fontId="103" fillId="36" borderId="138" xfId="0" applyNumberFormat="1" applyFont="1" applyFill="1" applyBorder="1" applyAlignment="1">
      <alignment vertical="center" wrapText="1"/>
    </xf>
    <xf numFmtId="3" fontId="103" fillId="0" borderId="138" xfId="0" applyNumberFormat="1" applyFont="1" applyBorder="1" applyAlignment="1">
      <alignment vertical="center" wrapText="1"/>
    </xf>
    <xf numFmtId="3" fontId="103" fillId="36" borderId="27" xfId="0" applyNumberFormat="1" applyFont="1" applyFill="1" applyBorder="1" applyAlignment="1">
      <alignment vertical="center" wrapText="1"/>
    </xf>
    <xf numFmtId="3" fontId="103" fillId="36" borderId="137" xfId="0" applyNumberFormat="1" applyFont="1" applyFill="1" applyBorder="1" applyAlignment="1">
      <alignment vertical="center" wrapText="1"/>
    </xf>
    <xf numFmtId="3" fontId="103" fillId="0" borderId="137" xfId="0" applyNumberFormat="1" applyFont="1" applyBorder="1" applyAlignment="1">
      <alignment vertical="center" wrapText="1"/>
    </xf>
    <xf numFmtId="3" fontId="103" fillId="0" borderId="137" xfId="0" applyNumberFormat="1" applyFont="1" applyFill="1" applyBorder="1" applyAlignment="1">
      <alignment vertical="center" wrapText="1"/>
    </xf>
    <xf numFmtId="3" fontId="103" fillId="36" borderId="42" xfId="0" applyNumberFormat="1" applyFont="1" applyFill="1" applyBorder="1" applyAlignment="1">
      <alignment vertical="center" wrapText="1"/>
    </xf>
    <xf numFmtId="14" fontId="84" fillId="0" borderId="0" xfId="0" applyNumberFormat="1" applyFont="1"/>
    <xf numFmtId="0" fontId="129" fillId="0" borderId="135" xfId="0" applyFont="1" applyBorder="1"/>
    <xf numFmtId="164" fontId="3" fillId="0" borderId="26" xfId="7" applyNumberFormat="1" applyFont="1" applyFill="1" applyBorder="1" applyAlignment="1">
      <alignment horizontal="right" vertical="center" wrapText="1"/>
    </xf>
    <xf numFmtId="194" fontId="105" fillId="0" borderId="106" xfId="20962" applyNumberFormat="1" applyFont="1" applyFill="1" applyBorder="1" applyAlignment="1" applyProtection="1">
      <alignment horizontal="right" vertical="center"/>
      <protection locked="0"/>
    </xf>
    <xf numFmtId="43" fontId="113" fillId="0" borderId="135" xfId="7" applyFont="1" applyBorder="1"/>
    <xf numFmtId="43" fontId="116" fillId="0" borderId="135" xfId="7" applyFont="1" applyBorder="1"/>
    <xf numFmtId="164" fontId="113" fillId="0" borderId="135" xfId="7" applyNumberFormat="1" applyFont="1" applyBorder="1"/>
    <xf numFmtId="164" fontId="113" fillId="0" borderId="135" xfId="7" applyNumberFormat="1" applyFont="1" applyFill="1" applyBorder="1"/>
    <xf numFmtId="164" fontId="116" fillId="0" borderId="135" xfId="7" applyNumberFormat="1" applyFont="1" applyBorder="1"/>
    <xf numFmtId="43" fontId="116" fillId="0" borderId="7" xfId="7" applyFont="1" applyFill="1" applyBorder="1"/>
    <xf numFmtId="43" fontId="113" fillId="0" borderId="121" xfId="7" applyFont="1" applyFill="1" applyBorder="1"/>
    <xf numFmtId="43" fontId="113" fillId="0" borderId="121" xfId="7" applyFont="1" applyFill="1" applyBorder="1" applyAlignment="1">
      <alignment horizontal="left" indent="1"/>
    </xf>
    <xf numFmtId="43" fontId="113" fillId="0" borderId="121" xfId="7" applyFont="1" applyFill="1" applyBorder="1" applyAlignment="1">
      <alignment horizontal="left" indent="2"/>
    </xf>
    <xf numFmtId="43" fontId="113" fillId="0" borderId="121" xfId="7" applyFont="1" applyFill="1" applyBorder="1" applyAlignment="1">
      <alignment horizontal="left" indent="3"/>
    </xf>
    <xf numFmtId="43" fontId="113" fillId="0" borderId="121" xfId="7" applyFont="1" applyFill="1" applyBorder="1" applyAlignment="1">
      <alignment horizontal="left" vertical="top" wrapText="1" indent="2"/>
    </xf>
    <xf numFmtId="43" fontId="113" fillId="0" borderId="121" xfId="7" applyFont="1" applyFill="1" applyBorder="1" applyAlignment="1">
      <alignment horizontal="left" wrapText="1" indent="3"/>
    </xf>
    <xf numFmtId="43" fontId="113" fillId="0" borderId="121" xfId="7" applyFont="1" applyFill="1" applyBorder="1" applyAlignment="1">
      <alignment horizontal="left" wrapText="1" indent="2"/>
    </xf>
    <xf numFmtId="43" fontId="113" fillId="0" borderId="121" xfId="7" applyFont="1" applyFill="1" applyBorder="1" applyAlignment="1">
      <alignment horizontal="left" wrapText="1" indent="1"/>
    </xf>
    <xf numFmtId="43" fontId="112" fillId="0" borderId="121" xfId="7" applyFont="1" applyFill="1" applyBorder="1" applyAlignment="1">
      <alignment horizontal="left" vertical="center" wrapText="1"/>
    </xf>
    <xf numFmtId="43" fontId="113" fillId="0" borderId="121" xfId="7" applyFont="1" applyFill="1" applyBorder="1" applyAlignment="1">
      <alignment horizontal="center" vertical="center" wrapText="1"/>
    </xf>
    <xf numFmtId="43" fontId="113" fillId="0" borderId="121" xfId="7" applyFont="1" applyFill="1" applyBorder="1" applyAlignment="1">
      <alignment horizontal="center" vertical="center"/>
    </xf>
    <xf numFmtId="43" fontId="115" fillId="0" borderId="121" xfId="7" applyFont="1" applyFill="1" applyBorder="1" applyAlignment="1">
      <alignment horizontal="left" vertical="center" wrapText="1"/>
    </xf>
    <xf numFmtId="43" fontId="85" fillId="0" borderId="0" xfId="7" applyFont="1" applyFill="1"/>
    <xf numFmtId="14" fontId="2" fillId="0" borderId="0" xfId="0" applyNumberFormat="1" applyFont="1" applyAlignment="1">
      <alignment horizontal="left"/>
    </xf>
    <xf numFmtId="0" fontId="2" fillId="0" borderId="19" xfId="0" applyNumberFormat="1" applyFont="1" applyFill="1" applyBorder="1" applyAlignment="1">
      <alignment horizontal="center" vertical="center" wrapText="1"/>
    </xf>
    <xf numFmtId="0" fontId="2" fillId="0" borderId="20" xfId="0" applyNumberFormat="1" applyFont="1" applyFill="1" applyBorder="1" applyAlignment="1">
      <alignment horizontal="center" vertical="center" wrapText="1"/>
    </xf>
    <xf numFmtId="14" fontId="84" fillId="0" borderId="0" xfId="0" applyNumberFormat="1" applyFont="1" applyAlignment="1">
      <alignment horizontal="left"/>
    </xf>
    <xf numFmtId="167" fontId="4" fillId="36" borderId="25" xfId="0" applyNumberFormat="1" applyFont="1" applyFill="1" applyBorder="1" applyAlignment="1">
      <alignment horizontal="center" vertical="center"/>
    </xf>
    <xf numFmtId="167" fontId="4" fillId="36" borderId="26" xfId="0" applyNumberFormat="1" applyFont="1" applyFill="1" applyBorder="1" applyAlignment="1">
      <alignment horizontal="center" vertical="center"/>
    </xf>
    <xf numFmtId="193" fontId="3" fillId="0" borderId="135" xfId="0" applyNumberFormat="1" applyFont="1" applyBorder="1"/>
    <xf numFmtId="193" fontId="3" fillId="0" borderId="135" xfId="0" applyNumberFormat="1" applyFont="1" applyFill="1" applyBorder="1"/>
    <xf numFmtId="193" fontId="3" fillId="0" borderId="138" xfId="0" applyNumberFormat="1" applyFont="1" applyBorder="1"/>
    <xf numFmtId="9" fontId="3" fillId="0" borderId="136" xfId="20962" applyFont="1" applyBorder="1"/>
    <xf numFmtId="193" fontId="3" fillId="0" borderId="138" xfId="0" applyNumberFormat="1" applyFont="1" applyFill="1" applyBorder="1"/>
    <xf numFmtId="164" fontId="3" fillId="0" borderId="29" xfId="7" applyNumberFormat="1" applyFont="1" applyFill="1" applyBorder="1" applyAlignment="1">
      <alignment vertical="center"/>
    </xf>
    <xf numFmtId="164" fontId="3" fillId="0" borderId="20" xfId="7" applyNumberFormat="1" applyFont="1" applyFill="1" applyBorder="1" applyAlignment="1">
      <alignment vertical="center"/>
    </xf>
    <xf numFmtId="164" fontId="3" fillId="0" borderId="113" xfId="7" applyNumberFormat="1" applyFont="1" applyFill="1" applyBorder="1" applyAlignment="1">
      <alignment vertical="center"/>
    </xf>
    <xf numFmtId="164" fontId="3" fillId="0" borderId="98" xfId="7" applyNumberFormat="1" applyFont="1" applyFill="1" applyBorder="1" applyAlignment="1">
      <alignment vertical="center"/>
    </xf>
    <xf numFmtId="10" fontId="3" fillId="0" borderId="101" xfId="20962" applyNumberFormat="1" applyFont="1" applyFill="1" applyBorder="1" applyAlignment="1">
      <alignment vertical="center"/>
    </xf>
    <xf numFmtId="10" fontId="3" fillId="0" borderId="102" xfId="20962" applyNumberFormat="1" applyFont="1" applyFill="1" applyBorder="1" applyAlignment="1">
      <alignment vertical="center"/>
    </xf>
    <xf numFmtId="164" fontId="4" fillId="0" borderId="135" xfId="7" applyNumberFormat="1" applyFont="1" applyBorder="1"/>
    <xf numFmtId="164" fontId="4" fillId="0" borderId="136" xfId="7" applyNumberFormat="1" applyFont="1" applyBorder="1"/>
    <xf numFmtId="164" fontId="3" fillId="0" borderId="135" xfId="7" applyNumberFormat="1" applyFont="1" applyBorder="1"/>
    <xf numFmtId="164" fontId="3" fillId="0" borderId="136" xfId="7" applyNumberFormat="1" applyFont="1" applyBorder="1"/>
    <xf numFmtId="169" fontId="9" fillId="37" borderId="135" xfId="20" applyBorder="1"/>
    <xf numFmtId="164" fontId="3" fillId="0" borderId="135" xfId="7" applyNumberFormat="1" applyFont="1" applyBorder="1" applyAlignment="1">
      <alignment vertical="center"/>
    </xf>
    <xf numFmtId="164" fontId="4" fillId="0" borderId="135" xfId="7" applyNumberFormat="1" applyFont="1" applyBorder="1" applyAlignment="1">
      <alignment vertical="center"/>
    </xf>
    <xf numFmtId="164" fontId="3" fillId="0" borderId="135" xfId="7" applyNumberFormat="1" applyFont="1" applyFill="1" applyBorder="1"/>
    <xf numFmtId="164" fontId="3" fillId="0" borderId="135" xfId="7" applyNumberFormat="1" applyFont="1" applyFill="1" applyBorder="1" applyAlignment="1">
      <alignment vertical="center"/>
    </xf>
    <xf numFmtId="43" fontId="4" fillId="0" borderId="135" xfId="7" applyNumberFormat="1" applyFont="1" applyBorder="1"/>
    <xf numFmtId="164" fontId="113" fillId="0" borderId="135" xfId="7" applyNumberFormat="1" applyFont="1" applyBorder="1" applyAlignment="1">
      <alignment horizontal="center"/>
    </xf>
    <xf numFmtId="166" fontId="112" fillId="36" borderId="135" xfId="20965" applyFont="1" applyFill="1" applyBorder="1" applyAlignment="1">
      <alignment horizontal="center"/>
    </xf>
    <xf numFmtId="164" fontId="116" fillId="0" borderId="135" xfId="7" applyNumberFormat="1" applyFont="1" applyBorder="1" applyAlignment="1">
      <alignment horizontal="center"/>
    </xf>
    <xf numFmtId="164" fontId="113" fillId="0" borderId="135" xfId="7" applyNumberFormat="1" applyFont="1" applyBorder="1" applyAlignment="1">
      <alignment horizontal="left" indent="1"/>
    </xf>
    <xf numFmtId="164" fontId="113" fillId="80" borderId="135" xfId="7" applyNumberFormat="1" applyFont="1" applyFill="1" applyBorder="1"/>
    <xf numFmtId="0" fontId="45" fillId="0" borderId="0" xfId="11" applyFont="1" applyFill="1" applyBorder="1" applyProtection="1"/>
    <xf numFmtId="0" fontId="45" fillId="0" borderId="0" xfId="0" applyFont="1"/>
    <xf numFmtId="14" fontId="86" fillId="0" borderId="0" xfId="0" applyNumberFormat="1" applyFont="1" applyAlignment="1">
      <alignment horizontal="left"/>
    </xf>
    <xf numFmtId="0" fontId="84" fillId="0" borderId="137" xfId="0" applyFont="1" applyBorder="1" applyAlignment="1">
      <alignment horizontal="left"/>
    </xf>
    <xf numFmtId="0" fontId="84" fillId="0" borderId="23" xfId="0" applyFont="1" applyBorder="1" applyAlignment="1">
      <alignment horizontal="left"/>
    </xf>
    <xf numFmtId="164" fontId="116" fillId="0" borderId="135" xfId="7" applyNumberFormat="1" applyFont="1" applyFill="1" applyBorder="1"/>
    <xf numFmtId="0" fontId="113" fillId="0" borderId="122" xfId="0" applyFont="1" applyFill="1" applyBorder="1" applyAlignment="1">
      <alignment horizontal="center" vertical="center" wrapText="1"/>
    </xf>
    <xf numFmtId="0" fontId="45" fillId="0" borderId="0" xfId="11" applyFont="1" applyFill="1" applyBorder="1" applyAlignment="1" applyProtection="1">
      <alignment horizontal="left"/>
    </xf>
    <xf numFmtId="0" fontId="86" fillId="0" borderId="0" xfId="0" applyFont="1" applyAlignment="1">
      <alignment horizontal="left"/>
    </xf>
    <xf numFmtId="9" fontId="84" fillId="0" borderId="23" xfId="0" applyNumberFormat="1" applyFont="1" applyBorder="1" applyAlignment="1">
      <alignment horizontal="left"/>
    </xf>
    <xf numFmtId="0" fontId="2" fillId="0" borderId="0" xfId="0" applyFont="1" applyAlignment="1">
      <alignment horizontal="left"/>
    </xf>
    <xf numFmtId="193" fontId="0" fillId="36" borderId="26" xfId="0" applyNumberFormat="1" applyFill="1" applyBorder="1" applyAlignment="1">
      <alignment horizontal="center" vertical="center" wrapText="1"/>
    </xf>
    <xf numFmtId="166" fontId="112" fillId="36" borderId="135" xfId="20965" applyNumberFormat="1" applyFont="1" applyFill="1" applyBorder="1" applyAlignment="1">
      <alignment horizontal="center"/>
    </xf>
    <xf numFmtId="164" fontId="121" fillId="0" borderId="121" xfId="7" applyNumberFormat="1" applyFont="1" applyBorder="1"/>
    <xf numFmtId="164" fontId="0" fillId="0" borderId="121" xfId="7" applyNumberFormat="1" applyFont="1" applyBorder="1"/>
    <xf numFmtId="164" fontId="121" fillId="0" borderId="122" xfId="7" applyNumberFormat="1" applyFont="1" applyBorder="1"/>
    <xf numFmtId="164" fontId="0" fillId="0" borderId="122" xfId="7" applyNumberFormat="1" applyFont="1" applyBorder="1"/>
    <xf numFmtId="10" fontId="0" fillId="0" borderId="121" xfId="20962" applyNumberFormat="1" applyFont="1" applyBorder="1"/>
    <xf numFmtId="10" fontId="0" fillId="0" borderId="122" xfId="20962" applyNumberFormat="1" applyFont="1" applyBorder="1"/>
    <xf numFmtId="10" fontId="85" fillId="0" borderId="0" xfId="20962" applyNumberFormat="1" applyFont="1"/>
    <xf numFmtId="0" fontId="2" fillId="0" borderId="0" xfId="0" applyFont="1" applyBorder="1" applyAlignment="1">
      <alignment horizontal="left"/>
    </xf>
    <xf numFmtId="0" fontId="86" fillId="0" borderId="1" xfId="0" applyFont="1" applyBorder="1" applyAlignment="1">
      <alignment horizontal="left" vertical="center"/>
    </xf>
    <xf numFmtId="0" fontId="2" fillId="0" borderId="19" xfId="0" applyFont="1" applyBorder="1" applyAlignment="1">
      <alignment horizontal="left" vertical="center" wrapText="1"/>
    </xf>
    <xf numFmtId="0" fontId="2" fillId="0" borderId="3" xfId="0" applyFont="1" applyBorder="1" applyAlignment="1">
      <alignment horizontal="left" vertical="center" wrapText="1"/>
    </xf>
    <xf numFmtId="0" fontId="2" fillId="0" borderId="104" xfId="0" applyFont="1" applyBorder="1" applyAlignment="1">
      <alignment horizontal="left" vertical="center" wrapText="1"/>
    </xf>
    <xf numFmtId="0" fontId="2" fillId="0" borderId="25" xfId="0" applyFont="1" applyBorder="1" applyAlignment="1">
      <alignment horizontal="left" vertical="center" wrapText="1"/>
    </xf>
    <xf numFmtId="0" fontId="2" fillId="0" borderId="0" xfId="0" applyFont="1" applyAlignment="1">
      <alignment horizontal="left" wrapText="1"/>
    </xf>
    <xf numFmtId="0" fontId="96" fillId="0" borderId="0" xfId="0" applyFont="1" applyAlignment="1">
      <alignment horizontal="left" wrapText="1"/>
    </xf>
    <xf numFmtId="14" fontId="84" fillId="0" borderId="0" xfId="0" applyNumberFormat="1" applyFont="1" applyFill="1" applyAlignment="1">
      <alignment horizontal="left"/>
    </xf>
    <xf numFmtId="0" fontId="113" fillId="0" borderId="0" xfId="0" applyFont="1" applyFill="1" applyAlignment="1">
      <alignment horizontal="left"/>
    </xf>
    <xf numFmtId="0" fontId="116" fillId="0" borderId="121" xfId="0" applyFont="1" applyFill="1" applyBorder="1" applyAlignment="1">
      <alignment horizontal="left"/>
    </xf>
    <xf numFmtId="0" fontId="113" fillId="0" borderId="0" xfId="0" applyFont="1" applyFill="1" applyAlignment="1">
      <alignment horizontal="center"/>
    </xf>
    <xf numFmtId="0" fontId="113" fillId="0" borderId="121" xfId="0" applyFont="1" applyFill="1" applyBorder="1" applyAlignment="1">
      <alignment horizontal="left"/>
    </xf>
    <xf numFmtId="0" fontId="93" fillId="0" borderId="73" xfId="0" applyFont="1" applyBorder="1" applyAlignment="1">
      <alignment horizontal="left" wrapText="1"/>
    </xf>
    <xf numFmtId="0" fontId="93" fillId="0" borderId="72" xfId="0" applyFont="1" applyBorder="1" applyAlignment="1">
      <alignment horizontal="left" wrapText="1"/>
    </xf>
    <xf numFmtId="0" fontId="2" fillId="0" borderId="29" xfId="0" applyFont="1" applyFill="1" applyBorder="1" applyAlignment="1" applyProtection="1">
      <alignment horizontal="center"/>
    </xf>
    <xf numFmtId="0" fontId="2" fillId="0" borderId="30" xfId="0" applyFont="1" applyFill="1" applyBorder="1" applyAlignment="1" applyProtection="1">
      <alignment horizontal="center"/>
    </xf>
    <xf numFmtId="0" fontId="2" fillId="0" borderId="32" xfId="0" applyFont="1" applyFill="1" applyBorder="1" applyAlignment="1" applyProtection="1">
      <alignment horizontal="center"/>
    </xf>
    <xf numFmtId="0" fontId="2" fillId="0" borderId="31" xfId="0" applyFont="1" applyFill="1" applyBorder="1" applyAlignment="1" applyProtection="1">
      <alignment horizontal="center"/>
    </xf>
    <xf numFmtId="0" fontId="86" fillId="0" borderId="4" xfId="0" applyFont="1" applyBorder="1" applyAlignment="1">
      <alignment horizontal="center" vertical="center"/>
    </xf>
    <xf numFmtId="0" fontId="86" fillId="0" borderId="74" xfId="0" applyFont="1" applyBorder="1" applyAlignment="1">
      <alignment horizontal="center" vertical="center"/>
    </xf>
    <xf numFmtId="0" fontId="45" fillId="0" borderId="5"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0" fontId="86" fillId="0" borderId="88" xfId="0" applyFont="1" applyFill="1" applyBorder="1" applyAlignment="1">
      <alignment horizontal="center" vertical="center" wrapText="1"/>
    </xf>
    <xf numFmtId="0" fontId="84" fillId="0" borderId="88" xfId="0" applyFont="1" applyFill="1" applyBorder="1" applyAlignment="1">
      <alignment horizontal="center" vertical="center" wrapText="1"/>
    </xf>
    <xf numFmtId="0" fontId="45" fillId="0" borderId="88" xfId="11" applyFont="1" applyFill="1" applyBorder="1" applyAlignment="1" applyProtection="1">
      <alignment horizontal="center" vertical="center" wrapText="1"/>
    </xf>
    <xf numFmtId="0" fontId="45" fillId="0" borderId="89" xfId="11" applyFont="1" applyFill="1" applyBorder="1" applyAlignment="1" applyProtection="1">
      <alignment horizontal="center" vertical="center" wrapText="1"/>
    </xf>
    <xf numFmtId="0" fontId="45" fillId="0" borderId="78"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8" fillId="3" borderId="79" xfId="13" applyFont="1" applyFill="1" applyBorder="1" applyAlignment="1" applyProtection="1">
      <alignment horizontal="center" vertical="center" wrapText="1"/>
      <protection locked="0"/>
    </xf>
    <xf numFmtId="0" fontId="98" fillId="3" borderId="71"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77" xfId="1" applyNumberFormat="1" applyFont="1" applyFill="1" applyBorder="1" applyAlignment="1" applyProtection="1">
      <alignment horizontal="center"/>
      <protection locked="0"/>
    </xf>
    <xf numFmtId="164" fontId="45" fillId="3" borderId="30" xfId="1" applyNumberFormat="1" applyFont="1" applyFill="1" applyBorder="1" applyAlignment="1" applyProtection="1">
      <alignment horizontal="center"/>
      <protection locked="0"/>
    </xf>
    <xf numFmtId="164" fontId="45" fillId="3" borderId="31" xfId="1" applyNumberFormat="1" applyFont="1" applyFill="1" applyBorder="1" applyAlignment="1" applyProtection="1">
      <alignment horizontal="center"/>
      <protection locked="0"/>
    </xf>
    <xf numFmtId="164" fontId="45" fillId="0" borderId="18" xfId="1" applyNumberFormat="1" applyFont="1" applyFill="1" applyBorder="1" applyAlignment="1" applyProtection="1">
      <alignment horizontal="center"/>
      <protection locked="0"/>
    </xf>
    <xf numFmtId="164" fontId="45" fillId="0" borderId="19" xfId="1" applyNumberFormat="1" applyFont="1" applyFill="1" applyBorder="1" applyAlignment="1" applyProtection="1">
      <alignment horizontal="center"/>
      <protection locked="0"/>
    </xf>
    <xf numFmtId="164" fontId="45" fillId="0" borderId="20" xfId="1" applyNumberFormat="1" applyFont="1" applyFill="1" applyBorder="1" applyAlignment="1" applyProtection="1">
      <alignment horizontal="center"/>
      <protection locked="0"/>
    </xf>
    <xf numFmtId="0" fontId="86" fillId="0" borderId="55" xfId="0" applyFont="1" applyBorder="1" applyAlignment="1">
      <alignment horizontal="center" vertical="center" wrapText="1"/>
    </xf>
    <xf numFmtId="0" fontId="86" fillId="0" borderId="56" xfId="0" applyFont="1" applyBorder="1" applyAlignment="1">
      <alignment horizontal="center" vertical="center" wrapText="1"/>
    </xf>
    <xf numFmtId="164" fontId="45" fillId="0" borderId="80" xfId="1" applyNumberFormat="1" applyFont="1" applyFill="1" applyBorder="1" applyAlignment="1" applyProtection="1">
      <alignment horizontal="center" vertical="center" wrapText="1"/>
      <protection locked="0"/>
    </xf>
    <xf numFmtId="164" fontId="45" fillId="0" borderId="81" xfId="1" applyNumberFormat="1" applyFont="1" applyFill="1" applyBorder="1" applyAlignment="1" applyProtection="1">
      <alignment horizontal="center" vertical="center" wrapText="1"/>
      <protection locked="0"/>
    </xf>
    <xf numFmtId="0" fontId="3" fillId="0" borderId="79" xfId="0" applyFont="1" applyFill="1" applyBorder="1" applyAlignment="1">
      <alignment horizontal="center" vertical="center" wrapText="1"/>
    </xf>
    <xf numFmtId="0" fontId="3" fillId="0" borderId="71" xfId="0" applyFont="1" applyFill="1" applyBorder="1" applyAlignment="1">
      <alignment horizontal="center" vertical="center" wrapText="1"/>
    </xf>
    <xf numFmtId="0" fontId="86" fillId="0" borderId="82" xfId="0" applyFont="1" applyBorder="1" applyAlignment="1">
      <alignment horizontal="center"/>
    </xf>
    <xf numFmtId="0" fontId="86" fillId="0" borderId="83"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99" fillId="0" borderId="58" xfId="0" applyFont="1" applyFill="1" applyBorder="1" applyAlignment="1">
      <alignment horizontal="left" vertical="center"/>
    </xf>
    <xf numFmtId="0" fontId="99" fillId="0" borderId="59" xfId="0" applyFont="1" applyFill="1" applyBorder="1" applyAlignment="1">
      <alignment horizontal="left" vertical="center"/>
    </xf>
    <xf numFmtId="0" fontId="3" fillId="0" borderId="59" xfId="0" applyFont="1" applyFill="1" applyBorder="1" applyAlignment="1">
      <alignment horizontal="center" vertical="center" wrapText="1"/>
    </xf>
    <xf numFmtId="0" fontId="3" fillId="0" borderId="85"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0" borderId="19" xfId="0" applyFont="1" applyBorder="1" applyAlignment="1">
      <alignment horizontal="center"/>
    </xf>
    <xf numFmtId="0" fontId="3" fillId="0" borderId="20" xfId="0" applyFont="1" applyBorder="1" applyAlignment="1">
      <alignment horizontal="center" vertical="center" wrapText="1"/>
    </xf>
    <xf numFmtId="0" fontId="3" fillId="0" borderId="89" xfId="0" applyFont="1" applyBorder="1" applyAlignment="1">
      <alignment horizontal="center" vertical="center" wrapText="1"/>
    </xf>
    <xf numFmtId="0" fontId="115" fillId="0" borderId="111" xfId="0" applyNumberFormat="1" applyFont="1" applyFill="1" applyBorder="1" applyAlignment="1">
      <alignment horizontal="left" vertical="center" wrapText="1"/>
    </xf>
    <xf numFmtId="0" fontId="115" fillId="0" borderId="112" xfId="0" applyNumberFormat="1" applyFont="1" applyFill="1" applyBorder="1" applyAlignment="1">
      <alignment horizontal="left" vertical="center" wrapText="1"/>
    </xf>
    <xf numFmtId="0" fontId="115" fillId="0" borderId="116" xfId="0" applyNumberFormat="1" applyFont="1" applyFill="1" applyBorder="1" applyAlignment="1">
      <alignment horizontal="left" vertical="center" wrapText="1"/>
    </xf>
    <xf numFmtId="0" fontId="115" fillId="0" borderId="117" xfId="0" applyNumberFormat="1" applyFont="1" applyFill="1" applyBorder="1" applyAlignment="1">
      <alignment horizontal="left" vertical="center" wrapText="1"/>
    </xf>
    <xf numFmtId="0" fontId="115" fillId="0" borderId="119" xfId="0" applyNumberFormat="1" applyFont="1" applyFill="1" applyBorder="1" applyAlignment="1">
      <alignment horizontal="left" vertical="center" wrapText="1"/>
    </xf>
    <xf numFmtId="0" fontId="115" fillId="0" borderId="120" xfId="0" applyNumberFormat="1" applyFont="1" applyFill="1" applyBorder="1" applyAlignment="1">
      <alignment horizontal="left" vertical="center" wrapText="1"/>
    </xf>
    <xf numFmtId="0" fontId="116" fillId="0" borderId="113" xfId="0" applyFont="1" applyFill="1" applyBorder="1" applyAlignment="1">
      <alignment horizontal="center" vertical="center" wrapText="1"/>
    </xf>
    <xf numFmtId="0" fontId="116" fillId="0" borderId="114" xfId="0" applyFont="1" applyFill="1" applyBorder="1" applyAlignment="1">
      <alignment horizontal="center" vertical="center" wrapText="1"/>
    </xf>
    <xf numFmtId="0" fontId="116" fillId="0" borderId="115" xfId="0" applyFont="1" applyFill="1" applyBorder="1" applyAlignment="1">
      <alignment horizontal="center" vertical="center" wrapText="1"/>
    </xf>
    <xf numFmtId="0" fontId="116" fillId="0" borderId="93" xfId="0" applyFont="1" applyFill="1" applyBorder="1" applyAlignment="1">
      <alignment horizontal="center" vertical="center" wrapText="1"/>
    </xf>
    <xf numFmtId="0" fontId="116" fillId="0" borderId="118" xfId="0" applyFont="1" applyFill="1" applyBorder="1" applyAlignment="1">
      <alignment horizontal="center" vertical="center" wrapText="1"/>
    </xf>
    <xf numFmtId="0" fontId="116" fillId="0" borderId="83" xfId="0" applyFont="1" applyFill="1" applyBorder="1" applyAlignment="1">
      <alignment horizontal="center" vertical="center" wrapText="1"/>
    </xf>
    <xf numFmtId="0" fontId="113" fillId="0" borderId="122"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3" fillId="0" borderId="121" xfId="0" applyFont="1" applyFill="1" applyBorder="1" applyAlignment="1">
      <alignment horizontal="center" vertical="center" wrapText="1"/>
    </xf>
    <xf numFmtId="0" fontId="120" fillId="0" borderId="121" xfId="0" applyFont="1" applyFill="1" applyBorder="1" applyAlignment="1">
      <alignment horizontal="center" vertical="center"/>
    </xf>
    <xf numFmtId="0" fontId="120" fillId="0" borderId="113" xfId="0" applyFont="1" applyFill="1" applyBorder="1" applyAlignment="1">
      <alignment horizontal="center" vertical="center"/>
    </xf>
    <xf numFmtId="0" fontId="120" fillId="0" borderId="115" xfId="0" applyFont="1" applyFill="1" applyBorder="1" applyAlignment="1">
      <alignment horizontal="center" vertical="center"/>
    </xf>
    <xf numFmtId="0" fontId="120" fillId="0" borderId="93" xfId="0" applyFont="1" applyFill="1" applyBorder="1" applyAlignment="1">
      <alignment horizontal="center" vertical="center"/>
    </xf>
    <xf numFmtId="0" fontId="120" fillId="0" borderId="83" xfId="0" applyFont="1" applyFill="1" applyBorder="1" applyAlignment="1">
      <alignment horizontal="center" vertical="center"/>
    </xf>
    <xf numFmtId="0" fontId="116" fillId="0" borderId="121" xfId="0" applyFont="1" applyFill="1" applyBorder="1" applyAlignment="1">
      <alignment horizontal="center" vertical="center" wrapText="1"/>
    </xf>
    <xf numFmtId="0" fontId="116" fillId="0" borderId="78" xfId="0" applyFont="1" applyFill="1" applyBorder="1" applyAlignment="1">
      <alignment horizontal="center" vertical="center" wrapText="1"/>
    </xf>
    <xf numFmtId="0" fontId="116" fillId="0" borderId="76" xfId="0" applyFont="1" applyFill="1" applyBorder="1" applyAlignment="1">
      <alignment horizontal="center" vertical="center" wrapText="1"/>
    </xf>
    <xf numFmtId="0" fontId="113" fillId="0" borderId="123" xfId="0" applyFont="1" applyFill="1" applyBorder="1" applyAlignment="1">
      <alignment horizontal="center" vertical="center" wrapText="1"/>
    </xf>
    <xf numFmtId="0" fontId="113" fillId="0" borderId="124" xfId="0" applyFont="1" applyFill="1" applyBorder="1" applyAlignment="1">
      <alignment horizontal="center" vertical="center" wrapText="1"/>
    </xf>
    <xf numFmtId="0" fontId="113" fillId="0" borderId="125" xfId="0" applyFont="1" applyFill="1" applyBorder="1" applyAlignment="1">
      <alignment horizontal="center" vertical="center" wrapText="1"/>
    </xf>
    <xf numFmtId="0" fontId="116" fillId="0" borderId="84"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3" fillId="0" borderId="84" xfId="0" applyFont="1" applyFill="1" applyBorder="1" applyAlignment="1">
      <alignment horizontal="center" vertical="center" wrapText="1"/>
    </xf>
    <xf numFmtId="0" fontId="113" fillId="0" borderId="78"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3" fillId="0" borderId="76" xfId="0" applyFont="1" applyFill="1" applyBorder="1" applyAlignment="1">
      <alignment horizontal="center" vertical="center" wrapText="1"/>
    </xf>
    <xf numFmtId="0" fontId="113" fillId="0" borderId="83" xfId="0" applyFont="1" applyFill="1" applyBorder="1" applyAlignment="1">
      <alignment horizontal="center" vertical="center" wrapText="1"/>
    </xf>
    <xf numFmtId="0" fontId="116" fillId="0" borderId="113" xfId="0" applyFont="1" applyFill="1" applyBorder="1" applyAlignment="1">
      <alignment horizontal="center" vertical="top" wrapText="1"/>
    </xf>
    <xf numFmtId="0" fontId="116" fillId="0" borderId="115" xfId="0" applyFont="1" applyFill="1" applyBorder="1" applyAlignment="1">
      <alignment horizontal="center" vertical="top" wrapText="1"/>
    </xf>
    <xf numFmtId="0" fontId="116" fillId="0" borderId="78" xfId="0" applyFont="1" applyFill="1" applyBorder="1" applyAlignment="1">
      <alignment horizontal="center" vertical="top" wrapText="1"/>
    </xf>
    <xf numFmtId="0" fontId="116" fillId="0" borderId="76" xfId="0" applyFont="1" applyFill="1" applyBorder="1" applyAlignment="1">
      <alignment horizontal="center" vertical="top" wrapText="1"/>
    </xf>
    <xf numFmtId="0" fontId="116" fillId="0" borderId="93" xfId="0" applyFont="1" applyFill="1" applyBorder="1" applyAlignment="1">
      <alignment horizontal="center" vertical="top" wrapText="1"/>
    </xf>
    <xf numFmtId="0" fontId="116" fillId="0" borderId="83" xfId="0" applyFont="1" applyFill="1" applyBorder="1" applyAlignment="1">
      <alignment horizontal="center" vertical="top" wrapText="1"/>
    </xf>
    <xf numFmtId="0" fontId="113" fillId="0" borderId="0" xfId="0" applyFont="1" applyFill="1" applyBorder="1" applyAlignment="1">
      <alignment horizontal="center" vertical="center"/>
    </xf>
    <xf numFmtId="0" fontId="113" fillId="0" borderId="76" xfId="0" applyFont="1" applyFill="1" applyBorder="1" applyAlignment="1">
      <alignment horizontal="center" vertical="center"/>
    </xf>
    <xf numFmtId="0" fontId="113" fillId="0" borderId="78" xfId="0" applyFont="1" applyFill="1" applyBorder="1" applyAlignment="1">
      <alignment horizontal="center" vertical="center"/>
    </xf>
    <xf numFmtId="0" fontId="113" fillId="0" borderId="123" xfId="0" applyFont="1" applyFill="1" applyBorder="1" applyAlignment="1">
      <alignment horizontal="center" vertical="center"/>
    </xf>
    <xf numFmtId="0" fontId="113" fillId="0" borderId="124" xfId="0" applyFont="1" applyFill="1" applyBorder="1" applyAlignment="1">
      <alignment horizontal="center" vertical="center"/>
    </xf>
    <xf numFmtId="0" fontId="113" fillId="0" borderId="125" xfId="0" applyFont="1" applyFill="1" applyBorder="1" applyAlignment="1">
      <alignment horizontal="center" vertical="center"/>
    </xf>
    <xf numFmtId="0" fontId="113" fillId="0" borderId="113" xfId="0" applyFont="1" applyFill="1" applyBorder="1" applyAlignment="1">
      <alignment horizontal="center" vertical="top" wrapText="1"/>
    </xf>
    <xf numFmtId="0" fontId="113" fillId="0" borderId="114" xfId="0" applyFont="1" applyFill="1" applyBorder="1" applyAlignment="1">
      <alignment horizontal="center" vertical="top" wrapText="1"/>
    </xf>
    <xf numFmtId="0" fontId="113" fillId="0" borderId="115" xfId="0" applyFont="1" applyFill="1" applyBorder="1" applyAlignment="1">
      <alignment horizontal="center" vertical="top" wrapText="1"/>
    </xf>
    <xf numFmtId="0" fontId="113" fillId="0" borderId="124" xfId="0" applyFont="1" applyFill="1" applyBorder="1" applyAlignment="1">
      <alignment horizontal="center" vertical="top" wrapText="1"/>
    </xf>
    <xf numFmtId="0" fontId="113" fillId="0" borderId="125" xfId="0" applyFont="1" applyFill="1" applyBorder="1" applyAlignment="1">
      <alignment horizontal="center" vertical="top" wrapText="1"/>
    </xf>
    <xf numFmtId="0" fontId="113" fillId="0" borderId="122" xfId="0" applyFont="1" applyFill="1" applyBorder="1" applyAlignment="1">
      <alignment horizontal="center" vertical="top" wrapText="1"/>
    </xf>
    <xf numFmtId="0" fontId="113" fillId="0" borderId="7" xfId="0" applyFont="1" applyFill="1" applyBorder="1" applyAlignment="1">
      <alignment horizontal="center" vertical="top" wrapText="1"/>
    </xf>
    <xf numFmtId="0" fontId="115" fillId="0" borderId="126" xfId="0" applyNumberFormat="1" applyFont="1" applyFill="1" applyBorder="1" applyAlignment="1">
      <alignment horizontal="left" vertical="top" wrapText="1"/>
    </xf>
    <xf numFmtId="0" fontId="115" fillId="0" borderId="127" xfId="0" applyNumberFormat="1" applyFont="1" applyFill="1" applyBorder="1" applyAlignment="1">
      <alignment horizontal="left" vertical="top" wrapText="1"/>
    </xf>
    <xf numFmtId="0" fontId="121" fillId="0" borderId="122" xfId="0" applyFont="1" applyBorder="1" applyAlignment="1">
      <alignment horizontal="center" vertical="center" wrapText="1"/>
    </xf>
    <xf numFmtId="0" fontId="121" fillId="0" borderId="113" xfId="0" applyFont="1" applyBorder="1" applyAlignment="1">
      <alignment horizontal="center" vertical="center" wrapText="1"/>
    </xf>
    <xf numFmtId="0" fontId="125" fillId="0" borderId="121" xfId="0" applyFont="1" applyBorder="1" applyAlignment="1">
      <alignment horizontal="center" vertical="center"/>
    </xf>
    <xf numFmtId="0" fontId="122" fillId="0" borderId="121" xfId="0" applyFont="1" applyBorder="1" applyAlignment="1">
      <alignment horizontal="center" vertical="center" wrapText="1"/>
    </xf>
  </cellXfs>
  <cellStyles count="21414">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0967"/>
    <cellStyle name="Calculation 2 10 3" xfId="724"/>
    <cellStyle name="Calculation 2 10 3 2" xfId="20968"/>
    <cellStyle name="Calculation 2 10 4" xfId="725"/>
    <cellStyle name="Calculation 2 10 4 2" xfId="20969"/>
    <cellStyle name="Calculation 2 10 5" xfId="726"/>
    <cellStyle name="Calculation 2 10 5 2" xfId="20970"/>
    <cellStyle name="Calculation 2 11" xfId="727"/>
    <cellStyle name="Calculation 2 11 2" xfId="728"/>
    <cellStyle name="Calculation 2 11 2 2" xfId="20972"/>
    <cellStyle name="Calculation 2 11 3" xfId="729"/>
    <cellStyle name="Calculation 2 11 3 2" xfId="20973"/>
    <cellStyle name="Calculation 2 11 4" xfId="730"/>
    <cellStyle name="Calculation 2 11 4 2" xfId="20974"/>
    <cellStyle name="Calculation 2 11 5" xfId="731"/>
    <cellStyle name="Calculation 2 11 5 2" xfId="20975"/>
    <cellStyle name="Calculation 2 11 6" xfId="20971"/>
    <cellStyle name="Calculation 2 12" xfId="732"/>
    <cellStyle name="Calculation 2 12 2" xfId="733"/>
    <cellStyle name="Calculation 2 12 2 2" xfId="20977"/>
    <cellStyle name="Calculation 2 12 3" xfId="734"/>
    <cellStyle name="Calculation 2 12 3 2" xfId="20978"/>
    <cellStyle name="Calculation 2 12 4" xfId="735"/>
    <cellStyle name="Calculation 2 12 4 2" xfId="20979"/>
    <cellStyle name="Calculation 2 12 5" xfId="736"/>
    <cellStyle name="Calculation 2 12 5 2" xfId="20980"/>
    <cellStyle name="Calculation 2 12 6" xfId="20976"/>
    <cellStyle name="Calculation 2 13" xfId="737"/>
    <cellStyle name="Calculation 2 13 2" xfId="738"/>
    <cellStyle name="Calculation 2 13 2 2" xfId="20982"/>
    <cellStyle name="Calculation 2 13 3" xfId="739"/>
    <cellStyle name="Calculation 2 13 3 2" xfId="20983"/>
    <cellStyle name="Calculation 2 13 4" xfId="740"/>
    <cellStyle name="Calculation 2 13 4 2" xfId="20984"/>
    <cellStyle name="Calculation 2 13 5" xfId="20981"/>
    <cellStyle name="Calculation 2 14" xfId="741"/>
    <cellStyle name="Calculation 2 14 2" xfId="20985"/>
    <cellStyle name="Calculation 2 15" xfId="742"/>
    <cellStyle name="Calculation 2 15 2" xfId="20986"/>
    <cellStyle name="Calculation 2 16" xfId="743"/>
    <cellStyle name="Calculation 2 16 2" xfId="20987"/>
    <cellStyle name="Calculation 2 17" xfId="20966"/>
    <cellStyle name="Calculation 2 2" xfId="744"/>
    <cellStyle name="Calculation 2 2 10" xfId="20988"/>
    <cellStyle name="Calculation 2 2 2" xfId="745"/>
    <cellStyle name="Calculation 2 2 2 2" xfId="746"/>
    <cellStyle name="Calculation 2 2 2 2 2" xfId="20990"/>
    <cellStyle name="Calculation 2 2 2 3" xfId="747"/>
    <cellStyle name="Calculation 2 2 2 3 2" xfId="20991"/>
    <cellStyle name="Calculation 2 2 2 4" xfId="748"/>
    <cellStyle name="Calculation 2 2 2 4 2" xfId="20992"/>
    <cellStyle name="Calculation 2 2 2 5" xfId="20989"/>
    <cellStyle name="Calculation 2 2 3" xfId="749"/>
    <cellStyle name="Calculation 2 2 3 2" xfId="750"/>
    <cellStyle name="Calculation 2 2 3 2 2" xfId="20994"/>
    <cellStyle name="Calculation 2 2 3 3" xfId="751"/>
    <cellStyle name="Calculation 2 2 3 3 2" xfId="20995"/>
    <cellStyle name="Calculation 2 2 3 4" xfId="752"/>
    <cellStyle name="Calculation 2 2 3 4 2" xfId="20996"/>
    <cellStyle name="Calculation 2 2 3 5" xfId="20993"/>
    <cellStyle name="Calculation 2 2 4" xfId="753"/>
    <cellStyle name="Calculation 2 2 4 2" xfId="754"/>
    <cellStyle name="Calculation 2 2 4 2 2" xfId="20998"/>
    <cellStyle name="Calculation 2 2 4 3" xfId="755"/>
    <cellStyle name="Calculation 2 2 4 3 2" xfId="20999"/>
    <cellStyle name="Calculation 2 2 4 4" xfId="756"/>
    <cellStyle name="Calculation 2 2 4 4 2" xfId="21000"/>
    <cellStyle name="Calculation 2 2 4 5" xfId="20997"/>
    <cellStyle name="Calculation 2 2 5" xfId="757"/>
    <cellStyle name="Calculation 2 2 5 2" xfId="758"/>
    <cellStyle name="Calculation 2 2 5 2 2" xfId="21002"/>
    <cellStyle name="Calculation 2 2 5 3" xfId="759"/>
    <cellStyle name="Calculation 2 2 5 3 2" xfId="21003"/>
    <cellStyle name="Calculation 2 2 5 4" xfId="760"/>
    <cellStyle name="Calculation 2 2 5 4 2" xfId="21004"/>
    <cellStyle name="Calculation 2 2 5 5" xfId="21001"/>
    <cellStyle name="Calculation 2 2 6" xfId="761"/>
    <cellStyle name="Calculation 2 2 6 2" xfId="21005"/>
    <cellStyle name="Calculation 2 2 7" xfId="762"/>
    <cellStyle name="Calculation 2 2 7 2" xfId="21006"/>
    <cellStyle name="Calculation 2 2 8" xfId="763"/>
    <cellStyle name="Calculation 2 2 8 2" xfId="21007"/>
    <cellStyle name="Calculation 2 2 9" xfId="764"/>
    <cellStyle name="Calculation 2 2 9 2" xfId="21008"/>
    <cellStyle name="Calculation 2 3" xfId="765"/>
    <cellStyle name="Calculation 2 3 2" xfId="766"/>
    <cellStyle name="Calculation 2 3 2 2" xfId="21009"/>
    <cellStyle name="Calculation 2 3 3" xfId="767"/>
    <cellStyle name="Calculation 2 3 3 2" xfId="21010"/>
    <cellStyle name="Calculation 2 3 4" xfId="768"/>
    <cellStyle name="Calculation 2 3 4 2" xfId="21011"/>
    <cellStyle name="Calculation 2 3 5" xfId="769"/>
    <cellStyle name="Calculation 2 3 5 2" xfId="21012"/>
    <cellStyle name="Calculation 2 4" xfId="770"/>
    <cellStyle name="Calculation 2 4 2" xfId="771"/>
    <cellStyle name="Calculation 2 4 2 2" xfId="21013"/>
    <cellStyle name="Calculation 2 4 3" xfId="772"/>
    <cellStyle name="Calculation 2 4 3 2" xfId="21014"/>
    <cellStyle name="Calculation 2 4 4" xfId="773"/>
    <cellStyle name="Calculation 2 4 4 2" xfId="21015"/>
    <cellStyle name="Calculation 2 4 5" xfId="774"/>
    <cellStyle name="Calculation 2 4 5 2" xfId="21016"/>
    <cellStyle name="Calculation 2 5" xfId="775"/>
    <cellStyle name="Calculation 2 5 2" xfId="776"/>
    <cellStyle name="Calculation 2 5 2 2" xfId="21017"/>
    <cellStyle name="Calculation 2 5 3" xfId="777"/>
    <cellStyle name="Calculation 2 5 3 2" xfId="21018"/>
    <cellStyle name="Calculation 2 5 4" xfId="778"/>
    <cellStyle name="Calculation 2 5 4 2" xfId="21019"/>
    <cellStyle name="Calculation 2 5 5" xfId="779"/>
    <cellStyle name="Calculation 2 5 5 2" xfId="21020"/>
    <cellStyle name="Calculation 2 6" xfId="780"/>
    <cellStyle name="Calculation 2 6 2" xfId="781"/>
    <cellStyle name="Calculation 2 6 2 2" xfId="21021"/>
    <cellStyle name="Calculation 2 6 3" xfId="782"/>
    <cellStyle name="Calculation 2 6 3 2" xfId="21022"/>
    <cellStyle name="Calculation 2 6 4" xfId="783"/>
    <cellStyle name="Calculation 2 6 4 2" xfId="21023"/>
    <cellStyle name="Calculation 2 6 5" xfId="784"/>
    <cellStyle name="Calculation 2 6 5 2" xfId="21024"/>
    <cellStyle name="Calculation 2 7" xfId="785"/>
    <cellStyle name="Calculation 2 7 2" xfId="786"/>
    <cellStyle name="Calculation 2 7 2 2" xfId="21025"/>
    <cellStyle name="Calculation 2 7 3" xfId="787"/>
    <cellStyle name="Calculation 2 7 3 2" xfId="21026"/>
    <cellStyle name="Calculation 2 7 4" xfId="788"/>
    <cellStyle name="Calculation 2 7 4 2" xfId="21027"/>
    <cellStyle name="Calculation 2 7 5" xfId="789"/>
    <cellStyle name="Calculation 2 7 5 2" xfId="21028"/>
    <cellStyle name="Calculation 2 8" xfId="790"/>
    <cellStyle name="Calculation 2 8 2" xfId="791"/>
    <cellStyle name="Calculation 2 8 2 2" xfId="21029"/>
    <cellStyle name="Calculation 2 8 3" xfId="792"/>
    <cellStyle name="Calculation 2 8 3 2" xfId="21030"/>
    <cellStyle name="Calculation 2 8 4" xfId="793"/>
    <cellStyle name="Calculation 2 8 4 2" xfId="21031"/>
    <cellStyle name="Calculation 2 8 5" xfId="794"/>
    <cellStyle name="Calculation 2 8 5 2" xfId="21032"/>
    <cellStyle name="Calculation 2 9" xfId="795"/>
    <cellStyle name="Calculation 2 9 2" xfId="796"/>
    <cellStyle name="Calculation 2 9 2 2" xfId="21033"/>
    <cellStyle name="Calculation 2 9 3" xfId="797"/>
    <cellStyle name="Calculation 2 9 3 2" xfId="21034"/>
    <cellStyle name="Calculation 2 9 4" xfId="798"/>
    <cellStyle name="Calculation 2 9 4 2" xfId="21035"/>
    <cellStyle name="Calculation 2 9 5" xfId="799"/>
    <cellStyle name="Calculation 2 9 5 2" xfId="21036"/>
    <cellStyle name="Calculation 3" xfId="800"/>
    <cellStyle name="Calculation 3 2" xfId="801"/>
    <cellStyle name="Calculation 3 2 2" xfId="21038"/>
    <cellStyle name="Calculation 3 3" xfId="802"/>
    <cellStyle name="Calculation 3 3 2" xfId="21039"/>
    <cellStyle name="Calculation 3 4" xfId="21037"/>
    <cellStyle name="Calculation 4" xfId="803"/>
    <cellStyle name="Calculation 4 2" xfId="804"/>
    <cellStyle name="Calculation 4 2 2" xfId="21041"/>
    <cellStyle name="Calculation 4 3" xfId="805"/>
    <cellStyle name="Calculation 4 3 2" xfId="21042"/>
    <cellStyle name="Calculation 4 4" xfId="21040"/>
    <cellStyle name="Calculation 5" xfId="806"/>
    <cellStyle name="Calculation 5 2" xfId="807"/>
    <cellStyle name="Calculation 5 2 2" xfId="21044"/>
    <cellStyle name="Calculation 5 3" xfId="808"/>
    <cellStyle name="Calculation 5 3 2" xfId="21045"/>
    <cellStyle name="Calculation 5 4" xfId="21043"/>
    <cellStyle name="Calculation 6" xfId="809"/>
    <cellStyle name="Calculation 6 2" xfId="810"/>
    <cellStyle name="Calculation 6 2 2" xfId="21047"/>
    <cellStyle name="Calculation 6 3" xfId="811"/>
    <cellStyle name="Calculation 6 3 2" xfId="21048"/>
    <cellStyle name="Calculation 6 4" xfId="21046"/>
    <cellStyle name="Calculation 7" xfId="812"/>
    <cellStyle name="Calculation 7 2" xfId="21049"/>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051"/>
    <cellStyle name="Gia's 11" xfId="21050"/>
    <cellStyle name="Gia's 2" xfId="9187"/>
    <cellStyle name="Gia's 2 2" xfId="21052"/>
    <cellStyle name="Gia's 3" xfId="9188"/>
    <cellStyle name="Gia's 3 2" xfId="21053"/>
    <cellStyle name="Gia's 4" xfId="9189"/>
    <cellStyle name="Gia's 4 2" xfId="21054"/>
    <cellStyle name="Gia's 5" xfId="9190"/>
    <cellStyle name="Gia's 5 2" xfId="21055"/>
    <cellStyle name="Gia's 6" xfId="9191"/>
    <cellStyle name="Gia's 6 2" xfId="21056"/>
    <cellStyle name="Gia's 7" xfId="9192"/>
    <cellStyle name="Gia's 7 2" xfId="21057"/>
    <cellStyle name="Gia's 8" xfId="9193"/>
    <cellStyle name="Gia's 8 2" xfId="21058"/>
    <cellStyle name="Gia's 9" xfId="9194"/>
    <cellStyle name="Gia's 9 2" xfId="21059"/>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060"/>
    <cellStyle name="Header1" xfId="9222"/>
    <cellStyle name="Header1 2" xfId="9223"/>
    <cellStyle name="Header1 3" xfId="9224"/>
    <cellStyle name="Header2" xfId="9225"/>
    <cellStyle name="Header2 2" xfId="9226"/>
    <cellStyle name="Header2 2 2" xfId="21062"/>
    <cellStyle name="Header2 3" xfId="9227"/>
    <cellStyle name="Header2 3 2" xfId="21063"/>
    <cellStyle name="Header2 4" xfId="21061"/>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064"/>
    <cellStyle name="highlightExposure" xfId="9323"/>
    <cellStyle name="highlightExposure 2" xfId="21065"/>
    <cellStyle name="highlightPercentage" xfId="9324"/>
    <cellStyle name="highlightPercentage 2" xfId="21066"/>
    <cellStyle name="highlightText" xfId="9325"/>
    <cellStyle name="highlightText 2" xfId="21067"/>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069"/>
    <cellStyle name="Input 2 10 3" xfId="9336"/>
    <cellStyle name="Input 2 10 3 2" xfId="21070"/>
    <cellStyle name="Input 2 10 4" xfId="9337"/>
    <cellStyle name="Input 2 10 4 2" xfId="21071"/>
    <cellStyle name="Input 2 10 5" xfId="9338"/>
    <cellStyle name="Input 2 10 5 2" xfId="21072"/>
    <cellStyle name="Input 2 11" xfId="9339"/>
    <cellStyle name="Input 2 11 2" xfId="9340"/>
    <cellStyle name="Input 2 11 2 2" xfId="21074"/>
    <cellStyle name="Input 2 11 3" xfId="9341"/>
    <cellStyle name="Input 2 11 3 2" xfId="21075"/>
    <cellStyle name="Input 2 11 4" xfId="9342"/>
    <cellStyle name="Input 2 11 4 2" xfId="21076"/>
    <cellStyle name="Input 2 11 5" xfId="9343"/>
    <cellStyle name="Input 2 11 5 2" xfId="21077"/>
    <cellStyle name="Input 2 11 6" xfId="21073"/>
    <cellStyle name="Input 2 12" xfId="9344"/>
    <cellStyle name="Input 2 12 2" xfId="9345"/>
    <cellStyle name="Input 2 12 2 2" xfId="21079"/>
    <cellStyle name="Input 2 12 3" xfId="9346"/>
    <cellStyle name="Input 2 12 3 2" xfId="21080"/>
    <cellStyle name="Input 2 12 4" xfId="9347"/>
    <cellStyle name="Input 2 12 4 2" xfId="21081"/>
    <cellStyle name="Input 2 12 5" xfId="9348"/>
    <cellStyle name="Input 2 12 5 2" xfId="21082"/>
    <cellStyle name="Input 2 12 6" xfId="21078"/>
    <cellStyle name="Input 2 13" xfId="9349"/>
    <cellStyle name="Input 2 13 2" xfId="9350"/>
    <cellStyle name="Input 2 13 2 2" xfId="21084"/>
    <cellStyle name="Input 2 13 3" xfId="9351"/>
    <cellStyle name="Input 2 13 3 2" xfId="21085"/>
    <cellStyle name="Input 2 13 4" xfId="9352"/>
    <cellStyle name="Input 2 13 4 2" xfId="21086"/>
    <cellStyle name="Input 2 13 5" xfId="21083"/>
    <cellStyle name="Input 2 14" xfId="9353"/>
    <cellStyle name="Input 2 14 2" xfId="21087"/>
    <cellStyle name="Input 2 15" xfId="9354"/>
    <cellStyle name="Input 2 15 2" xfId="21088"/>
    <cellStyle name="Input 2 16" xfId="9355"/>
    <cellStyle name="Input 2 16 2" xfId="21089"/>
    <cellStyle name="Input 2 17" xfId="21068"/>
    <cellStyle name="Input 2 2" xfId="9356"/>
    <cellStyle name="Input 2 2 10" xfId="21090"/>
    <cellStyle name="Input 2 2 2" xfId="9357"/>
    <cellStyle name="Input 2 2 2 2" xfId="9358"/>
    <cellStyle name="Input 2 2 2 2 2" xfId="21092"/>
    <cellStyle name="Input 2 2 2 3" xfId="9359"/>
    <cellStyle name="Input 2 2 2 3 2" xfId="21093"/>
    <cellStyle name="Input 2 2 2 4" xfId="9360"/>
    <cellStyle name="Input 2 2 2 4 2" xfId="21094"/>
    <cellStyle name="Input 2 2 2 5" xfId="21091"/>
    <cellStyle name="Input 2 2 3" xfId="9361"/>
    <cellStyle name="Input 2 2 3 2" xfId="9362"/>
    <cellStyle name="Input 2 2 3 2 2" xfId="21096"/>
    <cellStyle name="Input 2 2 3 3" xfId="9363"/>
    <cellStyle name="Input 2 2 3 3 2" xfId="21097"/>
    <cellStyle name="Input 2 2 3 4" xfId="9364"/>
    <cellStyle name="Input 2 2 3 4 2" xfId="21098"/>
    <cellStyle name="Input 2 2 3 5" xfId="21095"/>
    <cellStyle name="Input 2 2 4" xfId="9365"/>
    <cellStyle name="Input 2 2 4 2" xfId="9366"/>
    <cellStyle name="Input 2 2 4 2 2" xfId="21100"/>
    <cellStyle name="Input 2 2 4 3" xfId="9367"/>
    <cellStyle name="Input 2 2 4 3 2" xfId="21101"/>
    <cellStyle name="Input 2 2 4 4" xfId="9368"/>
    <cellStyle name="Input 2 2 4 4 2" xfId="21102"/>
    <cellStyle name="Input 2 2 4 5" xfId="21099"/>
    <cellStyle name="Input 2 2 5" xfId="9369"/>
    <cellStyle name="Input 2 2 5 2" xfId="9370"/>
    <cellStyle name="Input 2 2 5 2 2" xfId="21104"/>
    <cellStyle name="Input 2 2 5 3" xfId="9371"/>
    <cellStyle name="Input 2 2 5 3 2" xfId="21105"/>
    <cellStyle name="Input 2 2 5 4" xfId="9372"/>
    <cellStyle name="Input 2 2 5 4 2" xfId="21106"/>
    <cellStyle name="Input 2 2 5 5" xfId="21103"/>
    <cellStyle name="Input 2 2 6" xfId="9373"/>
    <cellStyle name="Input 2 2 6 2" xfId="21107"/>
    <cellStyle name="Input 2 2 7" xfId="9374"/>
    <cellStyle name="Input 2 2 7 2" xfId="21108"/>
    <cellStyle name="Input 2 2 8" xfId="9375"/>
    <cellStyle name="Input 2 2 8 2" xfId="21109"/>
    <cellStyle name="Input 2 2 9" xfId="9376"/>
    <cellStyle name="Input 2 2 9 2" xfId="21110"/>
    <cellStyle name="Input 2 3" xfId="9377"/>
    <cellStyle name="Input 2 3 2" xfId="9378"/>
    <cellStyle name="Input 2 3 2 2" xfId="21111"/>
    <cellStyle name="Input 2 3 3" xfId="9379"/>
    <cellStyle name="Input 2 3 3 2" xfId="21112"/>
    <cellStyle name="Input 2 3 4" xfId="9380"/>
    <cellStyle name="Input 2 3 4 2" xfId="21113"/>
    <cellStyle name="Input 2 3 5" xfId="9381"/>
    <cellStyle name="Input 2 3 5 2" xfId="21114"/>
    <cellStyle name="Input 2 4" xfId="9382"/>
    <cellStyle name="Input 2 4 2" xfId="9383"/>
    <cellStyle name="Input 2 4 2 2" xfId="21115"/>
    <cellStyle name="Input 2 4 3" xfId="9384"/>
    <cellStyle name="Input 2 4 3 2" xfId="21116"/>
    <cellStyle name="Input 2 4 4" xfId="9385"/>
    <cellStyle name="Input 2 4 4 2" xfId="21117"/>
    <cellStyle name="Input 2 4 5" xfId="9386"/>
    <cellStyle name="Input 2 4 5 2" xfId="21118"/>
    <cellStyle name="Input 2 5" xfId="9387"/>
    <cellStyle name="Input 2 5 2" xfId="9388"/>
    <cellStyle name="Input 2 5 2 2" xfId="21119"/>
    <cellStyle name="Input 2 5 3" xfId="9389"/>
    <cellStyle name="Input 2 5 3 2" xfId="21120"/>
    <cellStyle name="Input 2 5 4" xfId="9390"/>
    <cellStyle name="Input 2 5 4 2" xfId="21121"/>
    <cellStyle name="Input 2 5 5" xfId="9391"/>
    <cellStyle name="Input 2 5 5 2" xfId="21122"/>
    <cellStyle name="Input 2 6" xfId="9392"/>
    <cellStyle name="Input 2 6 2" xfId="9393"/>
    <cellStyle name="Input 2 6 2 2" xfId="21123"/>
    <cellStyle name="Input 2 6 3" xfId="9394"/>
    <cellStyle name="Input 2 6 3 2" xfId="21124"/>
    <cellStyle name="Input 2 6 4" xfId="9395"/>
    <cellStyle name="Input 2 6 4 2" xfId="21125"/>
    <cellStyle name="Input 2 6 5" xfId="9396"/>
    <cellStyle name="Input 2 6 5 2" xfId="21126"/>
    <cellStyle name="Input 2 7" xfId="9397"/>
    <cellStyle name="Input 2 7 2" xfId="9398"/>
    <cellStyle name="Input 2 7 2 2" xfId="21127"/>
    <cellStyle name="Input 2 7 3" xfId="9399"/>
    <cellStyle name="Input 2 7 3 2" xfId="21128"/>
    <cellStyle name="Input 2 7 4" xfId="9400"/>
    <cellStyle name="Input 2 7 4 2" xfId="21129"/>
    <cellStyle name="Input 2 7 5" xfId="9401"/>
    <cellStyle name="Input 2 7 5 2" xfId="21130"/>
    <cellStyle name="Input 2 8" xfId="9402"/>
    <cellStyle name="Input 2 8 2" xfId="9403"/>
    <cellStyle name="Input 2 8 2 2" xfId="21131"/>
    <cellStyle name="Input 2 8 3" xfId="9404"/>
    <cellStyle name="Input 2 8 3 2" xfId="21132"/>
    <cellStyle name="Input 2 8 4" xfId="9405"/>
    <cellStyle name="Input 2 8 4 2" xfId="21133"/>
    <cellStyle name="Input 2 8 5" xfId="9406"/>
    <cellStyle name="Input 2 8 5 2" xfId="21134"/>
    <cellStyle name="Input 2 9" xfId="9407"/>
    <cellStyle name="Input 2 9 2" xfId="9408"/>
    <cellStyle name="Input 2 9 2 2" xfId="21135"/>
    <cellStyle name="Input 2 9 3" xfId="9409"/>
    <cellStyle name="Input 2 9 3 2" xfId="21136"/>
    <cellStyle name="Input 2 9 4" xfId="9410"/>
    <cellStyle name="Input 2 9 4 2" xfId="21137"/>
    <cellStyle name="Input 2 9 5" xfId="9411"/>
    <cellStyle name="Input 2 9 5 2" xfId="21138"/>
    <cellStyle name="Input 3" xfId="9412"/>
    <cellStyle name="Input 3 2" xfId="9413"/>
    <cellStyle name="Input 3 2 2" xfId="21140"/>
    <cellStyle name="Input 3 3" xfId="9414"/>
    <cellStyle name="Input 3 3 2" xfId="21141"/>
    <cellStyle name="Input 3 4" xfId="21139"/>
    <cellStyle name="Input 4" xfId="9415"/>
    <cellStyle name="Input 4 2" xfId="9416"/>
    <cellStyle name="Input 4 2 2" xfId="21143"/>
    <cellStyle name="Input 4 3" xfId="9417"/>
    <cellStyle name="Input 4 3 2" xfId="21144"/>
    <cellStyle name="Input 4 4" xfId="21142"/>
    <cellStyle name="Input 5" xfId="9418"/>
    <cellStyle name="Input 5 2" xfId="9419"/>
    <cellStyle name="Input 5 2 2" xfId="21146"/>
    <cellStyle name="Input 5 3" xfId="9420"/>
    <cellStyle name="Input 5 3 2" xfId="21147"/>
    <cellStyle name="Input 5 4" xfId="21145"/>
    <cellStyle name="Input 6" xfId="9421"/>
    <cellStyle name="Input 6 2" xfId="9422"/>
    <cellStyle name="Input 6 2 2" xfId="21149"/>
    <cellStyle name="Input 6 3" xfId="9423"/>
    <cellStyle name="Input 6 3 2" xfId="21150"/>
    <cellStyle name="Input 6 4" xfId="21148"/>
    <cellStyle name="Input 7" xfId="9424"/>
    <cellStyle name="Input 7 2" xfId="21151"/>
    <cellStyle name="inputExposure" xfId="9425"/>
    <cellStyle name="inputExposure 2" xfId="21152"/>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2 2" xfId="21154"/>
    <cellStyle name="Note 2 10 3" xfId="20386"/>
    <cellStyle name="Note 2 10 3 2" xfId="21155"/>
    <cellStyle name="Note 2 10 4" xfId="20387"/>
    <cellStyle name="Note 2 10 4 2" xfId="21156"/>
    <cellStyle name="Note 2 10 5" xfId="20388"/>
    <cellStyle name="Note 2 10 5 2" xfId="21157"/>
    <cellStyle name="Note 2 11" xfId="20389"/>
    <cellStyle name="Note 2 11 2" xfId="20390"/>
    <cellStyle name="Note 2 11 2 2" xfId="21158"/>
    <cellStyle name="Note 2 11 3" xfId="20391"/>
    <cellStyle name="Note 2 11 3 2" xfId="21159"/>
    <cellStyle name="Note 2 11 4" xfId="20392"/>
    <cellStyle name="Note 2 11 4 2" xfId="21160"/>
    <cellStyle name="Note 2 11 5" xfId="20393"/>
    <cellStyle name="Note 2 11 5 2" xfId="21161"/>
    <cellStyle name="Note 2 12" xfId="20394"/>
    <cellStyle name="Note 2 12 2" xfId="20395"/>
    <cellStyle name="Note 2 12 2 2" xfId="21162"/>
    <cellStyle name="Note 2 12 3" xfId="20396"/>
    <cellStyle name="Note 2 12 3 2" xfId="21163"/>
    <cellStyle name="Note 2 12 4" xfId="20397"/>
    <cellStyle name="Note 2 12 4 2" xfId="21164"/>
    <cellStyle name="Note 2 12 5" xfId="20398"/>
    <cellStyle name="Note 2 12 5 2" xfId="21165"/>
    <cellStyle name="Note 2 13" xfId="20399"/>
    <cellStyle name="Note 2 13 2" xfId="20400"/>
    <cellStyle name="Note 2 13 2 2" xfId="21166"/>
    <cellStyle name="Note 2 13 3" xfId="20401"/>
    <cellStyle name="Note 2 13 3 2" xfId="21167"/>
    <cellStyle name="Note 2 13 4" xfId="20402"/>
    <cellStyle name="Note 2 13 4 2" xfId="21168"/>
    <cellStyle name="Note 2 13 5" xfId="20403"/>
    <cellStyle name="Note 2 13 5 2" xfId="21169"/>
    <cellStyle name="Note 2 14" xfId="20404"/>
    <cellStyle name="Note 2 14 2" xfId="20405"/>
    <cellStyle name="Note 2 14 2 2" xfId="21171"/>
    <cellStyle name="Note 2 14 3" xfId="21170"/>
    <cellStyle name="Note 2 15" xfId="20406"/>
    <cellStyle name="Note 2 15 2" xfId="20407"/>
    <cellStyle name="Note 2 15 2 2" xfId="21172"/>
    <cellStyle name="Note 2 16" xfId="20408"/>
    <cellStyle name="Note 2 16 2" xfId="21173"/>
    <cellStyle name="Note 2 17" xfId="20409"/>
    <cellStyle name="Note 2 17 2" xfId="21174"/>
    <cellStyle name="Note 2 18" xfId="21153"/>
    <cellStyle name="Note 2 2" xfId="20410"/>
    <cellStyle name="Note 2 2 10" xfId="20411"/>
    <cellStyle name="Note 2 2 10 2" xfId="21176"/>
    <cellStyle name="Note 2 2 11" xfId="21175"/>
    <cellStyle name="Note 2 2 2" xfId="20412"/>
    <cellStyle name="Note 2 2 2 2" xfId="20413"/>
    <cellStyle name="Note 2 2 2 2 2" xfId="21178"/>
    <cellStyle name="Note 2 2 2 3" xfId="20414"/>
    <cellStyle name="Note 2 2 2 3 2" xfId="21179"/>
    <cellStyle name="Note 2 2 2 4" xfId="20415"/>
    <cellStyle name="Note 2 2 2 4 2" xfId="21180"/>
    <cellStyle name="Note 2 2 2 5" xfId="20416"/>
    <cellStyle name="Note 2 2 2 5 2" xfId="21181"/>
    <cellStyle name="Note 2 2 2 6" xfId="21177"/>
    <cellStyle name="Note 2 2 3" xfId="20417"/>
    <cellStyle name="Note 2 2 3 2" xfId="20418"/>
    <cellStyle name="Note 2 2 3 2 2" xfId="21182"/>
    <cellStyle name="Note 2 2 3 3" xfId="20419"/>
    <cellStyle name="Note 2 2 3 3 2" xfId="21183"/>
    <cellStyle name="Note 2 2 3 4" xfId="20420"/>
    <cellStyle name="Note 2 2 3 4 2" xfId="21184"/>
    <cellStyle name="Note 2 2 3 5" xfId="20421"/>
    <cellStyle name="Note 2 2 3 5 2" xfId="21185"/>
    <cellStyle name="Note 2 2 4" xfId="20422"/>
    <cellStyle name="Note 2 2 4 2" xfId="20423"/>
    <cellStyle name="Note 2 2 4 2 2" xfId="21187"/>
    <cellStyle name="Note 2 2 4 3" xfId="20424"/>
    <cellStyle name="Note 2 2 4 3 2" xfId="21188"/>
    <cellStyle name="Note 2 2 4 4" xfId="20425"/>
    <cellStyle name="Note 2 2 4 4 2" xfId="21189"/>
    <cellStyle name="Note 2 2 4 5" xfId="21186"/>
    <cellStyle name="Note 2 2 5" xfId="20426"/>
    <cellStyle name="Note 2 2 5 2" xfId="20427"/>
    <cellStyle name="Note 2 2 5 2 2" xfId="21191"/>
    <cellStyle name="Note 2 2 5 3" xfId="20428"/>
    <cellStyle name="Note 2 2 5 3 2" xfId="21192"/>
    <cellStyle name="Note 2 2 5 4" xfId="20429"/>
    <cellStyle name="Note 2 2 5 4 2" xfId="21193"/>
    <cellStyle name="Note 2 2 5 5" xfId="21190"/>
    <cellStyle name="Note 2 2 6" xfId="20430"/>
    <cellStyle name="Note 2 2 6 2" xfId="21194"/>
    <cellStyle name="Note 2 2 7" xfId="20431"/>
    <cellStyle name="Note 2 2 7 2" xfId="21195"/>
    <cellStyle name="Note 2 2 8" xfId="20432"/>
    <cellStyle name="Note 2 2 8 2" xfId="21196"/>
    <cellStyle name="Note 2 2 9" xfId="20433"/>
    <cellStyle name="Note 2 2 9 2" xfId="21197"/>
    <cellStyle name="Note 2 3" xfId="20434"/>
    <cellStyle name="Note 2 3 2" xfId="20435"/>
    <cellStyle name="Note 2 3 2 2" xfId="21198"/>
    <cellStyle name="Note 2 3 3" xfId="20436"/>
    <cellStyle name="Note 2 3 3 2" xfId="21199"/>
    <cellStyle name="Note 2 3 4" xfId="20437"/>
    <cellStyle name="Note 2 3 4 2" xfId="21200"/>
    <cellStyle name="Note 2 3 5" xfId="20438"/>
    <cellStyle name="Note 2 3 5 2" xfId="21201"/>
    <cellStyle name="Note 2 4" xfId="20439"/>
    <cellStyle name="Note 2 4 2" xfId="20440"/>
    <cellStyle name="Note 2 4 2 2" xfId="20441"/>
    <cellStyle name="Note 2 4 2 2 2" xfId="21202"/>
    <cellStyle name="Note 2 4 3" xfId="20442"/>
    <cellStyle name="Note 2 4 3 2" xfId="20443"/>
    <cellStyle name="Note 2 4 3 2 2" xfId="21203"/>
    <cellStyle name="Note 2 4 4" xfId="20444"/>
    <cellStyle name="Note 2 4 4 2" xfId="20445"/>
    <cellStyle name="Note 2 4 4 2 2" xfId="21204"/>
    <cellStyle name="Note 2 4 5" xfId="20446"/>
    <cellStyle name="Note 2 4 6" xfId="20447"/>
    <cellStyle name="Note 2 4 7" xfId="20448"/>
    <cellStyle name="Note 2 4 7 2" xfId="21205"/>
    <cellStyle name="Note 2 5" xfId="20449"/>
    <cellStyle name="Note 2 5 2" xfId="20450"/>
    <cellStyle name="Note 2 5 2 2" xfId="20451"/>
    <cellStyle name="Note 2 5 2 2 2" xfId="21206"/>
    <cellStyle name="Note 2 5 3" xfId="20452"/>
    <cellStyle name="Note 2 5 3 2" xfId="20453"/>
    <cellStyle name="Note 2 5 3 2 2" xfId="21207"/>
    <cellStyle name="Note 2 5 4" xfId="20454"/>
    <cellStyle name="Note 2 5 4 2" xfId="20455"/>
    <cellStyle name="Note 2 5 4 2 2" xfId="21208"/>
    <cellStyle name="Note 2 5 5" xfId="20456"/>
    <cellStyle name="Note 2 5 6" xfId="20457"/>
    <cellStyle name="Note 2 5 7" xfId="20458"/>
    <cellStyle name="Note 2 5 7 2" xfId="21209"/>
    <cellStyle name="Note 2 6" xfId="20459"/>
    <cellStyle name="Note 2 6 2" xfId="20460"/>
    <cellStyle name="Note 2 6 2 2" xfId="20461"/>
    <cellStyle name="Note 2 6 2 2 2" xfId="21210"/>
    <cellStyle name="Note 2 6 3" xfId="20462"/>
    <cellStyle name="Note 2 6 3 2" xfId="20463"/>
    <cellStyle name="Note 2 6 3 2 2" xfId="21211"/>
    <cellStyle name="Note 2 6 4" xfId="20464"/>
    <cellStyle name="Note 2 6 4 2" xfId="20465"/>
    <cellStyle name="Note 2 6 4 2 2" xfId="21212"/>
    <cellStyle name="Note 2 6 5" xfId="20466"/>
    <cellStyle name="Note 2 6 6" xfId="20467"/>
    <cellStyle name="Note 2 6 7" xfId="20468"/>
    <cellStyle name="Note 2 6 7 2" xfId="21213"/>
    <cellStyle name="Note 2 7" xfId="20469"/>
    <cellStyle name="Note 2 7 2" xfId="20470"/>
    <cellStyle name="Note 2 7 2 2" xfId="20471"/>
    <cellStyle name="Note 2 7 2 2 2" xfId="21214"/>
    <cellStyle name="Note 2 7 3" xfId="20472"/>
    <cellStyle name="Note 2 7 3 2" xfId="20473"/>
    <cellStyle name="Note 2 7 3 2 2" xfId="21215"/>
    <cellStyle name="Note 2 7 4" xfId="20474"/>
    <cellStyle name="Note 2 7 4 2" xfId="20475"/>
    <cellStyle name="Note 2 7 4 2 2" xfId="21216"/>
    <cellStyle name="Note 2 7 5" xfId="20476"/>
    <cellStyle name="Note 2 7 6" xfId="20477"/>
    <cellStyle name="Note 2 7 7" xfId="20478"/>
    <cellStyle name="Note 2 7 7 2" xfId="21217"/>
    <cellStyle name="Note 2 8" xfId="20479"/>
    <cellStyle name="Note 2 8 2" xfId="20480"/>
    <cellStyle name="Note 2 8 2 2" xfId="21218"/>
    <cellStyle name="Note 2 8 3" xfId="20481"/>
    <cellStyle name="Note 2 8 3 2" xfId="21219"/>
    <cellStyle name="Note 2 8 4" xfId="20482"/>
    <cellStyle name="Note 2 8 4 2" xfId="21220"/>
    <cellStyle name="Note 2 8 5" xfId="20483"/>
    <cellStyle name="Note 2 8 5 2" xfId="21221"/>
    <cellStyle name="Note 2 9" xfId="20484"/>
    <cellStyle name="Note 2 9 2" xfId="20485"/>
    <cellStyle name="Note 2 9 2 2" xfId="21222"/>
    <cellStyle name="Note 2 9 3" xfId="20486"/>
    <cellStyle name="Note 2 9 3 2" xfId="21223"/>
    <cellStyle name="Note 2 9 4" xfId="20487"/>
    <cellStyle name="Note 2 9 4 2" xfId="21224"/>
    <cellStyle name="Note 2 9 5" xfId="20488"/>
    <cellStyle name="Note 2 9 5 2" xfId="21225"/>
    <cellStyle name="Note 3 2" xfId="20489"/>
    <cellStyle name="Note 3 2 2" xfId="20490"/>
    <cellStyle name="Note 3 2 2 2" xfId="21227"/>
    <cellStyle name="Note 3 2 3" xfId="20491"/>
    <cellStyle name="Note 3 2 4" xfId="21226"/>
    <cellStyle name="Note 3 3" xfId="20492"/>
    <cellStyle name="Note 3 3 2" xfId="20493"/>
    <cellStyle name="Note 3 3 3" xfId="21228"/>
    <cellStyle name="Note 3 4" xfId="20494"/>
    <cellStyle name="Note 3 4 2" xfId="21229"/>
    <cellStyle name="Note 3 5" xfId="20495"/>
    <cellStyle name="Note 4 2" xfId="20496"/>
    <cellStyle name="Note 4 2 2" xfId="20497"/>
    <cellStyle name="Note 4 2 2 2" xfId="21231"/>
    <cellStyle name="Note 4 2 3" xfId="20498"/>
    <cellStyle name="Note 4 2 4" xfId="21230"/>
    <cellStyle name="Note 4 3" xfId="20499"/>
    <cellStyle name="Note 4 4" xfId="20500"/>
    <cellStyle name="Note 4 4 2" xfId="21232"/>
    <cellStyle name="Note 4 5" xfId="20501"/>
    <cellStyle name="Note 5" xfId="20502"/>
    <cellStyle name="Note 5 2" xfId="20503"/>
    <cellStyle name="Note 5 2 2" xfId="20504"/>
    <cellStyle name="Note 5 2 3" xfId="21234"/>
    <cellStyle name="Note 5 3" xfId="20505"/>
    <cellStyle name="Note 5 3 2" xfId="20506"/>
    <cellStyle name="Note 5 3 3" xfId="21235"/>
    <cellStyle name="Note 5 4" xfId="20507"/>
    <cellStyle name="Note 5 4 2" xfId="21236"/>
    <cellStyle name="Note 5 5" xfId="20508"/>
    <cellStyle name="Note 5 6" xfId="21233"/>
    <cellStyle name="Note 6" xfId="20509"/>
    <cellStyle name="Note 6 2" xfId="20510"/>
    <cellStyle name="Note 6 2 2" xfId="20511"/>
    <cellStyle name="Note 6 2 3" xfId="21238"/>
    <cellStyle name="Note 6 3" xfId="20512"/>
    <cellStyle name="Note 6 4" xfId="20513"/>
    <cellStyle name="Note 6 5" xfId="21237"/>
    <cellStyle name="Note 7" xfId="20514"/>
    <cellStyle name="Note 7 2" xfId="21239"/>
    <cellStyle name="Note 8" xfId="20515"/>
    <cellStyle name="Note 8 2" xfId="20516"/>
    <cellStyle name="Note 8 2 2" xfId="21241"/>
    <cellStyle name="Note 8 3" xfId="21240"/>
    <cellStyle name="Note 9" xfId="20517"/>
    <cellStyle name="Note 9 2" xfId="21242"/>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243"/>
    <cellStyle name="OptionHeading" xfId="20525"/>
    <cellStyle name="OptionHeading 2" xfId="20526"/>
    <cellStyle name="OptionHeading 3" xfId="20527"/>
    <cellStyle name="Output 2" xfId="20528"/>
    <cellStyle name="Output 2 10" xfId="20529"/>
    <cellStyle name="Output 2 10 2" xfId="20530"/>
    <cellStyle name="Output 2 10 2 2" xfId="21245"/>
    <cellStyle name="Output 2 10 3" xfId="20531"/>
    <cellStyle name="Output 2 10 3 2" xfId="21246"/>
    <cellStyle name="Output 2 10 4" xfId="20532"/>
    <cellStyle name="Output 2 10 4 2" xfId="21247"/>
    <cellStyle name="Output 2 10 5" xfId="20533"/>
    <cellStyle name="Output 2 10 5 2" xfId="21248"/>
    <cellStyle name="Output 2 11" xfId="20534"/>
    <cellStyle name="Output 2 11 2" xfId="20535"/>
    <cellStyle name="Output 2 11 2 2" xfId="21250"/>
    <cellStyle name="Output 2 11 3" xfId="20536"/>
    <cellStyle name="Output 2 11 3 2" xfId="21251"/>
    <cellStyle name="Output 2 11 4" xfId="20537"/>
    <cellStyle name="Output 2 11 4 2" xfId="21252"/>
    <cellStyle name="Output 2 11 5" xfId="20538"/>
    <cellStyle name="Output 2 11 5 2" xfId="21253"/>
    <cellStyle name="Output 2 11 6" xfId="21249"/>
    <cellStyle name="Output 2 12" xfId="20539"/>
    <cellStyle name="Output 2 12 2" xfId="20540"/>
    <cellStyle name="Output 2 12 2 2" xfId="21255"/>
    <cellStyle name="Output 2 12 3" xfId="20541"/>
    <cellStyle name="Output 2 12 3 2" xfId="21256"/>
    <cellStyle name="Output 2 12 4" xfId="20542"/>
    <cellStyle name="Output 2 12 4 2" xfId="21257"/>
    <cellStyle name="Output 2 12 5" xfId="20543"/>
    <cellStyle name="Output 2 12 5 2" xfId="21258"/>
    <cellStyle name="Output 2 12 6" xfId="21254"/>
    <cellStyle name="Output 2 13" xfId="20544"/>
    <cellStyle name="Output 2 13 2" xfId="20545"/>
    <cellStyle name="Output 2 13 2 2" xfId="21260"/>
    <cellStyle name="Output 2 13 3" xfId="20546"/>
    <cellStyle name="Output 2 13 3 2" xfId="21261"/>
    <cellStyle name="Output 2 13 4" xfId="20547"/>
    <cellStyle name="Output 2 13 4 2" xfId="21262"/>
    <cellStyle name="Output 2 13 5" xfId="21259"/>
    <cellStyle name="Output 2 14" xfId="20548"/>
    <cellStyle name="Output 2 14 2" xfId="21263"/>
    <cellStyle name="Output 2 15" xfId="20549"/>
    <cellStyle name="Output 2 15 2" xfId="21264"/>
    <cellStyle name="Output 2 16" xfId="20550"/>
    <cellStyle name="Output 2 16 2" xfId="21265"/>
    <cellStyle name="Output 2 17" xfId="21244"/>
    <cellStyle name="Output 2 2" xfId="20551"/>
    <cellStyle name="Output 2 2 10" xfId="21266"/>
    <cellStyle name="Output 2 2 2" xfId="20552"/>
    <cellStyle name="Output 2 2 2 2" xfId="20553"/>
    <cellStyle name="Output 2 2 2 2 2" xfId="21268"/>
    <cellStyle name="Output 2 2 2 3" xfId="20554"/>
    <cellStyle name="Output 2 2 2 3 2" xfId="21269"/>
    <cellStyle name="Output 2 2 2 4" xfId="20555"/>
    <cellStyle name="Output 2 2 2 4 2" xfId="21270"/>
    <cellStyle name="Output 2 2 2 5" xfId="21267"/>
    <cellStyle name="Output 2 2 3" xfId="20556"/>
    <cellStyle name="Output 2 2 3 2" xfId="20557"/>
    <cellStyle name="Output 2 2 3 2 2" xfId="21272"/>
    <cellStyle name="Output 2 2 3 3" xfId="20558"/>
    <cellStyle name="Output 2 2 3 3 2" xfId="21273"/>
    <cellStyle name="Output 2 2 3 4" xfId="20559"/>
    <cellStyle name="Output 2 2 3 4 2" xfId="21274"/>
    <cellStyle name="Output 2 2 3 5" xfId="21271"/>
    <cellStyle name="Output 2 2 4" xfId="20560"/>
    <cellStyle name="Output 2 2 4 2" xfId="20561"/>
    <cellStyle name="Output 2 2 4 2 2" xfId="21276"/>
    <cellStyle name="Output 2 2 4 3" xfId="20562"/>
    <cellStyle name="Output 2 2 4 3 2" xfId="21277"/>
    <cellStyle name="Output 2 2 4 4" xfId="20563"/>
    <cellStyle name="Output 2 2 4 4 2" xfId="21278"/>
    <cellStyle name="Output 2 2 4 5" xfId="21275"/>
    <cellStyle name="Output 2 2 5" xfId="20564"/>
    <cellStyle name="Output 2 2 5 2" xfId="20565"/>
    <cellStyle name="Output 2 2 5 2 2" xfId="21280"/>
    <cellStyle name="Output 2 2 5 3" xfId="20566"/>
    <cellStyle name="Output 2 2 5 3 2" xfId="21281"/>
    <cellStyle name="Output 2 2 5 4" xfId="20567"/>
    <cellStyle name="Output 2 2 5 4 2" xfId="21282"/>
    <cellStyle name="Output 2 2 5 5" xfId="21279"/>
    <cellStyle name="Output 2 2 6" xfId="20568"/>
    <cellStyle name="Output 2 2 6 2" xfId="21283"/>
    <cellStyle name="Output 2 2 7" xfId="20569"/>
    <cellStyle name="Output 2 2 7 2" xfId="21284"/>
    <cellStyle name="Output 2 2 8" xfId="20570"/>
    <cellStyle name="Output 2 2 8 2" xfId="21285"/>
    <cellStyle name="Output 2 2 9" xfId="20571"/>
    <cellStyle name="Output 2 2 9 2" xfId="21286"/>
    <cellStyle name="Output 2 3" xfId="20572"/>
    <cellStyle name="Output 2 3 2" xfId="20573"/>
    <cellStyle name="Output 2 3 2 2" xfId="21287"/>
    <cellStyle name="Output 2 3 3" xfId="20574"/>
    <cellStyle name="Output 2 3 3 2" xfId="21288"/>
    <cellStyle name="Output 2 3 4" xfId="20575"/>
    <cellStyle name="Output 2 3 4 2" xfId="21289"/>
    <cellStyle name="Output 2 3 5" xfId="20576"/>
    <cellStyle name="Output 2 3 5 2" xfId="21290"/>
    <cellStyle name="Output 2 4" xfId="20577"/>
    <cellStyle name="Output 2 4 2" xfId="20578"/>
    <cellStyle name="Output 2 4 2 2" xfId="21291"/>
    <cellStyle name="Output 2 4 3" xfId="20579"/>
    <cellStyle name="Output 2 4 3 2" xfId="21292"/>
    <cellStyle name="Output 2 4 4" xfId="20580"/>
    <cellStyle name="Output 2 4 4 2" xfId="21293"/>
    <cellStyle name="Output 2 4 5" xfId="20581"/>
    <cellStyle name="Output 2 4 5 2" xfId="21294"/>
    <cellStyle name="Output 2 5" xfId="20582"/>
    <cellStyle name="Output 2 5 2" xfId="20583"/>
    <cellStyle name="Output 2 5 2 2" xfId="21295"/>
    <cellStyle name="Output 2 5 3" xfId="20584"/>
    <cellStyle name="Output 2 5 3 2" xfId="21296"/>
    <cellStyle name="Output 2 5 4" xfId="20585"/>
    <cellStyle name="Output 2 5 4 2" xfId="21297"/>
    <cellStyle name="Output 2 5 5" xfId="20586"/>
    <cellStyle name="Output 2 5 5 2" xfId="21298"/>
    <cellStyle name="Output 2 6" xfId="20587"/>
    <cellStyle name="Output 2 6 2" xfId="20588"/>
    <cellStyle name="Output 2 6 2 2" xfId="21299"/>
    <cellStyle name="Output 2 6 3" xfId="20589"/>
    <cellStyle name="Output 2 6 3 2" xfId="21300"/>
    <cellStyle name="Output 2 6 4" xfId="20590"/>
    <cellStyle name="Output 2 6 4 2" xfId="21301"/>
    <cellStyle name="Output 2 6 5" xfId="20591"/>
    <cellStyle name="Output 2 6 5 2" xfId="21302"/>
    <cellStyle name="Output 2 7" xfId="20592"/>
    <cellStyle name="Output 2 7 2" xfId="20593"/>
    <cellStyle name="Output 2 7 2 2" xfId="21303"/>
    <cellStyle name="Output 2 7 3" xfId="20594"/>
    <cellStyle name="Output 2 7 3 2" xfId="21304"/>
    <cellStyle name="Output 2 7 4" xfId="20595"/>
    <cellStyle name="Output 2 7 4 2" xfId="21305"/>
    <cellStyle name="Output 2 7 5" xfId="20596"/>
    <cellStyle name="Output 2 7 5 2" xfId="21306"/>
    <cellStyle name="Output 2 8" xfId="20597"/>
    <cellStyle name="Output 2 8 2" xfId="20598"/>
    <cellStyle name="Output 2 8 2 2" xfId="21307"/>
    <cellStyle name="Output 2 8 3" xfId="20599"/>
    <cellStyle name="Output 2 8 3 2" xfId="21308"/>
    <cellStyle name="Output 2 8 4" xfId="20600"/>
    <cellStyle name="Output 2 8 4 2" xfId="21309"/>
    <cellStyle name="Output 2 8 5" xfId="20601"/>
    <cellStyle name="Output 2 8 5 2" xfId="21310"/>
    <cellStyle name="Output 2 9" xfId="20602"/>
    <cellStyle name="Output 2 9 2" xfId="20603"/>
    <cellStyle name="Output 2 9 2 2" xfId="21311"/>
    <cellStyle name="Output 2 9 3" xfId="20604"/>
    <cellStyle name="Output 2 9 3 2" xfId="21312"/>
    <cellStyle name="Output 2 9 4" xfId="20605"/>
    <cellStyle name="Output 2 9 4 2" xfId="21313"/>
    <cellStyle name="Output 2 9 5" xfId="20606"/>
    <cellStyle name="Output 2 9 5 2" xfId="21314"/>
    <cellStyle name="Output 3" xfId="20607"/>
    <cellStyle name="Output 3 2" xfId="20608"/>
    <cellStyle name="Output 3 2 2" xfId="21316"/>
    <cellStyle name="Output 3 3" xfId="20609"/>
    <cellStyle name="Output 3 3 2" xfId="21317"/>
    <cellStyle name="Output 3 4" xfId="21315"/>
    <cellStyle name="Output 4" xfId="20610"/>
    <cellStyle name="Output 4 2" xfId="20611"/>
    <cellStyle name="Output 4 2 2" xfId="21319"/>
    <cellStyle name="Output 4 3" xfId="20612"/>
    <cellStyle name="Output 4 3 2" xfId="21320"/>
    <cellStyle name="Output 4 4" xfId="21318"/>
    <cellStyle name="Output 5" xfId="20613"/>
    <cellStyle name="Output 5 2" xfId="20614"/>
    <cellStyle name="Output 5 2 2" xfId="21322"/>
    <cellStyle name="Output 5 3" xfId="20615"/>
    <cellStyle name="Output 5 3 2" xfId="21323"/>
    <cellStyle name="Output 5 4" xfId="21321"/>
    <cellStyle name="Output 6" xfId="20616"/>
    <cellStyle name="Output 6 2" xfId="20617"/>
    <cellStyle name="Output 6 2 2" xfId="21325"/>
    <cellStyle name="Output 6 3" xfId="20618"/>
    <cellStyle name="Output 6 3 2" xfId="21326"/>
    <cellStyle name="Output 6 4" xfId="21324"/>
    <cellStyle name="Output 7" xfId="20619"/>
    <cellStyle name="Output 7 2" xfId="21327"/>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328"/>
    <cellStyle name="showParameterE" xfId="20787"/>
    <cellStyle name="showParameterE 2" xfId="21329"/>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331"/>
    <cellStyle name="Total 2 10 3" xfId="20826"/>
    <cellStyle name="Total 2 10 3 2" xfId="21332"/>
    <cellStyle name="Total 2 10 4" xfId="20827"/>
    <cellStyle name="Total 2 10 4 2" xfId="21333"/>
    <cellStyle name="Total 2 10 5" xfId="20828"/>
    <cellStyle name="Total 2 10 5 2" xfId="21334"/>
    <cellStyle name="Total 2 11" xfId="20829"/>
    <cellStyle name="Total 2 11 2" xfId="20830"/>
    <cellStyle name="Total 2 11 2 2" xfId="21336"/>
    <cellStyle name="Total 2 11 3" xfId="20831"/>
    <cellStyle name="Total 2 11 3 2" xfId="21337"/>
    <cellStyle name="Total 2 11 4" xfId="20832"/>
    <cellStyle name="Total 2 11 4 2" xfId="21338"/>
    <cellStyle name="Total 2 11 5" xfId="20833"/>
    <cellStyle name="Total 2 11 5 2" xfId="21339"/>
    <cellStyle name="Total 2 11 6" xfId="21335"/>
    <cellStyle name="Total 2 12" xfId="20834"/>
    <cellStyle name="Total 2 12 2" xfId="20835"/>
    <cellStyle name="Total 2 12 2 2" xfId="21341"/>
    <cellStyle name="Total 2 12 3" xfId="20836"/>
    <cellStyle name="Total 2 12 3 2" xfId="21342"/>
    <cellStyle name="Total 2 12 4" xfId="20837"/>
    <cellStyle name="Total 2 12 4 2" xfId="21343"/>
    <cellStyle name="Total 2 12 5" xfId="20838"/>
    <cellStyle name="Total 2 12 5 2" xfId="21344"/>
    <cellStyle name="Total 2 12 6" xfId="21340"/>
    <cellStyle name="Total 2 13" xfId="20839"/>
    <cellStyle name="Total 2 13 2" xfId="20840"/>
    <cellStyle name="Total 2 13 2 2" xfId="21346"/>
    <cellStyle name="Total 2 13 3" xfId="20841"/>
    <cellStyle name="Total 2 13 3 2" xfId="21347"/>
    <cellStyle name="Total 2 13 4" xfId="20842"/>
    <cellStyle name="Total 2 13 4 2" xfId="21348"/>
    <cellStyle name="Total 2 13 5" xfId="21345"/>
    <cellStyle name="Total 2 14" xfId="20843"/>
    <cellStyle name="Total 2 14 2" xfId="21349"/>
    <cellStyle name="Total 2 15" xfId="20844"/>
    <cellStyle name="Total 2 15 2" xfId="21350"/>
    <cellStyle name="Total 2 16" xfId="20845"/>
    <cellStyle name="Total 2 16 2" xfId="21351"/>
    <cellStyle name="Total 2 17" xfId="21330"/>
    <cellStyle name="Total 2 2" xfId="20846"/>
    <cellStyle name="Total 2 2 10" xfId="21352"/>
    <cellStyle name="Total 2 2 2" xfId="20847"/>
    <cellStyle name="Total 2 2 2 2" xfId="20848"/>
    <cellStyle name="Total 2 2 2 2 2" xfId="21354"/>
    <cellStyle name="Total 2 2 2 3" xfId="20849"/>
    <cellStyle name="Total 2 2 2 3 2" xfId="21355"/>
    <cellStyle name="Total 2 2 2 4" xfId="20850"/>
    <cellStyle name="Total 2 2 2 4 2" xfId="21356"/>
    <cellStyle name="Total 2 2 2 5" xfId="21353"/>
    <cellStyle name="Total 2 2 3" xfId="20851"/>
    <cellStyle name="Total 2 2 3 2" xfId="20852"/>
    <cellStyle name="Total 2 2 3 2 2" xfId="21358"/>
    <cellStyle name="Total 2 2 3 3" xfId="20853"/>
    <cellStyle name="Total 2 2 3 3 2" xfId="21359"/>
    <cellStyle name="Total 2 2 3 4" xfId="20854"/>
    <cellStyle name="Total 2 2 3 4 2" xfId="21360"/>
    <cellStyle name="Total 2 2 3 5" xfId="21357"/>
    <cellStyle name="Total 2 2 4" xfId="20855"/>
    <cellStyle name="Total 2 2 4 2" xfId="20856"/>
    <cellStyle name="Total 2 2 4 2 2" xfId="21362"/>
    <cellStyle name="Total 2 2 4 3" xfId="20857"/>
    <cellStyle name="Total 2 2 4 3 2" xfId="21363"/>
    <cellStyle name="Total 2 2 4 4" xfId="20858"/>
    <cellStyle name="Total 2 2 4 4 2" xfId="21364"/>
    <cellStyle name="Total 2 2 4 5" xfId="21361"/>
    <cellStyle name="Total 2 2 5" xfId="20859"/>
    <cellStyle name="Total 2 2 5 2" xfId="20860"/>
    <cellStyle name="Total 2 2 5 2 2" xfId="21366"/>
    <cellStyle name="Total 2 2 5 3" xfId="20861"/>
    <cellStyle name="Total 2 2 5 3 2" xfId="21367"/>
    <cellStyle name="Total 2 2 5 4" xfId="20862"/>
    <cellStyle name="Total 2 2 5 4 2" xfId="21368"/>
    <cellStyle name="Total 2 2 5 5" xfId="21365"/>
    <cellStyle name="Total 2 2 6" xfId="20863"/>
    <cellStyle name="Total 2 2 6 2" xfId="21369"/>
    <cellStyle name="Total 2 2 7" xfId="20864"/>
    <cellStyle name="Total 2 2 7 2" xfId="21370"/>
    <cellStyle name="Total 2 2 8" xfId="20865"/>
    <cellStyle name="Total 2 2 8 2" xfId="21371"/>
    <cellStyle name="Total 2 2 9" xfId="20866"/>
    <cellStyle name="Total 2 2 9 2" xfId="21372"/>
    <cellStyle name="Total 2 3" xfId="20867"/>
    <cellStyle name="Total 2 3 2" xfId="20868"/>
    <cellStyle name="Total 2 3 2 2" xfId="21373"/>
    <cellStyle name="Total 2 3 3" xfId="20869"/>
    <cellStyle name="Total 2 3 3 2" xfId="21374"/>
    <cellStyle name="Total 2 3 4" xfId="20870"/>
    <cellStyle name="Total 2 3 4 2" xfId="21375"/>
    <cellStyle name="Total 2 3 5" xfId="20871"/>
    <cellStyle name="Total 2 3 5 2" xfId="21376"/>
    <cellStyle name="Total 2 4" xfId="20872"/>
    <cellStyle name="Total 2 4 2" xfId="20873"/>
    <cellStyle name="Total 2 4 2 2" xfId="21377"/>
    <cellStyle name="Total 2 4 3" xfId="20874"/>
    <cellStyle name="Total 2 4 3 2" xfId="21378"/>
    <cellStyle name="Total 2 4 4" xfId="20875"/>
    <cellStyle name="Total 2 4 4 2" xfId="21379"/>
    <cellStyle name="Total 2 4 5" xfId="20876"/>
    <cellStyle name="Total 2 4 5 2" xfId="21380"/>
    <cellStyle name="Total 2 5" xfId="20877"/>
    <cellStyle name="Total 2 5 2" xfId="20878"/>
    <cellStyle name="Total 2 5 2 2" xfId="21381"/>
    <cellStyle name="Total 2 5 3" xfId="20879"/>
    <cellStyle name="Total 2 5 3 2" xfId="21382"/>
    <cellStyle name="Total 2 5 4" xfId="20880"/>
    <cellStyle name="Total 2 5 4 2" xfId="21383"/>
    <cellStyle name="Total 2 5 5" xfId="20881"/>
    <cellStyle name="Total 2 5 5 2" xfId="21384"/>
    <cellStyle name="Total 2 6" xfId="20882"/>
    <cellStyle name="Total 2 6 2" xfId="20883"/>
    <cellStyle name="Total 2 6 2 2" xfId="21385"/>
    <cellStyle name="Total 2 6 3" xfId="20884"/>
    <cellStyle name="Total 2 6 3 2" xfId="21386"/>
    <cellStyle name="Total 2 6 4" xfId="20885"/>
    <cellStyle name="Total 2 6 4 2" xfId="21387"/>
    <cellStyle name="Total 2 6 5" xfId="20886"/>
    <cellStyle name="Total 2 6 5 2" xfId="21388"/>
    <cellStyle name="Total 2 7" xfId="20887"/>
    <cellStyle name="Total 2 7 2" xfId="20888"/>
    <cellStyle name="Total 2 7 2 2" xfId="21389"/>
    <cellStyle name="Total 2 7 3" xfId="20889"/>
    <cellStyle name="Total 2 7 3 2" xfId="21390"/>
    <cellStyle name="Total 2 7 4" xfId="20890"/>
    <cellStyle name="Total 2 7 4 2" xfId="21391"/>
    <cellStyle name="Total 2 7 5" xfId="20891"/>
    <cellStyle name="Total 2 7 5 2" xfId="21392"/>
    <cellStyle name="Total 2 8" xfId="20892"/>
    <cellStyle name="Total 2 8 2" xfId="20893"/>
    <cellStyle name="Total 2 8 2 2" xfId="21393"/>
    <cellStyle name="Total 2 8 3" xfId="20894"/>
    <cellStyle name="Total 2 8 3 2" xfId="21394"/>
    <cellStyle name="Total 2 8 4" xfId="20895"/>
    <cellStyle name="Total 2 8 4 2" xfId="21395"/>
    <cellStyle name="Total 2 8 5" xfId="20896"/>
    <cellStyle name="Total 2 8 5 2" xfId="21396"/>
    <cellStyle name="Total 2 9" xfId="20897"/>
    <cellStyle name="Total 2 9 2" xfId="20898"/>
    <cellStyle name="Total 2 9 2 2" xfId="21397"/>
    <cellStyle name="Total 2 9 3" xfId="20899"/>
    <cellStyle name="Total 2 9 3 2" xfId="21398"/>
    <cellStyle name="Total 2 9 4" xfId="20900"/>
    <cellStyle name="Total 2 9 4 2" xfId="21399"/>
    <cellStyle name="Total 2 9 5" xfId="20901"/>
    <cellStyle name="Total 2 9 5 2" xfId="21400"/>
    <cellStyle name="Total 3" xfId="20902"/>
    <cellStyle name="Total 3 2" xfId="20903"/>
    <cellStyle name="Total 3 2 2" xfId="21402"/>
    <cellStyle name="Total 3 3" xfId="20904"/>
    <cellStyle name="Total 3 3 2" xfId="21403"/>
    <cellStyle name="Total 3 4" xfId="21401"/>
    <cellStyle name="Total 4" xfId="20905"/>
    <cellStyle name="Total 4 2" xfId="20906"/>
    <cellStyle name="Total 4 2 2" xfId="21405"/>
    <cellStyle name="Total 4 3" xfId="20907"/>
    <cellStyle name="Total 4 3 2" xfId="21406"/>
    <cellStyle name="Total 4 4" xfId="21404"/>
    <cellStyle name="Total 5" xfId="20908"/>
    <cellStyle name="Total 5 2" xfId="20909"/>
    <cellStyle name="Total 5 2 2" xfId="21408"/>
    <cellStyle name="Total 5 3" xfId="20910"/>
    <cellStyle name="Total 5 3 2" xfId="21409"/>
    <cellStyle name="Total 5 4" xfId="21407"/>
    <cellStyle name="Total 6" xfId="20911"/>
    <cellStyle name="Total 6 2" xfId="20912"/>
    <cellStyle name="Total 6 2 2" xfId="21411"/>
    <cellStyle name="Total 6 3" xfId="20913"/>
    <cellStyle name="Total 6 3 2" xfId="21412"/>
    <cellStyle name="Total 6 4" xfId="21410"/>
    <cellStyle name="Total 7" xfId="20914"/>
    <cellStyle name="Total 7 2" xfId="21413"/>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tabSelected="1" zoomScaleNormal="100" workbookViewId="0">
      <selection activeCell="B7" sqref="B7"/>
    </sheetView>
  </sheetViews>
  <sheetFormatPr defaultColWidth="9.140625" defaultRowHeight="14.25"/>
  <cols>
    <col min="1" max="1" width="10.28515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160"/>
      <c r="B1" s="205" t="s">
        <v>344</v>
      </c>
      <c r="C1" s="160"/>
    </row>
    <row r="2" spans="1:3">
      <c r="A2" s="206">
        <v>1</v>
      </c>
      <c r="B2" s="340" t="s">
        <v>345</v>
      </c>
      <c r="C2" s="597" t="s">
        <v>742</v>
      </c>
    </row>
    <row r="3" spans="1:3" ht="15">
      <c r="A3" s="206">
        <v>2</v>
      </c>
      <c r="B3" s="341" t="s">
        <v>341</v>
      </c>
      <c r="C3" s="613" t="s">
        <v>743</v>
      </c>
    </row>
    <row r="4" spans="1:3" ht="15">
      <c r="A4" s="206">
        <v>3</v>
      </c>
      <c r="B4" s="342" t="s">
        <v>346</v>
      </c>
      <c r="C4" s="613" t="s">
        <v>744</v>
      </c>
    </row>
    <row r="5" spans="1:3" ht="15">
      <c r="A5" s="207">
        <v>4</v>
      </c>
      <c r="B5" s="343" t="s">
        <v>342</v>
      </c>
      <c r="C5" s="613" t="s">
        <v>741</v>
      </c>
    </row>
    <row r="6" spans="1:3" s="208" customFormat="1" ht="45.75" customHeight="1">
      <c r="A6" s="700" t="s">
        <v>420</v>
      </c>
      <c r="B6" s="701"/>
      <c r="C6" s="701"/>
    </row>
    <row r="7" spans="1:3" ht="15">
      <c r="A7" s="209" t="s">
        <v>30</v>
      </c>
      <c r="B7" s="205" t="s">
        <v>343</v>
      </c>
    </row>
    <row r="8" spans="1:3">
      <c r="A8" s="160">
        <v>1</v>
      </c>
      <c r="B8" s="247" t="s">
        <v>21</v>
      </c>
    </row>
    <row r="9" spans="1:3">
      <c r="A9" s="160">
        <v>2</v>
      </c>
      <c r="B9" s="248" t="s">
        <v>22</v>
      </c>
    </row>
    <row r="10" spans="1:3">
      <c r="A10" s="160">
        <v>3</v>
      </c>
      <c r="B10" s="248" t="s">
        <v>23</v>
      </c>
    </row>
    <row r="11" spans="1:3">
      <c r="A11" s="160">
        <v>4</v>
      </c>
      <c r="B11" s="248" t="s">
        <v>24</v>
      </c>
      <c r="C11" s="87"/>
    </row>
    <row r="12" spans="1:3">
      <c r="A12" s="160">
        <v>5</v>
      </c>
      <c r="B12" s="248" t="s">
        <v>25</v>
      </c>
    </row>
    <row r="13" spans="1:3">
      <c r="A13" s="160">
        <v>6</v>
      </c>
      <c r="B13" s="249" t="s">
        <v>353</v>
      </c>
    </row>
    <row r="14" spans="1:3">
      <c r="A14" s="160">
        <v>7</v>
      </c>
      <c r="B14" s="248" t="s">
        <v>347</v>
      </c>
    </row>
    <row r="15" spans="1:3">
      <c r="A15" s="160">
        <v>8</v>
      </c>
      <c r="B15" s="248" t="s">
        <v>348</v>
      </c>
    </row>
    <row r="16" spans="1:3">
      <c r="A16" s="160">
        <v>9</v>
      </c>
      <c r="B16" s="248" t="s">
        <v>26</v>
      </c>
    </row>
    <row r="17" spans="1:2">
      <c r="A17" s="339" t="s">
        <v>419</v>
      </c>
      <c r="B17" s="338" t="s">
        <v>406</v>
      </c>
    </row>
    <row r="18" spans="1:2">
      <c r="A18" s="160">
        <v>10</v>
      </c>
      <c r="B18" s="248" t="s">
        <v>27</v>
      </c>
    </row>
    <row r="19" spans="1:2">
      <c r="A19" s="160">
        <v>11</v>
      </c>
      <c r="B19" s="249" t="s">
        <v>349</v>
      </c>
    </row>
    <row r="20" spans="1:2">
      <c r="A20" s="160">
        <v>12</v>
      </c>
      <c r="B20" s="249" t="s">
        <v>28</v>
      </c>
    </row>
    <row r="21" spans="1:2">
      <c r="A21" s="390">
        <v>13</v>
      </c>
      <c r="B21" s="391" t="s">
        <v>350</v>
      </c>
    </row>
    <row r="22" spans="1:2">
      <c r="A22" s="390">
        <v>14</v>
      </c>
      <c r="B22" s="392" t="s">
        <v>377</v>
      </c>
    </row>
    <row r="23" spans="1:2">
      <c r="A23" s="393">
        <v>15</v>
      </c>
      <c r="B23" s="394" t="s">
        <v>29</v>
      </c>
    </row>
    <row r="24" spans="1:2">
      <c r="A24" s="393">
        <v>15.1</v>
      </c>
      <c r="B24" s="395" t="s">
        <v>433</v>
      </c>
    </row>
    <row r="25" spans="1:2">
      <c r="A25" s="393">
        <v>16</v>
      </c>
      <c r="B25" s="395" t="s">
        <v>497</v>
      </c>
    </row>
    <row r="26" spans="1:2">
      <c r="A26" s="393">
        <v>17</v>
      </c>
      <c r="B26" s="395" t="s">
        <v>538</v>
      </c>
    </row>
    <row r="27" spans="1:2">
      <c r="A27" s="393">
        <v>18</v>
      </c>
      <c r="B27" s="395" t="s">
        <v>708</v>
      </c>
    </row>
    <row r="28" spans="1:2">
      <c r="A28" s="393">
        <v>19</v>
      </c>
      <c r="B28" s="395" t="s">
        <v>709</v>
      </c>
    </row>
    <row r="29" spans="1:2">
      <c r="A29" s="393">
        <v>20</v>
      </c>
      <c r="B29" s="474" t="s">
        <v>539</v>
      </c>
    </row>
    <row r="30" spans="1:2">
      <c r="A30" s="393">
        <v>21</v>
      </c>
      <c r="B30" s="395" t="s">
        <v>705</v>
      </c>
    </row>
    <row r="31" spans="1:2">
      <c r="A31" s="393">
        <v>22</v>
      </c>
      <c r="B31" s="395" t="s">
        <v>540</v>
      </c>
    </row>
    <row r="32" spans="1:2">
      <c r="A32" s="393">
        <v>23</v>
      </c>
      <c r="B32" s="395" t="s">
        <v>541</v>
      </c>
    </row>
    <row r="33" spans="1:2">
      <c r="A33" s="393">
        <v>24</v>
      </c>
      <c r="B33" s="395" t="s">
        <v>542</v>
      </c>
    </row>
    <row r="34" spans="1:2">
      <c r="A34" s="393">
        <v>25</v>
      </c>
      <c r="B34" s="395" t="s">
        <v>543</v>
      </c>
    </row>
    <row r="35" spans="1:2">
      <c r="A35" s="393">
        <v>26</v>
      </c>
      <c r="B35" s="395" t="s">
        <v>740</v>
      </c>
    </row>
  </sheetData>
  <mergeCells count="1">
    <mergeCell ref="A6:C6"/>
  </mergeCells>
  <hyperlinks>
    <hyperlink ref="B9" location="'2.RC'!A1" display="Balance Sheet"/>
    <hyperlink ref="B12" location="'5. RWA '!A1" display="Risk-Weighted Assets (RWA)"/>
    <hyperlink ref="B8" location="'1. key ratios '!A1" display="Key ratios"/>
    <hyperlink ref="B10" location="'3.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B35" location="'26. Retail Products'!A1" display="General information on retail product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zoomScale="90" zoomScaleNormal="90" workbookViewId="0">
      <pane xSplit="1" ySplit="5" topLeftCell="B45" activePane="bottomRight" state="frozen"/>
      <selection activeCell="B9" sqref="B9"/>
      <selection pane="topRight" activeCell="B9" sqref="B9"/>
      <selection pane="bottomLeft" activeCell="B9" sqref="B9"/>
      <selection pane="bottomRight" activeCell="E51" sqref="E51"/>
    </sheetView>
  </sheetViews>
  <sheetFormatPr defaultColWidth="9.140625" defaultRowHeight="12.75"/>
  <cols>
    <col min="1" max="1" width="9.5703125" style="90" bestFit="1" customWidth="1"/>
    <col min="2" max="2" width="132.42578125" style="4" customWidth="1"/>
    <col min="3" max="3" width="18.42578125" style="4" customWidth="1"/>
    <col min="4" max="16384" width="9.140625" style="4"/>
  </cols>
  <sheetData>
    <row r="1" spans="1:3">
      <c r="A1" s="2" t="s">
        <v>31</v>
      </c>
      <c r="B1" s="3" t="str">
        <f>'Info '!C2</f>
        <v>JSC Ziraat Bank Georgia</v>
      </c>
    </row>
    <row r="2" spans="1:3" s="78" customFormat="1" ht="15.75" customHeight="1">
      <c r="A2" s="78" t="s">
        <v>32</v>
      </c>
      <c r="B2" s="612">
        <f>'1. key ratios '!$B$2</f>
        <v>44651</v>
      </c>
    </row>
    <row r="3" spans="1:3" s="78" customFormat="1" ht="15.75" customHeight="1"/>
    <row r="4" spans="1:3" ht="13.5" thickBot="1">
      <c r="A4" s="90" t="s">
        <v>246</v>
      </c>
      <c r="B4" s="141" t="s">
        <v>245</v>
      </c>
    </row>
    <row r="5" spans="1:3">
      <c r="A5" s="91" t="s">
        <v>6</v>
      </c>
      <c r="B5" s="92"/>
      <c r="C5" s="93" t="s">
        <v>74</v>
      </c>
    </row>
    <row r="6" spans="1:3">
      <c r="A6" s="94">
        <v>1</v>
      </c>
      <c r="B6" s="95" t="s">
        <v>244</v>
      </c>
      <c r="C6" s="581">
        <v>61436638.962099999</v>
      </c>
    </row>
    <row r="7" spans="1:3">
      <c r="A7" s="94">
        <v>2</v>
      </c>
      <c r="B7" s="96" t="s">
        <v>243</v>
      </c>
      <c r="C7" s="580">
        <v>50000000</v>
      </c>
    </row>
    <row r="8" spans="1:3">
      <c r="A8" s="94">
        <v>3</v>
      </c>
      <c r="B8" s="97" t="s">
        <v>242</v>
      </c>
      <c r="C8" s="580"/>
    </row>
    <row r="9" spans="1:3">
      <c r="A9" s="94">
        <v>4</v>
      </c>
      <c r="B9" s="97" t="s">
        <v>241</v>
      </c>
      <c r="C9" s="580"/>
    </row>
    <row r="10" spans="1:3">
      <c r="A10" s="94">
        <v>5</v>
      </c>
      <c r="B10" s="97" t="s">
        <v>240</v>
      </c>
      <c r="C10" s="580"/>
    </row>
    <row r="11" spans="1:3">
      <c r="A11" s="94">
        <v>6</v>
      </c>
      <c r="B11" s="98" t="s">
        <v>239</v>
      </c>
      <c r="C11" s="580">
        <v>11436638.962099999</v>
      </c>
    </row>
    <row r="12" spans="1:3" s="63" customFormat="1">
      <c r="A12" s="94">
        <v>7</v>
      </c>
      <c r="B12" s="95" t="s">
        <v>238</v>
      </c>
      <c r="C12" s="579">
        <v>797689.16</v>
      </c>
    </row>
    <row r="13" spans="1:3" s="63" customFormat="1">
      <c r="A13" s="94">
        <v>8</v>
      </c>
      <c r="B13" s="99" t="s">
        <v>237</v>
      </c>
      <c r="C13" s="578"/>
    </row>
    <row r="14" spans="1:3" s="63" customFormat="1" ht="25.5">
      <c r="A14" s="94">
        <v>9</v>
      </c>
      <c r="B14" s="100" t="s">
        <v>236</v>
      </c>
      <c r="C14" s="578"/>
    </row>
    <row r="15" spans="1:3" s="63" customFormat="1">
      <c r="A15" s="94">
        <v>10</v>
      </c>
      <c r="B15" s="101" t="s">
        <v>235</v>
      </c>
      <c r="C15" s="578">
        <v>797689.16</v>
      </c>
    </row>
    <row r="16" spans="1:3" s="63" customFormat="1">
      <c r="A16" s="94">
        <v>11</v>
      </c>
      <c r="B16" s="102" t="s">
        <v>234</v>
      </c>
      <c r="C16" s="578"/>
    </row>
    <row r="17" spans="1:3" s="63" customFormat="1">
      <c r="A17" s="94">
        <v>12</v>
      </c>
      <c r="B17" s="101" t="s">
        <v>233</v>
      </c>
      <c r="C17" s="578"/>
    </row>
    <row r="18" spans="1:3" s="63" customFormat="1">
      <c r="A18" s="94">
        <v>13</v>
      </c>
      <c r="B18" s="101" t="s">
        <v>232</v>
      </c>
      <c r="C18" s="578"/>
    </row>
    <row r="19" spans="1:3" s="63" customFormat="1">
      <c r="A19" s="94">
        <v>14</v>
      </c>
      <c r="B19" s="101" t="s">
        <v>231</v>
      </c>
      <c r="C19" s="578"/>
    </row>
    <row r="20" spans="1:3" s="63" customFormat="1">
      <c r="A20" s="94">
        <v>15</v>
      </c>
      <c r="B20" s="101" t="s">
        <v>230</v>
      </c>
      <c r="C20" s="578"/>
    </row>
    <row r="21" spans="1:3" s="63" customFormat="1" ht="25.5">
      <c r="A21" s="94">
        <v>16</v>
      </c>
      <c r="B21" s="100" t="s">
        <v>229</v>
      </c>
      <c r="C21" s="578"/>
    </row>
    <row r="22" spans="1:3" s="63" customFormat="1">
      <c r="A22" s="94">
        <v>17</v>
      </c>
      <c r="B22" s="103" t="s">
        <v>228</v>
      </c>
      <c r="C22" s="578"/>
    </row>
    <row r="23" spans="1:3" s="63" customFormat="1">
      <c r="A23" s="94">
        <v>18</v>
      </c>
      <c r="B23" s="100" t="s">
        <v>227</v>
      </c>
      <c r="C23" s="578">
        <v>0</v>
      </c>
    </row>
    <row r="24" spans="1:3" s="63" customFormat="1" ht="25.5">
      <c r="A24" s="94">
        <v>19</v>
      </c>
      <c r="B24" s="100" t="s">
        <v>204</v>
      </c>
      <c r="C24" s="578">
        <v>0</v>
      </c>
    </row>
    <row r="25" spans="1:3" s="63" customFormat="1">
      <c r="A25" s="94">
        <v>20</v>
      </c>
      <c r="B25" s="104" t="s">
        <v>226</v>
      </c>
      <c r="C25" s="578">
        <v>0</v>
      </c>
    </row>
    <row r="26" spans="1:3" s="63" customFormat="1">
      <c r="A26" s="94">
        <v>21</v>
      </c>
      <c r="B26" s="104" t="s">
        <v>225</v>
      </c>
      <c r="C26" s="578">
        <v>0</v>
      </c>
    </row>
    <row r="27" spans="1:3" s="63" customFormat="1">
      <c r="A27" s="94">
        <v>22</v>
      </c>
      <c r="B27" s="104" t="s">
        <v>224</v>
      </c>
      <c r="C27" s="578">
        <v>0</v>
      </c>
    </row>
    <row r="28" spans="1:3" s="63" customFormat="1">
      <c r="A28" s="94">
        <v>23</v>
      </c>
      <c r="B28" s="105" t="s">
        <v>223</v>
      </c>
      <c r="C28" s="579">
        <v>60638949.802100003</v>
      </c>
    </row>
    <row r="29" spans="1:3" s="63" customFormat="1">
      <c r="A29" s="106"/>
      <c r="B29" s="107"/>
      <c r="C29" s="578"/>
    </row>
    <row r="30" spans="1:3" s="63" customFormat="1">
      <c r="A30" s="106">
        <v>24</v>
      </c>
      <c r="B30" s="105" t="s">
        <v>222</v>
      </c>
      <c r="C30" s="579">
        <v>0</v>
      </c>
    </row>
    <row r="31" spans="1:3" s="63" customFormat="1">
      <c r="A31" s="106">
        <v>25</v>
      </c>
      <c r="B31" s="97" t="s">
        <v>221</v>
      </c>
      <c r="C31" s="577">
        <v>0</v>
      </c>
    </row>
    <row r="32" spans="1:3" s="63" customFormat="1">
      <c r="A32" s="106">
        <v>26</v>
      </c>
      <c r="B32" s="108" t="s">
        <v>302</v>
      </c>
      <c r="C32" s="578"/>
    </row>
    <row r="33" spans="1:3" s="63" customFormat="1">
      <c r="A33" s="106">
        <v>27</v>
      </c>
      <c r="B33" s="108" t="s">
        <v>220</v>
      </c>
      <c r="C33" s="578"/>
    </row>
    <row r="34" spans="1:3" s="63" customFormat="1">
      <c r="A34" s="106">
        <v>28</v>
      </c>
      <c r="B34" s="97" t="s">
        <v>219</v>
      </c>
      <c r="C34" s="578"/>
    </row>
    <row r="35" spans="1:3" s="63" customFormat="1">
      <c r="A35" s="106">
        <v>29</v>
      </c>
      <c r="B35" s="105" t="s">
        <v>218</v>
      </c>
      <c r="C35" s="579">
        <v>0</v>
      </c>
    </row>
    <row r="36" spans="1:3" s="63" customFormat="1">
      <c r="A36" s="106">
        <v>30</v>
      </c>
      <c r="B36" s="100" t="s">
        <v>217</v>
      </c>
      <c r="C36" s="578">
        <v>0</v>
      </c>
    </row>
    <row r="37" spans="1:3" s="63" customFormat="1">
      <c r="A37" s="106">
        <v>31</v>
      </c>
      <c r="B37" s="101" t="s">
        <v>216</v>
      </c>
      <c r="C37" s="578">
        <v>0</v>
      </c>
    </row>
    <row r="38" spans="1:3" s="63" customFormat="1" ht="25.5">
      <c r="A38" s="106">
        <v>32</v>
      </c>
      <c r="B38" s="100" t="s">
        <v>215</v>
      </c>
      <c r="C38" s="578">
        <v>0</v>
      </c>
    </row>
    <row r="39" spans="1:3" s="63" customFormat="1" ht="25.5">
      <c r="A39" s="106">
        <v>33</v>
      </c>
      <c r="B39" s="100" t="s">
        <v>204</v>
      </c>
      <c r="C39" s="578">
        <v>0</v>
      </c>
    </row>
    <row r="40" spans="1:3" s="63" customFormat="1">
      <c r="A40" s="106">
        <v>34</v>
      </c>
      <c r="B40" s="104" t="s">
        <v>214</v>
      </c>
      <c r="C40" s="578">
        <v>0</v>
      </c>
    </row>
    <row r="41" spans="1:3" s="63" customFormat="1">
      <c r="A41" s="106">
        <v>35</v>
      </c>
      <c r="B41" s="105" t="s">
        <v>213</v>
      </c>
      <c r="C41" s="579">
        <v>0</v>
      </c>
    </row>
    <row r="42" spans="1:3" s="63" customFormat="1">
      <c r="A42" s="106"/>
      <c r="B42" s="107"/>
      <c r="C42" s="578"/>
    </row>
    <row r="43" spans="1:3" s="63" customFormat="1">
      <c r="A43" s="106">
        <v>36</v>
      </c>
      <c r="B43" s="109" t="s">
        <v>212</v>
      </c>
      <c r="C43" s="579">
        <v>2044579.0736</v>
      </c>
    </row>
    <row r="44" spans="1:3" s="63" customFormat="1">
      <c r="A44" s="106">
        <v>37</v>
      </c>
      <c r="B44" s="97" t="s">
        <v>211</v>
      </c>
      <c r="C44" s="578"/>
    </row>
    <row r="45" spans="1:3" s="63" customFormat="1">
      <c r="A45" s="106">
        <v>38</v>
      </c>
      <c r="B45" s="97" t="s">
        <v>210</v>
      </c>
      <c r="C45" s="578"/>
    </row>
    <row r="46" spans="1:3" s="63" customFormat="1">
      <c r="A46" s="106">
        <v>39</v>
      </c>
      <c r="B46" s="97" t="s">
        <v>209</v>
      </c>
      <c r="C46" s="578">
        <v>2044579.0736</v>
      </c>
    </row>
    <row r="47" spans="1:3" s="63" customFormat="1">
      <c r="A47" s="106">
        <v>40</v>
      </c>
      <c r="B47" s="109" t="s">
        <v>208</v>
      </c>
      <c r="C47" s="579">
        <v>0</v>
      </c>
    </row>
    <row r="48" spans="1:3" s="63" customFormat="1">
      <c r="A48" s="106">
        <v>41</v>
      </c>
      <c r="B48" s="100" t="s">
        <v>207</v>
      </c>
      <c r="C48" s="578">
        <v>0</v>
      </c>
    </row>
    <row r="49" spans="1:3" s="63" customFormat="1">
      <c r="A49" s="106">
        <v>42</v>
      </c>
      <c r="B49" s="101" t="s">
        <v>206</v>
      </c>
      <c r="C49" s="578">
        <v>0</v>
      </c>
    </row>
    <row r="50" spans="1:3" s="63" customFormat="1">
      <c r="A50" s="106">
        <v>43</v>
      </c>
      <c r="B50" s="100" t="s">
        <v>205</v>
      </c>
      <c r="C50" s="578">
        <v>0</v>
      </c>
    </row>
    <row r="51" spans="1:3" s="63" customFormat="1" ht="25.5">
      <c r="A51" s="106">
        <v>44</v>
      </c>
      <c r="B51" s="100" t="s">
        <v>204</v>
      </c>
      <c r="C51" s="578">
        <v>0</v>
      </c>
    </row>
    <row r="52" spans="1:3" s="63" customFormat="1" ht="13.5" thickBot="1">
      <c r="A52" s="110">
        <v>45</v>
      </c>
      <c r="B52" s="111" t="s">
        <v>203</v>
      </c>
      <c r="C52" s="576">
        <v>2044579.0736</v>
      </c>
    </row>
    <row r="55" spans="1:3">
      <c r="B55" s="4" t="s">
        <v>7</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I13" sqref="I13"/>
    </sheetView>
  </sheetViews>
  <sheetFormatPr defaultColWidth="9.140625" defaultRowHeight="12.75"/>
  <cols>
    <col min="1" max="1" width="9.42578125" style="263" bestFit="1" customWidth="1"/>
    <col min="2" max="2" width="59" style="263" customWidth="1"/>
    <col min="3" max="3" width="16.7109375" style="263" bestFit="1" customWidth="1"/>
    <col min="4" max="4" width="13.28515625" style="263" bestFit="1" customWidth="1"/>
    <col min="5" max="16384" width="9.140625" style="263"/>
  </cols>
  <sheetData>
    <row r="1" spans="1:4" ht="15">
      <c r="A1" s="322" t="s">
        <v>31</v>
      </c>
      <c r="B1" s="3" t="str">
        <f>'Info '!C2</f>
        <v>JSC Ziraat Bank Georgia</v>
      </c>
    </row>
    <row r="2" spans="1:4" s="230" customFormat="1" ht="15.75" customHeight="1">
      <c r="A2" s="230" t="s">
        <v>32</v>
      </c>
      <c r="B2" s="612">
        <f>'1. key ratios '!$B$2</f>
        <v>44651</v>
      </c>
    </row>
    <row r="3" spans="1:4" s="230" customFormat="1" ht="15.75" customHeight="1"/>
    <row r="4" spans="1:4" ht="13.5" thickBot="1">
      <c r="A4" s="282" t="s">
        <v>405</v>
      </c>
      <c r="B4" s="330" t="s">
        <v>406</v>
      </c>
    </row>
    <row r="5" spans="1:4" s="331" customFormat="1" ht="12.75" customHeight="1">
      <c r="A5" s="388"/>
      <c r="B5" s="389" t="s">
        <v>409</v>
      </c>
      <c r="C5" s="323" t="s">
        <v>407</v>
      </c>
      <c r="D5" s="324" t="s">
        <v>408</v>
      </c>
    </row>
    <row r="6" spans="1:4" s="332" customFormat="1">
      <c r="A6" s="325">
        <v>1</v>
      </c>
      <c r="B6" s="384" t="s">
        <v>410</v>
      </c>
      <c r="C6" s="384"/>
      <c r="D6" s="326"/>
    </row>
    <row r="7" spans="1:4" s="332" customFormat="1">
      <c r="A7" s="327" t="s">
        <v>396</v>
      </c>
      <c r="B7" s="385" t="s">
        <v>411</v>
      </c>
      <c r="C7" s="377">
        <v>4.4999999999999998E-2</v>
      </c>
      <c r="D7" s="575">
        <v>8179020.4472621977</v>
      </c>
    </row>
    <row r="8" spans="1:4" s="332" customFormat="1">
      <c r="A8" s="327" t="s">
        <v>397</v>
      </c>
      <c r="B8" s="385" t="s">
        <v>412</v>
      </c>
      <c r="C8" s="378">
        <v>0.06</v>
      </c>
      <c r="D8" s="575">
        <v>10905360.596349597</v>
      </c>
    </row>
    <row r="9" spans="1:4" s="332" customFormat="1">
      <c r="A9" s="327" t="s">
        <v>398</v>
      </c>
      <c r="B9" s="385" t="s">
        <v>413</v>
      </c>
      <c r="C9" s="378">
        <v>0.08</v>
      </c>
      <c r="D9" s="575">
        <v>14540480.795132797</v>
      </c>
    </row>
    <row r="10" spans="1:4" s="332" customFormat="1">
      <c r="A10" s="325" t="s">
        <v>399</v>
      </c>
      <c r="B10" s="384" t="s">
        <v>414</v>
      </c>
      <c r="C10" s="379"/>
      <c r="D10" s="574"/>
    </row>
    <row r="11" spans="1:4" s="333" customFormat="1">
      <c r="A11" s="328" t="s">
        <v>400</v>
      </c>
      <c r="B11" s="376" t="s">
        <v>480</v>
      </c>
      <c r="C11" s="380">
        <v>0</v>
      </c>
      <c r="D11" s="575">
        <v>0</v>
      </c>
    </row>
    <row r="12" spans="1:4" s="333" customFormat="1">
      <c r="A12" s="328" t="s">
        <v>401</v>
      </c>
      <c r="B12" s="376" t="s">
        <v>415</v>
      </c>
      <c r="C12" s="380">
        <v>0</v>
      </c>
      <c r="D12" s="575">
        <v>0</v>
      </c>
    </row>
    <row r="13" spans="1:4" s="333" customFormat="1">
      <c r="A13" s="328" t="s">
        <v>402</v>
      </c>
      <c r="B13" s="376" t="s">
        <v>416</v>
      </c>
      <c r="C13" s="380">
        <v>0</v>
      </c>
      <c r="D13" s="575">
        <v>0</v>
      </c>
    </row>
    <row r="14" spans="1:4" s="333" customFormat="1">
      <c r="A14" s="325" t="s">
        <v>403</v>
      </c>
      <c r="B14" s="384" t="s">
        <v>477</v>
      </c>
      <c r="C14" s="381"/>
      <c r="D14" s="574"/>
    </row>
    <row r="15" spans="1:4" s="333" customFormat="1">
      <c r="A15" s="328">
        <v>3.1</v>
      </c>
      <c r="B15" s="376" t="s">
        <v>421</v>
      </c>
      <c r="C15" s="601">
        <v>2.5681492261591263E-2</v>
      </c>
      <c r="D15" s="575">
        <v>4667765.5627502408</v>
      </c>
    </row>
    <row r="16" spans="1:4" s="333" customFormat="1">
      <c r="A16" s="328">
        <v>3.2</v>
      </c>
      <c r="B16" s="376" t="s">
        <v>422</v>
      </c>
      <c r="C16" s="601">
        <v>3.4253550027256288E-2</v>
      </c>
      <c r="D16" s="575">
        <v>6225788.5792055065</v>
      </c>
    </row>
    <row r="17" spans="1:6" s="332" customFormat="1">
      <c r="A17" s="328">
        <v>3.3</v>
      </c>
      <c r="B17" s="376" t="s">
        <v>423</v>
      </c>
      <c r="C17" s="601">
        <v>5.6222224160331249E-2</v>
      </c>
      <c r="D17" s="575">
        <v>10218727.133286845</v>
      </c>
    </row>
    <row r="18" spans="1:6" s="331" customFormat="1" ht="12.75" customHeight="1">
      <c r="A18" s="386"/>
      <c r="B18" s="387" t="s">
        <v>476</v>
      </c>
      <c r="C18" s="382" t="s">
        <v>760</v>
      </c>
      <c r="D18" s="573" t="s">
        <v>761</v>
      </c>
    </row>
    <row r="19" spans="1:6" s="332" customFormat="1">
      <c r="A19" s="329">
        <v>4</v>
      </c>
      <c r="B19" s="376" t="s">
        <v>417</v>
      </c>
      <c r="C19" s="380">
        <v>7.0681492261591261E-2</v>
      </c>
      <c r="D19" s="575">
        <v>12846786.010012439</v>
      </c>
    </row>
    <row r="20" spans="1:6" s="332" customFormat="1">
      <c r="A20" s="329">
        <v>5</v>
      </c>
      <c r="B20" s="376" t="s">
        <v>137</v>
      </c>
      <c r="C20" s="380">
        <v>9.4253550027256286E-2</v>
      </c>
      <c r="D20" s="575">
        <v>17131149.175555103</v>
      </c>
    </row>
    <row r="21" spans="1:6" s="332" customFormat="1" ht="13.5" thickBot="1">
      <c r="A21" s="334" t="s">
        <v>404</v>
      </c>
      <c r="B21" s="335" t="s">
        <v>418</v>
      </c>
      <c r="C21" s="383">
        <v>0.13622222416033125</v>
      </c>
      <c r="D21" s="614">
        <v>24759207.928419642</v>
      </c>
    </row>
    <row r="22" spans="1:6">
      <c r="F22" s="282"/>
    </row>
    <row r="23" spans="1:6" ht="51">
      <c r="B23" s="281" t="s">
        <v>479</v>
      </c>
    </row>
  </sheetData>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zoomScaleNormal="100" workbookViewId="0">
      <pane xSplit="1" ySplit="5" topLeftCell="B42" activePane="bottomRight" state="frozen"/>
      <selection activeCell="B47" sqref="B47"/>
      <selection pane="topRight" activeCell="B47" sqref="B47"/>
      <selection pane="bottomLeft" activeCell="B47" sqref="B47"/>
      <selection pane="bottomRight" activeCell="C6" sqref="C6:C45"/>
    </sheetView>
  </sheetViews>
  <sheetFormatPr defaultColWidth="9.140625" defaultRowHeight="14.25"/>
  <cols>
    <col min="1" max="1" width="10.7109375" style="4" customWidth="1"/>
    <col min="2" max="2" width="91.85546875" style="4" customWidth="1"/>
    <col min="3" max="3" width="53.140625" style="4" customWidth="1"/>
    <col min="4" max="4" width="32.28515625" style="4" customWidth="1"/>
    <col min="5" max="5" width="9.42578125" style="5" customWidth="1"/>
    <col min="6" max="16384" width="9.140625" style="5"/>
  </cols>
  <sheetData>
    <row r="1" spans="1:6">
      <c r="A1" s="2" t="s">
        <v>31</v>
      </c>
      <c r="B1" s="3" t="str">
        <f>'Info '!C2</f>
        <v>JSC Ziraat Bank Georgia</v>
      </c>
      <c r="E1" s="4"/>
      <c r="F1" s="4"/>
    </row>
    <row r="2" spans="1:6" s="78" customFormat="1" ht="15.75" customHeight="1">
      <c r="A2" s="2" t="s">
        <v>32</v>
      </c>
      <c r="B2" s="612">
        <f>'1. key ratios '!$B$2</f>
        <v>44651</v>
      </c>
    </row>
    <row r="3" spans="1:6" s="78" customFormat="1" ht="15.75" customHeight="1">
      <c r="A3" s="112"/>
    </row>
    <row r="4" spans="1:6" s="78" customFormat="1" ht="15.75" customHeight="1" thickBot="1">
      <c r="A4" s="78" t="s">
        <v>87</v>
      </c>
      <c r="B4" s="221" t="s">
        <v>286</v>
      </c>
      <c r="D4" s="35" t="s">
        <v>74</v>
      </c>
    </row>
    <row r="5" spans="1:6" ht="25.5">
      <c r="A5" s="113" t="s">
        <v>6</v>
      </c>
      <c r="B5" s="252" t="s">
        <v>340</v>
      </c>
      <c r="C5" s="114" t="s">
        <v>93</v>
      </c>
      <c r="D5" s="115" t="s">
        <v>94</v>
      </c>
    </row>
    <row r="6" spans="1:6" ht="15">
      <c r="A6" s="83">
        <v>1</v>
      </c>
      <c r="B6" s="116" t="s">
        <v>36</v>
      </c>
      <c r="C6" s="572">
        <v>12307219.343499999</v>
      </c>
      <c r="D6" s="117"/>
      <c r="E6" s="118"/>
    </row>
    <row r="7" spans="1:6" ht="15">
      <c r="A7" s="83">
        <v>2</v>
      </c>
      <c r="B7" s="119" t="s">
        <v>37</v>
      </c>
      <c r="C7" s="571">
        <v>46484038.82</v>
      </c>
      <c r="D7" s="120"/>
      <c r="E7" s="118"/>
    </row>
    <row r="8" spans="1:6" ht="15">
      <c r="A8" s="83">
        <v>3</v>
      </c>
      <c r="B8" s="119" t="s">
        <v>38</v>
      </c>
      <c r="C8" s="571">
        <v>14473228.990499999</v>
      </c>
      <c r="D8" s="120"/>
      <c r="E8" s="118"/>
    </row>
    <row r="9" spans="1:6" ht="15">
      <c r="A9" s="83">
        <v>4</v>
      </c>
      <c r="B9" s="119" t="s">
        <v>39</v>
      </c>
      <c r="C9" s="571">
        <v>0</v>
      </c>
      <c r="D9" s="120"/>
      <c r="E9" s="118"/>
    </row>
    <row r="10" spans="1:6" ht="15">
      <c r="A10" s="83">
        <v>5</v>
      </c>
      <c r="B10" s="119" t="s">
        <v>40</v>
      </c>
      <c r="C10" s="571">
        <v>1997026.96</v>
      </c>
      <c r="D10" s="120"/>
      <c r="E10" s="118"/>
    </row>
    <row r="11" spans="1:6" ht="15">
      <c r="A11" s="83">
        <v>6.1</v>
      </c>
      <c r="B11" s="222" t="s">
        <v>41</v>
      </c>
      <c r="C11" s="570">
        <v>100758765.77319999</v>
      </c>
      <c r="D11" s="121"/>
      <c r="E11" s="122"/>
    </row>
    <row r="12" spans="1:6" ht="15">
      <c r="A12" s="83">
        <v>6.2</v>
      </c>
      <c r="B12" s="223" t="s">
        <v>42</v>
      </c>
      <c r="C12" s="570">
        <v>-5254084.3815000001</v>
      </c>
      <c r="D12" s="121"/>
      <c r="E12" s="122"/>
    </row>
    <row r="13" spans="1:6" ht="15.75">
      <c r="A13" s="83" t="s">
        <v>711</v>
      </c>
      <c r="B13" s="123" t="s">
        <v>713</v>
      </c>
      <c r="C13" s="570">
        <v>-1678969.69</v>
      </c>
      <c r="D13" s="563" t="s">
        <v>756</v>
      </c>
      <c r="E13" s="122"/>
    </row>
    <row r="14" spans="1:6" ht="15">
      <c r="A14" s="83" t="s">
        <v>712</v>
      </c>
      <c r="B14" s="123" t="s">
        <v>714</v>
      </c>
      <c r="C14" s="570">
        <v>0</v>
      </c>
      <c r="D14" s="121"/>
      <c r="E14" s="122"/>
    </row>
    <row r="15" spans="1:6" ht="15">
      <c r="A15" s="83">
        <v>6</v>
      </c>
      <c r="B15" s="119" t="s">
        <v>43</v>
      </c>
      <c r="C15" s="569">
        <v>95504681.391699985</v>
      </c>
      <c r="D15" s="121"/>
      <c r="E15" s="118"/>
    </row>
    <row r="16" spans="1:6" ht="15">
      <c r="A16" s="83">
        <v>7</v>
      </c>
      <c r="B16" s="119" t="s">
        <v>44</v>
      </c>
      <c r="C16" s="571">
        <v>545604.56739999994</v>
      </c>
      <c r="D16" s="120"/>
      <c r="E16" s="118"/>
    </row>
    <row r="17" spans="1:5" ht="15">
      <c r="A17" s="83">
        <v>8</v>
      </c>
      <c r="B17" s="250" t="s">
        <v>199</v>
      </c>
      <c r="C17" s="571">
        <v>28500</v>
      </c>
      <c r="D17" s="120"/>
      <c r="E17" s="118"/>
    </row>
    <row r="18" spans="1:5" ht="15">
      <c r="A18" s="83">
        <v>9</v>
      </c>
      <c r="B18" s="119" t="s">
        <v>45</v>
      </c>
      <c r="C18" s="571">
        <v>0</v>
      </c>
      <c r="D18" s="120"/>
      <c r="E18" s="118"/>
    </row>
    <row r="19" spans="1:5" ht="15">
      <c r="A19" s="83">
        <v>9.1</v>
      </c>
      <c r="B19" s="123" t="s">
        <v>89</v>
      </c>
      <c r="C19" s="570"/>
      <c r="D19" s="120"/>
      <c r="E19" s="118"/>
    </row>
    <row r="20" spans="1:5" ht="15">
      <c r="A20" s="83">
        <v>9.1999999999999993</v>
      </c>
      <c r="B20" s="123" t="s">
        <v>90</v>
      </c>
      <c r="C20" s="570"/>
      <c r="D20" s="120"/>
      <c r="E20" s="118"/>
    </row>
    <row r="21" spans="1:5" ht="15">
      <c r="A21" s="83">
        <v>9.3000000000000007</v>
      </c>
      <c r="B21" s="224" t="s">
        <v>268</v>
      </c>
      <c r="C21" s="570"/>
      <c r="D21" s="120"/>
      <c r="E21" s="118"/>
    </row>
    <row r="22" spans="1:5" ht="15">
      <c r="A22" s="83">
        <v>10</v>
      </c>
      <c r="B22" s="119" t="s">
        <v>46</v>
      </c>
      <c r="C22" s="571">
        <v>5932257.5899999999</v>
      </c>
      <c r="D22" s="120"/>
      <c r="E22" s="118"/>
    </row>
    <row r="23" spans="1:5" ht="15">
      <c r="A23" s="83">
        <v>10.1</v>
      </c>
      <c r="B23" s="123" t="s">
        <v>91</v>
      </c>
      <c r="C23" s="571">
        <v>797689.16</v>
      </c>
      <c r="D23" s="124" t="s">
        <v>92</v>
      </c>
      <c r="E23" s="118"/>
    </row>
    <row r="24" spans="1:5" ht="15">
      <c r="A24" s="83">
        <v>11</v>
      </c>
      <c r="B24" s="125" t="s">
        <v>47</v>
      </c>
      <c r="C24" s="568">
        <v>1701254.1878</v>
      </c>
      <c r="D24" s="126"/>
      <c r="E24" s="118"/>
    </row>
    <row r="25" spans="1:5" ht="15">
      <c r="A25" s="83">
        <v>12</v>
      </c>
      <c r="B25" s="127" t="s">
        <v>48</v>
      </c>
      <c r="C25" s="567">
        <v>178973811.85089999</v>
      </c>
      <c r="D25" s="128"/>
      <c r="E25" s="129"/>
    </row>
    <row r="26" spans="1:5" ht="15">
      <c r="A26" s="83">
        <v>13</v>
      </c>
      <c r="B26" s="119" t="s">
        <v>50</v>
      </c>
      <c r="C26" s="566">
        <v>11629875</v>
      </c>
      <c r="D26" s="130"/>
      <c r="E26" s="118"/>
    </row>
    <row r="27" spans="1:5" ht="15">
      <c r="A27" s="83">
        <v>14</v>
      </c>
      <c r="B27" s="119" t="s">
        <v>51</v>
      </c>
      <c r="C27" s="571">
        <v>67621739.011500001</v>
      </c>
      <c r="D27" s="120"/>
      <c r="E27" s="118"/>
    </row>
    <row r="28" spans="1:5" ht="15">
      <c r="A28" s="83">
        <v>15</v>
      </c>
      <c r="B28" s="119" t="s">
        <v>52</v>
      </c>
      <c r="C28" s="571">
        <v>14321574.4647</v>
      </c>
      <c r="D28" s="120"/>
      <c r="E28" s="118"/>
    </row>
    <row r="29" spans="1:5" ht="15">
      <c r="A29" s="83">
        <v>16</v>
      </c>
      <c r="B29" s="119" t="s">
        <v>53</v>
      </c>
      <c r="C29" s="571">
        <v>20425283.232799999</v>
      </c>
      <c r="D29" s="120"/>
      <c r="E29" s="118"/>
    </row>
    <row r="30" spans="1:5" ht="15">
      <c r="A30" s="83">
        <v>17</v>
      </c>
      <c r="B30" s="119" t="s">
        <v>54</v>
      </c>
      <c r="C30" s="571">
        <v>0</v>
      </c>
      <c r="D30" s="120"/>
      <c r="E30" s="118"/>
    </row>
    <row r="31" spans="1:5" ht="15">
      <c r="A31" s="83">
        <v>18</v>
      </c>
      <c r="B31" s="119" t="s">
        <v>55</v>
      </c>
      <c r="C31" s="571">
        <v>0</v>
      </c>
      <c r="D31" s="120"/>
      <c r="E31" s="118"/>
    </row>
    <row r="32" spans="1:5" ht="15">
      <c r="A32" s="83">
        <v>19</v>
      </c>
      <c r="B32" s="119" t="s">
        <v>56</v>
      </c>
      <c r="C32" s="571">
        <v>159795.4615</v>
      </c>
      <c r="D32" s="120"/>
      <c r="E32" s="118"/>
    </row>
    <row r="33" spans="1:5" ht="15">
      <c r="A33" s="83">
        <v>20</v>
      </c>
      <c r="B33" s="119" t="s">
        <v>57</v>
      </c>
      <c r="C33" s="571">
        <v>3378905.7327999999</v>
      </c>
      <c r="D33" s="120"/>
      <c r="E33" s="118"/>
    </row>
    <row r="34" spans="1:5" ht="15.75">
      <c r="A34" s="83">
        <v>20.100000000000001</v>
      </c>
      <c r="B34" s="131" t="s">
        <v>716</v>
      </c>
      <c r="C34" s="568">
        <v>365609.3836</v>
      </c>
      <c r="D34" s="563" t="s">
        <v>756</v>
      </c>
      <c r="E34" s="118"/>
    </row>
    <row r="35" spans="1:5" ht="15.75">
      <c r="A35" s="83">
        <v>21</v>
      </c>
      <c r="B35" s="125" t="s">
        <v>58</v>
      </c>
      <c r="C35" s="568">
        <v>0</v>
      </c>
      <c r="D35" s="562"/>
      <c r="E35" s="118"/>
    </row>
    <row r="36" spans="1:5" ht="15.75">
      <c r="A36" s="83">
        <v>21.1</v>
      </c>
      <c r="B36" s="131" t="s">
        <v>715</v>
      </c>
      <c r="C36" s="565">
        <v>0</v>
      </c>
      <c r="D36" s="561"/>
      <c r="E36" s="118"/>
    </row>
    <row r="37" spans="1:5" ht="15.75">
      <c r="A37" s="83">
        <v>22</v>
      </c>
      <c r="B37" s="127" t="s">
        <v>59</v>
      </c>
      <c r="C37" s="567">
        <v>117537172.9033</v>
      </c>
      <c r="D37" s="560"/>
      <c r="E37" s="129"/>
    </row>
    <row r="38" spans="1:5" ht="15.75">
      <c r="A38" s="83">
        <v>23</v>
      </c>
      <c r="B38" s="125" t="s">
        <v>61</v>
      </c>
      <c r="C38" s="571">
        <v>50000000</v>
      </c>
      <c r="D38" s="563" t="s">
        <v>757</v>
      </c>
      <c r="E38" s="118"/>
    </row>
    <row r="39" spans="1:5" ht="15.75">
      <c r="A39" s="83">
        <v>24</v>
      </c>
      <c r="B39" s="125" t="s">
        <v>62</v>
      </c>
      <c r="C39" s="571">
        <v>0</v>
      </c>
      <c r="D39" s="559"/>
      <c r="E39" s="118"/>
    </row>
    <row r="40" spans="1:5" ht="15.75">
      <c r="A40" s="83">
        <v>25</v>
      </c>
      <c r="B40" s="125" t="s">
        <v>63</v>
      </c>
      <c r="C40" s="571">
        <v>0</v>
      </c>
      <c r="D40" s="559"/>
      <c r="E40" s="118"/>
    </row>
    <row r="41" spans="1:5" ht="15.75">
      <c r="A41" s="83">
        <v>26</v>
      </c>
      <c r="B41" s="125" t="s">
        <v>64</v>
      </c>
      <c r="C41" s="571">
        <v>0</v>
      </c>
      <c r="D41" s="559"/>
      <c r="E41" s="118"/>
    </row>
    <row r="42" spans="1:5" ht="15.75">
      <c r="A42" s="83">
        <v>27</v>
      </c>
      <c r="B42" s="125" t="s">
        <v>65</v>
      </c>
      <c r="C42" s="571">
        <v>0</v>
      </c>
      <c r="D42" s="559"/>
      <c r="E42" s="118"/>
    </row>
    <row r="43" spans="1:5" ht="15.75">
      <c r="A43" s="83">
        <v>28</v>
      </c>
      <c r="B43" s="125" t="s">
        <v>66</v>
      </c>
      <c r="C43" s="571">
        <v>11436638.662099998</v>
      </c>
      <c r="D43" s="563" t="s">
        <v>758</v>
      </c>
      <c r="E43" s="118"/>
    </row>
    <row r="44" spans="1:5" ht="15.75">
      <c r="A44" s="83">
        <v>29</v>
      </c>
      <c r="B44" s="125" t="s">
        <v>67</v>
      </c>
      <c r="C44" s="571">
        <v>0</v>
      </c>
      <c r="D44" s="563" t="s">
        <v>759</v>
      </c>
      <c r="E44" s="118"/>
    </row>
    <row r="45" spans="1:5" ht="15.75" thickBot="1">
      <c r="A45" s="132">
        <v>30</v>
      </c>
      <c r="B45" s="133" t="s">
        <v>266</v>
      </c>
      <c r="C45" s="564">
        <v>61436638.662100002</v>
      </c>
      <c r="D45" s="134"/>
      <c r="E45" s="129"/>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zoomScale="70" zoomScaleNormal="70" workbookViewId="0">
      <pane xSplit="1" ySplit="4" topLeftCell="B5" activePane="bottomRight" state="frozen"/>
      <selection activeCell="B9" sqref="B9"/>
      <selection pane="topRight" activeCell="B9" sqref="B9"/>
      <selection pane="bottomLeft" activeCell="B9" sqref="B9"/>
      <selection pane="bottomRight" activeCell="C9" sqref="C9"/>
    </sheetView>
  </sheetViews>
  <sheetFormatPr defaultColWidth="9.140625" defaultRowHeight="12.75"/>
  <cols>
    <col min="1" max="1" width="10.5703125" style="4" bestFit="1" customWidth="1"/>
    <col min="2" max="2" width="95" style="4" customWidth="1"/>
    <col min="3" max="3" width="13" style="4" bestFit="1"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33" bestFit="1" customWidth="1"/>
    <col min="17" max="17" width="14.7109375" style="33" customWidth="1"/>
    <col min="18" max="18" width="13" style="33" bestFit="1" customWidth="1"/>
    <col min="19" max="19" width="34.85546875" style="33" customWidth="1"/>
    <col min="20" max="16384" width="9.140625" style="33"/>
  </cols>
  <sheetData>
    <row r="1" spans="1:19">
      <c r="A1" s="2" t="s">
        <v>31</v>
      </c>
      <c r="B1" s="3" t="str">
        <f>'Info '!C2</f>
        <v>JSC Ziraat Bank Georgia</v>
      </c>
    </row>
    <row r="2" spans="1:19">
      <c r="A2" s="2" t="s">
        <v>32</v>
      </c>
      <c r="B2" s="612">
        <f>'1. key ratios '!$B$2</f>
        <v>44651</v>
      </c>
    </row>
    <row r="4" spans="1:19" ht="26.25" thickBot="1">
      <c r="A4" s="4" t="s">
        <v>249</v>
      </c>
      <c r="B4" s="270" t="s">
        <v>375</v>
      </c>
    </row>
    <row r="5" spans="1:19" s="260" customFormat="1">
      <c r="A5" s="255"/>
      <c r="B5" s="256"/>
      <c r="C5" s="257" t="s">
        <v>0</v>
      </c>
      <c r="D5" s="257" t="s">
        <v>1</v>
      </c>
      <c r="E5" s="257" t="s">
        <v>2</v>
      </c>
      <c r="F5" s="257" t="s">
        <v>3</v>
      </c>
      <c r="G5" s="257" t="s">
        <v>4</v>
      </c>
      <c r="H5" s="257" t="s">
        <v>5</v>
      </c>
      <c r="I5" s="257" t="s">
        <v>8</v>
      </c>
      <c r="J5" s="257" t="s">
        <v>9</v>
      </c>
      <c r="K5" s="257" t="s">
        <v>10</v>
      </c>
      <c r="L5" s="257" t="s">
        <v>11</v>
      </c>
      <c r="M5" s="257" t="s">
        <v>12</v>
      </c>
      <c r="N5" s="257" t="s">
        <v>13</v>
      </c>
      <c r="O5" s="257" t="s">
        <v>358</v>
      </c>
      <c r="P5" s="257" t="s">
        <v>359</v>
      </c>
      <c r="Q5" s="257" t="s">
        <v>360</v>
      </c>
      <c r="R5" s="258" t="s">
        <v>361</v>
      </c>
      <c r="S5" s="259" t="s">
        <v>362</v>
      </c>
    </row>
    <row r="6" spans="1:19" s="260" customFormat="1" ht="99" customHeight="1">
      <c r="A6" s="261"/>
      <c r="B6" s="722" t="s">
        <v>363</v>
      </c>
      <c r="C6" s="718">
        <v>0</v>
      </c>
      <c r="D6" s="719"/>
      <c r="E6" s="718">
        <v>0.2</v>
      </c>
      <c r="F6" s="719"/>
      <c r="G6" s="718">
        <v>0.35</v>
      </c>
      <c r="H6" s="719"/>
      <c r="I6" s="718">
        <v>0.5</v>
      </c>
      <c r="J6" s="719"/>
      <c r="K6" s="718">
        <v>0.75</v>
      </c>
      <c r="L6" s="719"/>
      <c r="M6" s="718">
        <v>1</v>
      </c>
      <c r="N6" s="719"/>
      <c r="O6" s="718">
        <v>1.5</v>
      </c>
      <c r="P6" s="719"/>
      <c r="Q6" s="718">
        <v>2.5</v>
      </c>
      <c r="R6" s="719"/>
      <c r="S6" s="720" t="s">
        <v>248</v>
      </c>
    </row>
    <row r="7" spans="1:19" s="260" customFormat="1" ht="30.75" customHeight="1">
      <c r="A7" s="261"/>
      <c r="B7" s="723"/>
      <c r="C7" s="251" t="s">
        <v>251</v>
      </c>
      <c r="D7" s="251" t="s">
        <v>250</v>
      </c>
      <c r="E7" s="251" t="s">
        <v>251</v>
      </c>
      <c r="F7" s="251" t="s">
        <v>250</v>
      </c>
      <c r="G7" s="251" t="s">
        <v>251</v>
      </c>
      <c r="H7" s="251" t="s">
        <v>250</v>
      </c>
      <c r="I7" s="251" t="s">
        <v>251</v>
      </c>
      <c r="J7" s="251" t="s">
        <v>250</v>
      </c>
      <c r="K7" s="251" t="s">
        <v>251</v>
      </c>
      <c r="L7" s="251" t="s">
        <v>250</v>
      </c>
      <c r="M7" s="251" t="s">
        <v>251</v>
      </c>
      <c r="N7" s="251" t="s">
        <v>250</v>
      </c>
      <c r="O7" s="251" t="s">
        <v>251</v>
      </c>
      <c r="P7" s="251" t="s">
        <v>250</v>
      </c>
      <c r="Q7" s="251" t="s">
        <v>251</v>
      </c>
      <c r="R7" s="251" t="s">
        <v>250</v>
      </c>
      <c r="S7" s="721"/>
    </row>
    <row r="8" spans="1:19" s="137" customFormat="1">
      <c r="A8" s="135">
        <v>1</v>
      </c>
      <c r="B8" s="1" t="s">
        <v>96</v>
      </c>
      <c r="C8" s="136">
        <v>3233152.83</v>
      </c>
      <c r="D8" s="136"/>
      <c r="E8" s="136">
        <v>0</v>
      </c>
      <c r="F8" s="136"/>
      <c r="G8" s="136">
        <v>0</v>
      </c>
      <c r="H8" s="136"/>
      <c r="I8" s="136">
        <v>0</v>
      </c>
      <c r="J8" s="136"/>
      <c r="K8" s="136">
        <v>0</v>
      </c>
      <c r="L8" s="136"/>
      <c r="M8" s="136">
        <v>45247252.523999996</v>
      </c>
      <c r="N8" s="136"/>
      <c r="O8" s="136">
        <v>0</v>
      </c>
      <c r="P8" s="136"/>
      <c r="Q8" s="136">
        <v>0</v>
      </c>
      <c r="R8" s="136"/>
      <c r="S8" s="271">
        <v>45247252.523999996</v>
      </c>
    </row>
    <row r="9" spans="1:19" s="137" customFormat="1">
      <c r="A9" s="135">
        <v>2</v>
      </c>
      <c r="B9" s="1" t="s">
        <v>97</v>
      </c>
      <c r="C9" s="136">
        <v>0</v>
      </c>
      <c r="D9" s="136"/>
      <c r="E9" s="136">
        <v>0</v>
      </c>
      <c r="F9" s="136"/>
      <c r="G9" s="136">
        <v>0</v>
      </c>
      <c r="H9" s="136"/>
      <c r="I9" s="136">
        <v>0</v>
      </c>
      <c r="J9" s="136"/>
      <c r="K9" s="136">
        <v>0</v>
      </c>
      <c r="L9" s="136"/>
      <c r="M9" s="136">
        <v>0</v>
      </c>
      <c r="N9" s="136"/>
      <c r="O9" s="136">
        <v>0</v>
      </c>
      <c r="P9" s="136"/>
      <c r="Q9" s="136">
        <v>0</v>
      </c>
      <c r="R9" s="136"/>
      <c r="S9" s="271">
        <v>0</v>
      </c>
    </row>
    <row r="10" spans="1:19" s="137" customFormat="1">
      <c r="A10" s="135">
        <v>3</v>
      </c>
      <c r="B10" s="1" t="s">
        <v>269</v>
      </c>
      <c r="C10" s="136">
        <v>0</v>
      </c>
      <c r="D10" s="136"/>
      <c r="E10" s="136">
        <v>0</v>
      </c>
      <c r="F10" s="136"/>
      <c r="G10" s="136">
        <v>0</v>
      </c>
      <c r="H10" s="136"/>
      <c r="I10" s="136">
        <v>0</v>
      </c>
      <c r="J10" s="136"/>
      <c r="K10" s="136">
        <v>0</v>
      </c>
      <c r="L10" s="136"/>
      <c r="M10" s="136">
        <v>0</v>
      </c>
      <c r="N10" s="136"/>
      <c r="O10" s="136">
        <v>0</v>
      </c>
      <c r="P10" s="136"/>
      <c r="Q10" s="136">
        <v>0</v>
      </c>
      <c r="R10" s="136"/>
      <c r="S10" s="271">
        <v>0</v>
      </c>
    </row>
    <row r="11" spans="1:19" s="137" customFormat="1">
      <c r="A11" s="135">
        <v>4</v>
      </c>
      <c r="B11" s="1" t="s">
        <v>98</v>
      </c>
      <c r="C11" s="136">
        <v>0</v>
      </c>
      <c r="D11" s="136"/>
      <c r="E11" s="136">
        <v>0</v>
      </c>
      <c r="F11" s="136"/>
      <c r="G11" s="136">
        <v>0</v>
      </c>
      <c r="H11" s="136"/>
      <c r="I11" s="136">
        <v>0</v>
      </c>
      <c r="J11" s="136"/>
      <c r="K11" s="136">
        <v>0</v>
      </c>
      <c r="L11" s="136"/>
      <c r="M11" s="136">
        <v>0</v>
      </c>
      <c r="N11" s="136"/>
      <c r="O11" s="136">
        <v>0</v>
      </c>
      <c r="P11" s="136"/>
      <c r="Q11" s="136">
        <v>0</v>
      </c>
      <c r="R11" s="136"/>
      <c r="S11" s="271">
        <v>0</v>
      </c>
    </row>
    <row r="12" spans="1:19" s="137" customFormat="1">
      <c r="A12" s="135">
        <v>5</v>
      </c>
      <c r="B12" s="1" t="s">
        <v>99</v>
      </c>
      <c r="C12" s="136">
        <v>0</v>
      </c>
      <c r="D12" s="136"/>
      <c r="E12" s="136">
        <v>0</v>
      </c>
      <c r="F12" s="136"/>
      <c r="G12" s="136">
        <v>0</v>
      </c>
      <c r="H12" s="136"/>
      <c r="I12" s="136">
        <v>0</v>
      </c>
      <c r="J12" s="136"/>
      <c r="K12" s="136">
        <v>0</v>
      </c>
      <c r="L12" s="136"/>
      <c r="M12" s="136">
        <v>0</v>
      </c>
      <c r="N12" s="136"/>
      <c r="O12" s="136">
        <v>0</v>
      </c>
      <c r="P12" s="136"/>
      <c r="Q12" s="136">
        <v>0</v>
      </c>
      <c r="R12" s="136"/>
      <c r="S12" s="271">
        <v>0</v>
      </c>
    </row>
    <row r="13" spans="1:19" s="137" customFormat="1">
      <c r="A13" s="135">
        <v>6</v>
      </c>
      <c r="B13" s="1" t="s">
        <v>100</v>
      </c>
      <c r="C13" s="136">
        <v>0</v>
      </c>
      <c r="D13" s="136"/>
      <c r="E13" s="136">
        <v>10525996.310000001</v>
      </c>
      <c r="F13" s="136"/>
      <c r="G13" s="136">
        <v>0</v>
      </c>
      <c r="H13" s="136"/>
      <c r="I13" s="136">
        <v>3950479.085</v>
      </c>
      <c r="J13" s="136"/>
      <c r="K13" s="136">
        <v>0</v>
      </c>
      <c r="L13" s="136"/>
      <c r="M13" s="136">
        <v>0</v>
      </c>
      <c r="N13" s="136"/>
      <c r="O13" s="136">
        <v>0</v>
      </c>
      <c r="P13" s="136"/>
      <c r="Q13" s="136">
        <v>0</v>
      </c>
      <c r="R13" s="136"/>
      <c r="S13" s="271">
        <v>4080438.8045000001</v>
      </c>
    </row>
    <row r="14" spans="1:19" s="137" customFormat="1">
      <c r="A14" s="135">
        <v>7</v>
      </c>
      <c r="B14" s="1" t="s">
        <v>101</v>
      </c>
      <c r="C14" s="136">
        <v>0</v>
      </c>
      <c r="D14" s="136"/>
      <c r="E14" s="136">
        <v>0</v>
      </c>
      <c r="F14" s="136"/>
      <c r="G14" s="136">
        <v>0</v>
      </c>
      <c r="H14" s="136"/>
      <c r="I14" s="136">
        <v>0</v>
      </c>
      <c r="J14" s="136"/>
      <c r="K14" s="136">
        <v>0</v>
      </c>
      <c r="L14" s="136"/>
      <c r="M14" s="136">
        <v>58983252.0973</v>
      </c>
      <c r="N14" s="136">
        <v>7555560.3228099998</v>
      </c>
      <c r="O14" s="136">
        <v>0</v>
      </c>
      <c r="P14" s="136"/>
      <c r="Q14" s="136">
        <v>0</v>
      </c>
      <c r="R14" s="136"/>
      <c r="S14" s="271">
        <v>66538812.420110002</v>
      </c>
    </row>
    <row r="15" spans="1:19" s="137" customFormat="1">
      <c r="A15" s="135">
        <v>8</v>
      </c>
      <c r="B15" s="1" t="s">
        <v>102</v>
      </c>
      <c r="C15" s="136">
        <v>0</v>
      </c>
      <c r="D15" s="136"/>
      <c r="E15" s="136">
        <v>0</v>
      </c>
      <c r="F15" s="136"/>
      <c r="G15" s="136">
        <v>0</v>
      </c>
      <c r="H15" s="136"/>
      <c r="I15" s="136">
        <v>0</v>
      </c>
      <c r="J15" s="136"/>
      <c r="K15" s="136">
        <v>0</v>
      </c>
      <c r="L15" s="136"/>
      <c r="M15" s="136">
        <v>38718320.639700003</v>
      </c>
      <c r="N15" s="136">
        <v>4146973.6486499999</v>
      </c>
      <c r="O15" s="136">
        <v>0</v>
      </c>
      <c r="P15" s="136"/>
      <c r="Q15" s="136">
        <v>0</v>
      </c>
      <c r="R15" s="136"/>
      <c r="S15" s="271">
        <v>42865294.288350001</v>
      </c>
    </row>
    <row r="16" spans="1:19" s="137" customFormat="1">
      <c r="A16" s="135">
        <v>9</v>
      </c>
      <c r="B16" s="1" t="s">
        <v>103</v>
      </c>
      <c r="C16" s="136">
        <v>0</v>
      </c>
      <c r="D16" s="136"/>
      <c r="E16" s="136">
        <v>0</v>
      </c>
      <c r="F16" s="136"/>
      <c r="G16" s="136">
        <v>0</v>
      </c>
      <c r="H16" s="136"/>
      <c r="I16" s="136">
        <v>0</v>
      </c>
      <c r="J16" s="136"/>
      <c r="K16" s="136">
        <v>0</v>
      </c>
      <c r="L16" s="136"/>
      <c r="M16" s="136">
        <v>0</v>
      </c>
      <c r="N16" s="136"/>
      <c r="O16" s="136">
        <v>0</v>
      </c>
      <c r="P16" s="136"/>
      <c r="Q16" s="136">
        <v>0</v>
      </c>
      <c r="R16" s="136"/>
      <c r="S16" s="271">
        <v>0</v>
      </c>
    </row>
    <row r="17" spans="1:19" s="137" customFormat="1">
      <c r="A17" s="135">
        <v>10</v>
      </c>
      <c r="B17" s="1" t="s">
        <v>104</v>
      </c>
      <c r="C17" s="136">
        <v>0</v>
      </c>
      <c r="D17" s="136"/>
      <c r="E17" s="136">
        <v>0</v>
      </c>
      <c r="F17" s="136"/>
      <c r="G17" s="136">
        <v>0</v>
      </c>
      <c r="H17" s="136"/>
      <c r="I17" s="136">
        <v>0</v>
      </c>
      <c r="J17" s="136"/>
      <c r="K17" s="136">
        <v>0</v>
      </c>
      <c r="L17" s="136"/>
      <c r="M17" s="136">
        <v>0</v>
      </c>
      <c r="N17" s="136"/>
      <c r="O17" s="136">
        <v>0</v>
      </c>
      <c r="P17" s="136"/>
      <c r="Q17" s="136">
        <v>0</v>
      </c>
      <c r="R17" s="136"/>
      <c r="S17" s="271">
        <v>0</v>
      </c>
    </row>
    <row r="18" spans="1:19" s="137" customFormat="1">
      <c r="A18" s="135">
        <v>11</v>
      </c>
      <c r="B18" s="1" t="s">
        <v>105</v>
      </c>
      <c r="C18" s="136">
        <v>0</v>
      </c>
      <c r="D18" s="136"/>
      <c r="E18" s="136">
        <v>0</v>
      </c>
      <c r="F18" s="136"/>
      <c r="G18" s="136">
        <v>0</v>
      </c>
      <c r="H18" s="136"/>
      <c r="I18" s="136">
        <v>0</v>
      </c>
      <c r="J18" s="136"/>
      <c r="K18" s="136">
        <v>0</v>
      </c>
      <c r="L18" s="136"/>
      <c r="M18" s="136">
        <v>0</v>
      </c>
      <c r="N18" s="136"/>
      <c r="O18" s="136">
        <v>0</v>
      </c>
      <c r="P18" s="136"/>
      <c r="Q18" s="136">
        <v>0</v>
      </c>
      <c r="R18" s="136"/>
      <c r="S18" s="271">
        <v>0</v>
      </c>
    </row>
    <row r="19" spans="1:19" s="137" customFormat="1">
      <c r="A19" s="135">
        <v>12</v>
      </c>
      <c r="B19" s="1" t="s">
        <v>106</v>
      </c>
      <c r="C19" s="136">
        <v>0</v>
      </c>
      <c r="D19" s="136"/>
      <c r="E19" s="136">
        <v>0</v>
      </c>
      <c r="F19" s="136"/>
      <c r="G19" s="136">
        <v>0</v>
      </c>
      <c r="H19" s="136"/>
      <c r="I19" s="136">
        <v>0</v>
      </c>
      <c r="J19" s="136"/>
      <c r="K19" s="136">
        <v>0</v>
      </c>
      <c r="L19" s="136"/>
      <c r="M19" s="136">
        <v>0</v>
      </c>
      <c r="N19" s="136"/>
      <c r="O19" s="136">
        <v>0</v>
      </c>
      <c r="P19" s="136"/>
      <c r="Q19" s="136">
        <v>0</v>
      </c>
      <c r="R19" s="136"/>
      <c r="S19" s="271">
        <v>0</v>
      </c>
    </row>
    <row r="20" spans="1:19" s="137" customFormat="1">
      <c r="A20" s="135">
        <v>13</v>
      </c>
      <c r="B20" s="1" t="s">
        <v>247</v>
      </c>
      <c r="C20" s="136">
        <v>0</v>
      </c>
      <c r="D20" s="136"/>
      <c r="E20" s="136">
        <v>0</v>
      </c>
      <c r="F20" s="136"/>
      <c r="G20" s="136">
        <v>0</v>
      </c>
      <c r="H20" s="136"/>
      <c r="I20" s="136">
        <v>0</v>
      </c>
      <c r="J20" s="136"/>
      <c r="K20" s="136">
        <v>0</v>
      </c>
      <c r="L20" s="136"/>
      <c r="M20" s="136">
        <v>0</v>
      </c>
      <c r="N20" s="136"/>
      <c r="O20" s="136">
        <v>0</v>
      </c>
      <c r="P20" s="136"/>
      <c r="Q20" s="136">
        <v>0</v>
      </c>
      <c r="R20" s="136"/>
      <c r="S20" s="271">
        <v>0</v>
      </c>
    </row>
    <row r="21" spans="1:19" s="137" customFormat="1">
      <c r="A21" s="135">
        <v>14</v>
      </c>
      <c r="B21" s="1" t="s">
        <v>108</v>
      </c>
      <c r="C21" s="136">
        <v>12804631.353499999</v>
      </c>
      <c r="D21" s="136"/>
      <c r="E21" s="136">
        <v>268864.52</v>
      </c>
      <c r="F21" s="136"/>
      <c r="G21" s="136">
        <v>0</v>
      </c>
      <c r="H21" s="136"/>
      <c r="I21" s="136">
        <v>0</v>
      </c>
      <c r="J21" s="136"/>
      <c r="K21" s="136">
        <v>0</v>
      </c>
      <c r="L21" s="136"/>
      <c r="M21" s="136">
        <v>6123143.0114000002</v>
      </c>
      <c r="N21" s="136"/>
      <c r="O21" s="136">
        <v>0</v>
      </c>
      <c r="P21" s="136"/>
      <c r="Q21" s="136">
        <v>0</v>
      </c>
      <c r="R21" s="136"/>
      <c r="S21" s="271">
        <v>6176915.9154000003</v>
      </c>
    </row>
    <row r="22" spans="1:19" ht="13.5" thickBot="1">
      <c r="A22" s="138"/>
      <c r="B22" s="139" t="s">
        <v>109</v>
      </c>
      <c r="C22" s="140">
        <v>16037784.183499999</v>
      </c>
      <c r="D22" s="140">
        <v>0</v>
      </c>
      <c r="E22" s="140">
        <v>10794860.83</v>
      </c>
      <c r="F22" s="140">
        <v>0</v>
      </c>
      <c r="G22" s="140">
        <v>0</v>
      </c>
      <c r="H22" s="140">
        <v>0</v>
      </c>
      <c r="I22" s="140">
        <v>3950479.085</v>
      </c>
      <c r="J22" s="140">
        <v>0</v>
      </c>
      <c r="K22" s="140">
        <v>0</v>
      </c>
      <c r="L22" s="140">
        <v>0</v>
      </c>
      <c r="M22" s="140">
        <v>149071968.27240002</v>
      </c>
      <c r="N22" s="140">
        <v>11702533.97146</v>
      </c>
      <c r="O22" s="140">
        <v>0</v>
      </c>
      <c r="P22" s="140">
        <v>0</v>
      </c>
      <c r="Q22" s="140">
        <v>0</v>
      </c>
      <c r="R22" s="140">
        <v>0</v>
      </c>
      <c r="S22" s="272">
        <v>164908713.95236</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workbookViewId="0">
      <pane xSplit="2" ySplit="6" topLeftCell="C7" activePane="bottomRight" state="frozen"/>
      <selection activeCell="B9" sqref="B9"/>
      <selection pane="topRight" activeCell="B9" sqref="B9"/>
      <selection pane="bottomLeft" activeCell="B9" sqref="B9"/>
      <selection pane="bottomRight" activeCell="B2" sqref="B2"/>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33"/>
  </cols>
  <sheetData>
    <row r="1" spans="1:22">
      <c r="A1" s="2" t="s">
        <v>31</v>
      </c>
      <c r="B1" s="3" t="str">
        <f>'Info '!C2</f>
        <v>JSC Ziraat Bank Georgia</v>
      </c>
    </row>
    <row r="2" spans="1:22">
      <c r="A2" s="2" t="s">
        <v>32</v>
      </c>
      <c r="B2" s="612">
        <f>'1. key ratios '!$B$2</f>
        <v>44651</v>
      </c>
    </row>
    <row r="4" spans="1:22" ht="13.5" thickBot="1">
      <c r="A4" s="4" t="s">
        <v>366</v>
      </c>
      <c r="B4" s="141" t="s">
        <v>95</v>
      </c>
      <c r="V4" s="35" t="s">
        <v>74</v>
      </c>
    </row>
    <row r="5" spans="1:22" ht="12.75" customHeight="1">
      <c r="A5" s="142"/>
      <c r="B5" s="143"/>
      <c r="C5" s="724" t="s">
        <v>277</v>
      </c>
      <c r="D5" s="725"/>
      <c r="E5" s="725"/>
      <c r="F5" s="725"/>
      <c r="G5" s="725"/>
      <c r="H5" s="725"/>
      <c r="I5" s="725"/>
      <c r="J5" s="725"/>
      <c r="K5" s="725"/>
      <c r="L5" s="726"/>
      <c r="M5" s="727" t="s">
        <v>278</v>
      </c>
      <c r="N5" s="728"/>
      <c r="O5" s="728"/>
      <c r="P5" s="728"/>
      <c r="Q5" s="728"/>
      <c r="R5" s="728"/>
      <c r="S5" s="729"/>
      <c r="T5" s="732" t="s">
        <v>364</v>
      </c>
      <c r="U5" s="732" t="s">
        <v>365</v>
      </c>
      <c r="V5" s="730" t="s">
        <v>121</v>
      </c>
    </row>
    <row r="6" spans="1:22" s="89" customFormat="1" ht="102">
      <c r="A6" s="86"/>
      <c r="B6" s="144"/>
      <c r="C6" s="145" t="s">
        <v>110</v>
      </c>
      <c r="D6" s="227" t="s">
        <v>111</v>
      </c>
      <c r="E6" s="172" t="s">
        <v>280</v>
      </c>
      <c r="F6" s="172" t="s">
        <v>281</v>
      </c>
      <c r="G6" s="227" t="s">
        <v>284</v>
      </c>
      <c r="H6" s="227" t="s">
        <v>279</v>
      </c>
      <c r="I6" s="227" t="s">
        <v>112</v>
      </c>
      <c r="J6" s="227" t="s">
        <v>113</v>
      </c>
      <c r="K6" s="146" t="s">
        <v>114</v>
      </c>
      <c r="L6" s="147" t="s">
        <v>115</v>
      </c>
      <c r="M6" s="145" t="s">
        <v>282</v>
      </c>
      <c r="N6" s="146" t="s">
        <v>116</v>
      </c>
      <c r="O6" s="146" t="s">
        <v>117</v>
      </c>
      <c r="P6" s="146" t="s">
        <v>118</v>
      </c>
      <c r="Q6" s="146" t="s">
        <v>119</v>
      </c>
      <c r="R6" s="146" t="s">
        <v>120</v>
      </c>
      <c r="S6" s="253" t="s">
        <v>283</v>
      </c>
      <c r="T6" s="733"/>
      <c r="U6" s="733"/>
      <c r="V6" s="731"/>
    </row>
    <row r="7" spans="1:22" s="137" customFormat="1">
      <c r="A7" s="148">
        <v>1</v>
      </c>
      <c r="B7" s="1" t="s">
        <v>96</v>
      </c>
      <c r="C7" s="149"/>
      <c r="D7" s="136"/>
      <c r="E7" s="136"/>
      <c r="F7" s="136"/>
      <c r="G7" s="136"/>
      <c r="H7" s="136"/>
      <c r="I7" s="136"/>
      <c r="J7" s="136"/>
      <c r="K7" s="136"/>
      <c r="L7" s="150"/>
      <c r="M7" s="149"/>
      <c r="N7" s="136"/>
      <c r="O7" s="136"/>
      <c r="P7" s="136"/>
      <c r="Q7" s="136"/>
      <c r="R7" s="136"/>
      <c r="S7" s="150"/>
      <c r="T7" s="262"/>
      <c r="U7" s="262"/>
      <c r="V7" s="151">
        <f>SUM(C7:S7)</f>
        <v>0</v>
      </c>
    </row>
    <row r="8" spans="1:22" s="137" customFormat="1">
      <c r="A8" s="148">
        <v>2</v>
      </c>
      <c r="B8" s="1" t="s">
        <v>97</v>
      </c>
      <c r="C8" s="149"/>
      <c r="D8" s="136"/>
      <c r="E8" s="136"/>
      <c r="F8" s="136"/>
      <c r="G8" s="136"/>
      <c r="H8" s="136"/>
      <c r="I8" s="136"/>
      <c r="J8" s="136"/>
      <c r="K8" s="136"/>
      <c r="L8" s="150"/>
      <c r="M8" s="149"/>
      <c r="N8" s="136"/>
      <c r="O8" s="136"/>
      <c r="P8" s="136"/>
      <c r="Q8" s="136"/>
      <c r="R8" s="136"/>
      <c r="S8" s="150"/>
      <c r="T8" s="262"/>
      <c r="U8" s="262"/>
      <c r="V8" s="151">
        <f t="shared" ref="V8:V20" si="0">SUM(C8:S8)</f>
        <v>0</v>
      </c>
    </row>
    <row r="9" spans="1:22" s="137" customFormat="1">
      <c r="A9" s="148">
        <v>3</v>
      </c>
      <c r="B9" s="1" t="s">
        <v>270</v>
      </c>
      <c r="C9" s="149"/>
      <c r="D9" s="136"/>
      <c r="E9" s="136"/>
      <c r="F9" s="136"/>
      <c r="G9" s="136"/>
      <c r="H9" s="136"/>
      <c r="I9" s="136"/>
      <c r="J9" s="136"/>
      <c r="K9" s="136"/>
      <c r="L9" s="150"/>
      <c r="M9" s="149"/>
      <c r="N9" s="136"/>
      <c r="O9" s="136"/>
      <c r="P9" s="136"/>
      <c r="Q9" s="136"/>
      <c r="R9" s="136"/>
      <c r="S9" s="150"/>
      <c r="T9" s="262"/>
      <c r="U9" s="262"/>
      <c r="V9" s="151">
        <f t="shared" si="0"/>
        <v>0</v>
      </c>
    </row>
    <row r="10" spans="1:22" s="137" customFormat="1">
      <c r="A10" s="148">
        <v>4</v>
      </c>
      <c r="B10" s="1" t="s">
        <v>98</v>
      </c>
      <c r="C10" s="149"/>
      <c r="D10" s="136"/>
      <c r="E10" s="136"/>
      <c r="F10" s="136"/>
      <c r="G10" s="136"/>
      <c r="H10" s="136"/>
      <c r="I10" s="136"/>
      <c r="J10" s="136"/>
      <c r="K10" s="136"/>
      <c r="L10" s="150"/>
      <c r="M10" s="149"/>
      <c r="N10" s="136"/>
      <c r="O10" s="136"/>
      <c r="P10" s="136"/>
      <c r="Q10" s="136"/>
      <c r="R10" s="136"/>
      <c r="S10" s="150"/>
      <c r="T10" s="262"/>
      <c r="U10" s="262"/>
      <c r="V10" s="151">
        <f t="shared" si="0"/>
        <v>0</v>
      </c>
    </row>
    <row r="11" spans="1:22" s="137" customFormat="1">
      <c r="A11" s="148">
        <v>5</v>
      </c>
      <c r="B11" s="1" t="s">
        <v>99</v>
      </c>
      <c r="C11" s="149"/>
      <c r="D11" s="136"/>
      <c r="E11" s="136"/>
      <c r="F11" s="136"/>
      <c r="G11" s="136"/>
      <c r="H11" s="136"/>
      <c r="I11" s="136"/>
      <c r="J11" s="136"/>
      <c r="K11" s="136"/>
      <c r="L11" s="150"/>
      <c r="M11" s="149"/>
      <c r="N11" s="136"/>
      <c r="O11" s="136"/>
      <c r="P11" s="136"/>
      <c r="Q11" s="136"/>
      <c r="R11" s="136"/>
      <c r="S11" s="150"/>
      <c r="T11" s="262"/>
      <c r="U11" s="262"/>
      <c r="V11" s="151">
        <f t="shared" si="0"/>
        <v>0</v>
      </c>
    </row>
    <row r="12" spans="1:22" s="137" customFormat="1">
      <c r="A12" s="148">
        <v>6</v>
      </c>
      <c r="B12" s="1" t="s">
        <v>100</v>
      </c>
      <c r="C12" s="149"/>
      <c r="D12" s="136"/>
      <c r="E12" s="136"/>
      <c r="F12" s="136"/>
      <c r="G12" s="136"/>
      <c r="H12" s="136"/>
      <c r="I12" s="136"/>
      <c r="J12" s="136"/>
      <c r="K12" s="136"/>
      <c r="L12" s="150"/>
      <c r="M12" s="149"/>
      <c r="N12" s="136"/>
      <c r="O12" s="136"/>
      <c r="P12" s="136"/>
      <c r="Q12" s="136"/>
      <c r="R12" s="136"/>
      <c r="S12" s="150"/>
      <c r="T12" s="262"/>
      <c r="U12" s="262"/>
      <c r="V12" s="151">
        <f t="shared" si="0"/>
        <v>0</v>
      </c>
    </row>
    <row r="13" spans="1:22" s="137" customFormat="1">
      <c r="A13" s="148">
        <v>7</v>
      </c>
      <c r="B13" s="1" t="s">
        <v>101</v>
      </c>
      <c r="C13" s="149"/>
      <c r="D13" s="136"/>
      <c r="E13" s="136"/>
      <c r="F13" s="136"/>
      <c r="G13" s="136"/>
      <c r="H13" s="136"/>
      <c r="I13" s="136"/>
      <c r="J13" s="136"/>
      <c r="K13" s="136"/>
      <c r="L13" s="150"/>
      <c r="M13" s="149"/>
      <c r="N13" s="136"/>
      <c r="O13" s="136"/>
      <c r="P13" s="136"/>
      <c r="Q13" s="136"/>
      <c r="R13" s="136"/>
      <c r="S13" s="150"/>
      <c r="T13" s="262"/>
      <c r="U13" s="262"/>
      <c r="V13" s="151">
        <f t="shared" si="0"/>
        <v>0</v>
      </c>
    </row>
    <row r="14" spans="1:22" s="137" customFormat="1">
      <c r="A14" s="148">
        <v>8</v>
      </c>
      <c r="B14" s="1" t="s">
        <v>102</v>
      </c>
      <c r="C14" s="149"/>
      <c r="D14" s="136"/>
      <c r="E14" s="136"/>
      <c r="F14" s="136"/>
      <c r="G14" s="136"/>
      <c r="H14" s="136"/>
      <c r="I14" s="136"/>
      <c r="J14" s="136"/>
      <c r="K14" s="136"/>
      <c r="L14" s="150"/>
      <c r="M14" s="149"/>
      <c r="N14" s="136"/>
      <c r="O14" s="136"/>
      <c r="P14" s="136"/>
      <c r="Q14" s="136"/>
      <c r="R14" s="136"/>
      <c r="S14" s="150"/>
      <c r="T14" s="262"/>
      <c r="U14" s="262"/>
      <c r="V14" s="151">
        <f t="shared" si="0"/>
        <v>0</v>
      </c>
    </row>
    <row r="15" spans="1:22" s="137" customFormat="1">
      <c r="A15" s="148">
        <v>9</v>
      </c>
      <c r="B15" s="1" t="s">
        <v>103</v>
      </c>
      <c r="C15" s="149"/>
      <c r="D15" s="136"/>
      <c r="E15" s="136"/>
      <c r="F15" s="136"/>
      <c r="G15" s="136"/>
      <c r="H15" s="136"/>
      <c r="I15" s="136"/>
      <c r="J15" s="136"/>
      <c r="K15" s="136"/>
      <c r="L15" s="150"/>
      <c r="M15" s="149"/>
      <c r="N15" s="136"/>
      <c r="O15" s="136"/>
      <c r="P15" s="136"/>
      <c r="Q15" s="136"/>
      <c r="R15" s="136"/>
      <c r="S15" s="150"/>
      <c r="T15" s="262"/>
      <c r="U15" s="262"/>
      <c r="V15" s="151">
        <f t="shared" si="0"/>
        <v>0</v>
      </c>
    </row>
    <row r="16" spans="1:22" s="137" customFormat="1">
      <c r="A16" s="148">
        <v>10</v>
      </c>
      <c r="B16" s="1" t="s">
        <v>104</v>
      </c>
      <c r="C16" s="149"/>
      <c r="D16" s="136"/>
      <c r="E16" s="136"/>
      <c r="F16" s="136"/>
      <c r="G16" s="136"/>
      <c r="H16" s="136"/>
      <c r="I16" s="136"/>
      <c r="J16" s="136"/>
      <c r="K16" s="136"/>
      <c r="L16" s="150"/>
      <c r="M16" s="149"/>
      <c r="N16" s="136"/>
      <c r="O16" s="136"/>
      <c r="P16" s="136"/>
      <c r="Q16" s="136"/>
      <c r="R16" s="136"/>
      <c r="S16" s="150"/>
      <c r="T16" s="262"/>
      <c r="U16" s="262"/>
      <c r="V16" s="151">
        <f t="shared" si="0"/>
        <v>0</v>
      </c>
    </row>
    <row r="17" spans="1:22" s="137" customFormat="1">
      <c r="A17" s="148">
        <v>11</v>
      </c>
      <c r="B17" s="1" t="s">
        <v>105</v>
      </c>
      <c r="C17" s="149"/>
      <c r="D17" s="136"/>
      <c r="E17" s="136"/>
      <c r="F17" s="136"/>
      <c r="G17" s="136"/>
      <c r="H17" s="136"/>
      <c r="I17" s="136"/>
      <c r="J17" s="136"/>
      <c r="K17" s="136"/>
      <c r="L17" s="150"/>
      <c r="M17" s="149"/>
      <c r="N17" s="136"/>
      <c r="O17" s="136"/>
      <c r="P17" s="136"/>
      <c r="Q17" s="136"/>
      <c r="R17" s="136"/>
      <c r="S17" s="150"/>
      <c r="T17" s="262"/>
      <c r="U17" s="262"/>
      <c r="V17" s="151">
        <f t="shared" si="0"/>
        <v>0</v>
      </c>
    </row>
    <row r="18" spans="1:22" s="137" customFormat="1">
      <c r="A18" s="148">
        <v>12</v>
      </c>
      <c r="B18" s="1" t="s">
        <v>106</v>
      </c>
      <c r="C18" s="149"/>
      <c r="D18" s="136"/>
      <c r="E18" s="136"/>
      <c r="F18" s="136"/>
      <c r="G18" s="136"/>
      <c r="H18" s="136"/>
      <c r="I18" s="136"/>
      <c r="J18" s="136"/>
      <c r="K18" s="136"/>
      <c r="L18" s="150"/>
      <c r="M18" s="149"/>
      <c r="N18" s="136"/>
      <c r="O18" s="136"/>
      <c r="P18" s="136"/>
      <c r="Q18" s="136"/>
      <c r="R18" s="136"/>
      <c r="S18" s="150"/>
      <c r="T18" s="262"/>
      <c r="U18" s="262"/>
      <c r="V18" s="151">
        <f t="shared" si="0"/>
        <v>0</v>
      </c>
    </row>
    <row r="19" spans="1:22" s="137" customFormat="1">
      <c r="A19" s="148">
        <v>13</v>
      </c>
      <c r="B19" s="1" t="s">
        <v>107</v>
      </c>
      <c r="C19" s="149"/>
      <c r="D19" s="136"/>
      <c r="E19" s="136"/>
      <c r="F19" s="136"/>
      <c r="G19" s="136"/>
      <c r="H19" s="136"/>
      <c r="I19" s="136"/>
      <c r="J19" s="136"/>
      <c r="K19" s="136"/>
      <c r="L19" s="150"/>
      <c r="M19" s="149"/>
      <c r="N19" s="136"/>
      <c r="O19" s="136"/>
      <c r="P19" s="136"/>
      <c r="Q19" s="136"/>
      <c r="R19" s="136"/>
      <c r="S19" s="150"/>
      <c r="T19" s="262"/>
      <c r="U19" s="262"/>
      <c r="V19" s="151">
        <f t="shared" si="0"/>
        <v>0</v>
      </c>
    </row>
    <row r="20" spans="1:22" s="137" customFormat="1">
      <c r="A20" s="148">
        <v>14</v>
      </c>
      <c r="B20" s="1" t="s">
        <v>108</v>
      </c>
      <c r="C20" s="149"/>
      <c r="D20" s="136"/>
      <c r="E20" s="136"/>
      <c r="F20" s="136"/>
      <c r="G20" s="136"/>
      <c r="H20" s="136"/>
      <c r="I20" s="136"/>
      <c r="J20" s="136"/>
      <c r="K20" s="136"/>
      <c r="L20" s="150"/>
      <c r="M20" s="149"/>
      <c r="N20" s="136"/>
      <c r="O20" s="136"/>
      <c r="P20" s="136"/>
      <c r="Q20" s="136"/>
      <c r="R20" s="136"/>
      <c r="S20" s="150"/>
      <c r="T20" s="262"/>
      <c r="U20" s="262"/>
      <c r="V20" s="151">
        <f t="shared" si="0"/>
        <v>0</v>
      </c>
    </row>
    <row r="21" spans="1:22" ht="13.5" thickBot="1">
      <c r="A21" s="138"/>
      <c r="B21" s="152" t="s">
        <v>109</v>
      </c>
      <c r="C21" s="153">
        <f>SUM(C7:C20)</f>
        <v>0</v>
      </c>
      <c r="D21" s="140">
        <f t="shared" ref="D21:V21" si="1">SUM(D7:D20)</f>
        <v>0</v>
      </c>
      <c r="E21" s="140">
        <f t="shared" si="1"/>
        <v>0</v>
      </c>
      <c r="F21" s="140">
        <f t="shared" si="1"/>
        <v>0</v>
      </c>
      <c r="G21" s="140">
        <f t="shared" si="1"/>
        <v>0</v>
      </c>
      <c r="H21" s="140">
        <f t="shared" si="1"/>
        <v>0</v>
      </c>
      <c r="I21" s="140">
        <f t="shared" si="1"/>
        <v>0</v>
      </c>
      <c r="J21" s="140">
        <f t="shared" si="1"/>
        <v>0</v>
      </c>
      <c r="K21" s="140">
        <f t="shared" si="1"/>
        <v>0</v>
      </c>
      <c r="L21" s="154">
        <f t="shared" si="1"/>
        <v>0</v>
      </c>
      <c r="M21" s="153">
        <f t="shared" si="1"/>
        <v>0</v>
      </c>
      <c r="N21" s="140">
        <f t="shared" si="1"/>
        <v>0</v>
      </c>
      <c r="O21" s="140">
        <f t="shared" si="1"/>
        <v>0</v>
      </c>
      <c r="P21" s="140">
        <f t="shared" si="1"/>
        <v>0</v>
      </c>
      <c r="Q21" s="140">
        <f t="shared" si="1"/>
        <v>0</v>
      </c>
      <c r="R21" s="140">
        <f t="shared" si="1"/>
        <v>0</v>
      </c>
      <c r="S21" s="154">
        <f>SUM(S7:S20)</f>
        <v>0</v>
      </c>
      <c r="T21" s="154">
        <f>SUM(T7:T20)</f>
        <v>0</v>
      </c>
      <c r="U21" s="154">
        <f t="shared" ref="U21" si="2">SUM(U7:U20)</f>
        <v>0</v>
      </c>
      <c r="V21" s="155">
        <f t="shared" si="1"/>
        <v>0</v>
      </c>
    </row>
    <row r="24" spans="1:22">
      <c r="A24" s="7"/>
      <c r="B24" s="7"/>
      <c r="C24" s="61"/>
      <c r="D24" s="61"/>
      <c r="E24" s="61"/>
    </row>
    <row r="25" spans="1:22">
      <c r="A25" s="156"/>
      <c r="B25" s="156"/>
      <c r="C25" s="7"/>
      <c r="D25" s="61"/>
      <c r="E25" s="61"/>
    </row>
    <row r="26" spans="1:22">
      <c r="A26" s="156"/>
      <c r="B26" s="62"/>
      <c r="C26" s="7"/>
      <c r="D26" s="61"/>
      <c r="E26" s="61"/>
    </row>
    <row r="27" spans="1:22">
      <c r="A27" s="156"/>
      <c r="B27" s="156"/>
      <c r="C27" s="7"/>
      <c r="D27" s="61"/>
      <c r="E27" s="61"/>
    </row>
    <row r="28" spans="1:22">
      <c r="A28" s="156"/>
      <c r="B28" s="62"/>
      <c r="C28" s="7"/>
      <c r="D28" s="61"/>
      <c r="E28" s="61"/>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Normal="100" workbookViewId="0">
      <pane xSplit="1" ySplit="7" topLeftCell="B8" activePane="bottomRight" state="frozen"/>
      <selection activeCell="B9" sqref="B9"/>
      <selection pane="topRight" activeCell="B9" sqref="B9"/>
      <selection pane="bottomLeft" activeCell="B9" sqref="B9"/>
      <selection pane="bottomRight" activeCell="E15" sqref="E15"/>
    </sheetView>
  </sheetViews>
  <sheetFormatPr defaultColWidth="9.140625" defaultRowHeight="12.75"/>
  <cols>
    <col min="1" max="1" width="10.5703125" style="4" bestFit="1" customWidth="1"/>
    <col min="2" max="2" width="101.85546875" style="4" customWidth="1"/>
    <col min="3" max="3" width="13.7109375" style="263" customWidth="1"/>
    <col min="4" max="4" width="14.85546875" style="263" bestFit="1" customWidth="1"/>
    <col min="5" max="5" width="17.7109375" style="263" customWidth="1"/>
    <col min="6" max="6" width="15.85546875" style="263" customWidth="1"/>
    <col min="7" max="7" width="17.42578125" style="263" customWidth="1"/>
    <col min="8" max="8" width="15.28515625" style="263" customWidth="1"/>
    <col min="9" max="16384" width="9.140625" style="33"/>
  </cols>
  <sheetData>
    <row r="1" spans="1:9">
      <c r="A1" s="2" t="s">
        <v>31</v>
      </c>
      <c r="B1" s="4" t="str">
        <f>'Info '!C2</f>
        <v>JSC Ziraat Bank Georgia</v>
      </c>
      <c r="C1" s="3"/>
    </row>
    <row r="2" spans="1:9">
      <c r="A2" s="2" t="s">
        <v>32</v>
      </c>
      <c r="B2" s="612">
        <f>'1. key ratios '!$B$2</f>
        <v>44651</v>
      </c>
      <c r="C2" s="404"/>
    </row>
    <row r="4" spans="1:9" ht="13.5" thickBot="1">
      <c r="A4" s="2" t="s">
        <v>253</v>
      </c>
      <c r="B4" s="141" t="s">
        <v>376</v>
      </c>
    </row>
    <row r="5" spans="1:9">
      <c r="A5" s="142"/>
      <c r="B5" s="157"/>
      <c r="C5" s="264" t="s">
        <v>0</v>
      </c>
      <c r="D5" s="264" t="s">
        <v>1</v>
      </c>
      <c r="E5" s="264" t="s">
        <v>2</v>
      </c>
      <c r="F5" s="264" t="s">
        <v>3</v>
      </c>
      <c r="G5" s="265" t="s">
        <v>4</v>
      </c>
      <c r="H5" s="266" t="s">
        <v>5</v>
      </c>
      <c r="I5" s="158"/>
    </row>
    <row r="6" spans="1:9" s="158" customFormat="1" ht="12.75" customHeight="1">
      <c r="A6" s="159"/>
      <c r="B6" s="736" t="s">
        <v>252</v>
      </c>
      <c r="C6" s="738" t="s">
        <v>368</v>
      </c>
      <c r="D6" s="740" t="s">
        <v>367</v>
      </c>
      <c r="E6" s="741"/>
      <c r="F6" s="738" t="s">
        <v>372</v>
      </c>
      <c r="G6" s="738" t="s">
        <v>373</v>
      </c>
      <c r="H6" s="734" t="s">
        <v>371</v>
      </c>
    </row>
    <row r="7" spans="1:9" ht="38.25">
      <c r="A7" s="161"/>
      <c r="B7" s="737"/>
      <c r="C7" s="739"/>
      <c r="D7" s="267" t="s">
        <v>370</v>
      </c>
      <c r="E7" s="267" t="s">
        <v>369</v>
      </c>
      <c r="F7" s="739"/>
      <c r="G7" s="739"/>
      <c r="H7" s="735"/>
      <c r="I7" s="158"/>
    </row>
    <row r="8" spans="1:9">
      <c r="A8" s="159">
        <v>1</v>
      </c>
      <c r="B8" s="1" t="s">
        <v>96</v>
      </c>
      <c r="C8" s="641">
        <v>48480405.353999995</v>
      </c>
      <c r="D8" s="642">
        <v>0</v>
      </c>
      <c r="E8" s="641">
        <v>0</v>
      </c>
      <c r="F8" s="641">
        <v>45247252.523999996</v>
      </c>
      <c r="G8" s="643">
        <v>45247252.523999996</v>
      </c>
      <c r="H8" s="644">
        <v>0.93331011144828968</v>
      </c>
    </row>
    <row r="9" spans="1:9" ht="15" customHeight="1">
      <c r="A9" s="159">
        <v>2</v>
      </c>
      <c r="B9" s="1" t="s">
        <v>97</v>
      </c>
      <c r="C9" s="641">
        <v>0</v>
      </c>
      <c r="D9" s="642">
        <v>0</v>
      </c>
      <c r="E9" s="641">
        <v>0</v>
      </c>
      <c r="F9" s="641">
        <v>0</v>
      </c>
      <c r="G9" s="643">
        <v>0</v>
      </c>
      <c r="H9" s="644">
        <v>0</v>
      </c>
    </row>
    <row r="10" spans="1:9">
      <c r="A10" s="159">
        <v>3</v>
      </c>
      <c r="B10" s="1" t="s">
        <v>270</v>
      </c>
      <c r="C10" s="641">
        <v>0</v>
      </c>
      <c r="D10" s="642">
        <v>0</v>
      </c>
      <c r="E10" s="641">
        <v>0</v>
      </c>
      <c r="F10" s="641">
        <v>0</v>
      </c>
      <c r="G10" s="643">
        <v>0</v>
      </c>
      <c r="H10" s="644">
        <v>0</v>
      </c>
    </row>
    <row r="11" spans="1:9">
      <c r="A11" s="159">
        <v>4</v>
      </c>
      <c r="B11" s="1" t="s">
        <v>98</v>
      </c>
      <c r="C11" s="641">
        <v>0</v>
      </c>
      <c r="D11" s="642">
        <v>0</v>
      </c>
      <c r="E11" s="641">
        <v>0</v>
      </c>
      <c r="F11" s="641">
        <v>0</v>
      </c>
      <c r="G11" s="643">
        <v>0</v>
      </c>
      <c r="H11" s="644">
        <v>0</v>
      </c>
    </row>
    <row r="12" spans="1:9">
      <c r="A12" s="159">
        <v>5</v>
      </c>
      <c r="B12" s="1" t="s">
        <v>99</v>
      </c>
      <c r="C12" s="641">
        <v>0</v>
      </c>
      <c r="D12" s="642">
        <v>0</v>
      </c>
      <c r="E12" s="641">
        <v>0</v>
      </c>
      <c r="F12" s="641">
        <v>0</v>
      </c>
      <c r="G12" s="643">
        <v>0</v>
      </c>
      <c r="H12" s="644">
        <v>0</v>
      </c>
    </row>
    <row r="13" spans="1:9">
      <c r="A13" s="159">
        <v>6</v>
      </c>
      <c r="B13" s="1" t="s">
        <v>100</v>
      </c>
      <c r="C13" s="641">
        <v>14476475.395</v>
      </c>
      <c r="D13" s="642">
        <v>0</v>
      </c>
      <c r="E13" s="641">
        <v>0</v>
      </c>
      <c r="F13" s="641">
        <v>4080438.8045000001</v>
      </c>
      <c r="G13" s="643">
        <v>4080438.8045000001</v>
      </c>
      <c r="H13" s="644">
        <v>0.28186686974298553</v>
      </c>
    </row>
    <row r="14" spans="1:9">
      <c r="A14" s="159">
        <v>7</v>
      </c>
      <c r="B14" s="1" t="s">
        <v>101</v>
      </c>
      <c r="C14" s="641">
        <v>58983252.0973</v>
      </c>
      <c r="D14" s="642">
        <v>17367776.710099999</v>
      </c>
      <c r="E14" s="641">
        <v>7555560.3228099998</v>
      </c>
      <c r="F14" s="642">
        <v>66538812.420110002</v>
      </c>
      <c r="G14" s="645">
        <v>66538812.420110002</v>
      </c>
      <c r="H14" s="644">
        <v>1</v>
      </c>
    </row>
    <row r="15" spans="1:9">
      <c r="A15" s="159">
        <v>8</v>
      </c>
      <c r="B15" s="1" t="s">
        <v>102</v>
      </c>
      <c r="C15" s="641">
        <v>38718320.639700003</v>
      </c>
      <c r="D15" s="642">
        <v>10198845.118499998</v>
      </c>
      <c r="E15" s="641">
        <v>4146973.6486499999</v>
      </c>
      <c r="F15" s="642">
        <v>42865294.288350001</v>
      </c>
      <c r="G15" s="645">
        <v>42865294.288350001</v>
      </c>
      <c r="H15" s="644">
        <v>1</v>
      </c>
    </row>
    <row r="16" spans="1:9">
      <c r="A16" s="159">
        <v>9</v>
      </c>
      <c r="B16" s="1" t="s">
        <v>103</v>
      </c>
      <c r="C16" s="641">
        <v>0</v>
      </c>
      <c r="D16" s="642">
        <v>0</v>
      </c>
      <c r="E16" s="641">
        <v>0</v>
      </c>
      <c r="F16" s="642">
        <v>0</v>
      </c>
      <c r="G16" s="645">
        <v>0</v>
      </c>
      <c r="H16" s="644">
        <v>0</v>
      </c>
    </row>
    <row r="17" spans="1:8">
      <c r="A17" s="159">
        <v>10</v>
      </c>
      <c r="B17" s="1" t="s">
        <v>104</v>
      </c>
      <c r="C17" s="641">
        <v>0</v>
      </c>
      <c r="D17" s="642">
        <v>0</v>
      </c>
      <c r="E17" s="641">
        <v>0</v>
      </c>
      <c r="F17" s="642">
        <v>0</v>
      </c>
      <c r="G17" s="645">
        <v>0</v>
      </c>
      <c r="H17" s="644">
        <v>0</v>
      </c>
    </row>
    <row r="18" spans="1:8">
      <c r="A18" s="159">
        <v>11</v>
      </c>
      <c r="B18" s="1" t="s">
        <v>105</v>
      </c>
      <c r="C18" s="641">
        <v>0</v>
      </c>
      <c r="D18" s="642">
        <v>0</v>
      </c>
      <c r="E18" s="641">
        <v>0</v>
      </c>
      <c r="F18" s="642">
        <v>0</v>
      </c>
      <c r="G18" s="645">
        <v>0</v>
      </c>
      <c r="H18" s="644">
        <v>0</v>
      </c>
    </row>
    <row r="19" spans="1:8">
      <c r="A19" s="159">
        <v>12</v>
      </c>
      <c r="B19" s="1" t="s">
        <v>106</v>
      </c>
      <c r="C19" s="641">
        <v>0</v>
      </c>
      <c r="D19" s="642">
        <v>0</v>
      </c>
      <c r="E19" s="641">
        <v>0</v>
      </c>
      <c r="F19" s="642">
        <v>0</v>
      </c>
      <c r="G19" s="645">
        <v>0</v>
      </c>
      <c r="H19" s="644">
        <v>0</v>
      </c>
    </row>
    <row r="20" spans="1:8">
      <c r="A20" s="159">
        <v>13</v>
      </c>
      <c r="B20" s="1" t="s">
        <v>247</v>
      </c>
      <c r="C20" s="641">
        <v>0</v>
      </c>
      <c r="D20" s="642">
        <v>0</v>
      </c>
      <c r="E20" s="641">
        <v>0</v>
      </c>
      <c r="F20" s="642">
        <v>0</v>
      </c>
      <c r="G20" s="645">
        <v>0</v>
      </c>
      <c r="H20" s="644">
        <v>0</v>
      </c>
    </row>
    <row r="21" spans="1:8">
      <c r="A21" s="159">
        <v>14</v>
      </c>
      <c r="B21" s="1" t="s">
        <v>108</v>
      </c>
      <c r="C21" s="641">
        <v>19196638.8849</v>
      </c>
      <c r="D21" s="642">
        <v>0</v>
      </c>
      <c r="E21" s="641">
        <v>0</v>
      </c>
      <c r="F21" s="642">
        <v>6176915.9154000003</v>
      </c>
      <c r="G21" s="645">
        <v>6176915.9154000003</v>
      </c>
      <c r="H21" s="644">
        <v>0.32177069915394085</v>
      </c>
    </row>
    <row r="22" spans="1:8" ht="13.5" thickBot="1">
      <c r="A22" s="162"/>
      <c r="B22" s="163" t="s">
        <v>109</v>
      </c>
      <c r="C22" s="268">
        <v>179855092.37090001</v>
      </c>
      <c r="D22" s="268">
        <v>27566621.828599997</v>
      </c>
      <c r="E22" s="268">
        <v>11702533.97146</v>
      </c>
      <c r="F22" s="268">
        <v>164908713.95236</v>
      </c>
      <c r="G22" s="268">
        <v>164908713.95236</v>
      </c>
      <c r="H22" s="269">
        <v>0.86088305175398272</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90" zoomScaleNormal="90" workbookViewId="0">
      <pane xSplit="2" ySplit="6" topLeftCell="F7" activePane="bottomRight" state="frozen"/>
      <selection pane="topRight" activeCell="C1" sqref="C1"/>
      <selection pane="bottomLeft" activeCell="A6" sqref="A6"/>
      <selection pane="bottomRight" activeCell="H23" sqref="H23"/>
    </sheetView>
  </sheetViews>
  <sheetFormatPr defaultColWidth="9.140625" defaultRowHeight="12.75"/>
  <cols>
    <col min="1" max="1" width="10.5703125" style="263" bestFit="1" customWidth="1"/>
    <col min="2" max="2" width="104.140625" style="263" customWidth="1"/>
    <col min="3" max="11" width="12.7109375" style="263" customWidth="1"/>
    <col min="12" max="16384" width="9.140625" style="263"/>
  </cols>
  <sheetData>
    <row r="1" spans="1:11">
      <c r="A1" s="263" t="s">
        <v>31</v>
      </c>
      <c r="B1" s="677" t="str">
        <f>'Info '!C2</f>
        <v>JSC Ziraat Bank Georgia</v>
      </c>
    </row>
    <row r="2" spans="1:11">
      <c r="A2" s="263" t="s">
        <v>32</v>
      </c>
      <c r="B2" s="638">
        <f>'1. key ratios '!$B$2</f>
        <v>44651</v>
      </c>
      <c r="C2" s="282"/>
      <c r="D2" s="282"/>
    </row>
    <row r="3" spans="1:11">
      <c r="B3" s="282"/>
      <c r="C3" s="282"/>
      <c r="D3" s="282"/>
    </row>
    <row r="4" spans="1:11" ht="13.5" thickBot="1">
      <c r="A4" s="263" t="s">
        <v>249</v>
      </c>
      <c r="B4" s="316" t="s">
        <v>377</v>
      </c>
      <c r="C4" s="282"/>
      <c r="D4" s="282"/>
    </row>
    <row r="5" spans="1:11" ht="30" customHeight="1">
      <c r="A5" s="742"/>
      <c r="B5" s="743"/>
      <c r="C5" s="744" t="s">
        <v>429</v>
      </c>
      <c r="D5" s="744"/>
      <c r="E5" s="744"/>
      <c r="F5" s="744" t="s">
        <v>430</v>
      </c>
      <c r="G5" s="744"/>
      <c r="H5" s="744"/>
      <c r="I5" s="744" t="s">
        <v>431</v>
      </c>
      <c r="J5" s="744"/>
      <c r="K5" s="745"/>
    </row>
    <row r="6" spans="1:11">
      <c r="A6" s="283"/>
      <c r="B6" s="284"/>
      <c r="C6" s="40" t="s">
        <v>70</v>
      </c>
      <c r="D6" s="40" t="s">
        <v>71</v>
      </c>
      <c r="E6" s="40" t="s">
        <v>72</v>
      </c>
      <c r="F6" s="40" t="s">
        <v>70</v>
      </c>
      <c r="G6" s="40" t="s">
        <v>71</v>
      </c>
      <c r="H6" s="40" t="s">
        <v>72</v>
      </c>
      <c r="I6" s="40" t="s">
        <v>70</v>
      </c>
      <c r="J6" s="40" t="s">
        <v>71</v>
      </c>
      <c r="K6" s="40" t="s">
        <v>72</v>
      </c>
    </row>
    <row r="7" spans="1:11">
      <c r="A7" s="285" t="s">
        <v>380</v>
      </c>
      <c r="B7" s="286"/>
      <c r="C7" s="286"/>
      <c r="D7" s="286"/>
      <c r="E7" s="286"/>
      <c r="F7" s="286"/>
      <c r="G7" s="286"/>
      <c r="H7" s="286"/>
      <c r="I7" s="286"/>
      <c r="J7" s="286"/>
      <c r="K7" s="287"/>
    </row>
    <row r="8" spans="1:11">
      <c r="A8" s="288">
        <v>1</v>
      </c>
      <c r="B8" s="289" t="s">
        <v>378</v>
      </c>
      <c r="C8" s="290"/>
      <c r="D8" s="290"/>
      <c r="E8" s="290"/>
      <c r="F8" s="291">
        <v>11308827.391111001</v>
      </c>
      <c r="G8" s="291">
        <v>45861526.451247692</v>
      </c>
      <c r="H8" s="291">
        <v>57170353.842358693</v>
      </c>
      <c r="I8" s="291">
        <v>4684189.2826668005</v>
      </c>
      <c r="J8" s="291">
        <v>44071213.668786593</v>
      </c>
      <c r="K8" s="292">
        <v>48755402.951453395</v>
      </c>
    </row>
    <row r="9" spans="1:11">
      <c r="A9" s="285" t="s">
        <v>381</v>
      </c>
      <c r="B9" s="286"/>
      <c r="C9" s="286"/>
      <c r="D9" s="286"/>
      <c r="E9" s="286"/>
      <c r="F9" s="286"/>
      <c r="G9" s="286"/>
      <c r="H9" s="286"/>
      <c r="I9" s="286"/>
      <c r="J9" s="286"/>
      <c r="K9" s="287"/>
    </row>
    <row r="10" spans="1:11">
      <c r="A10" s="293">
        <v>2</v>
      </c>
      <c r="B10" s="294" t="s">
        <v>389</v>
      </c>
      <c r="C10" s="294">
        <v>1166306.4868878</v>
      </c>
      <c r="D10" s="295">
        <v>24004334.9852194</v>
      </c>
      <c r="E10" s="295">
        <v>25170641.472107202</v>
      </c>
      <c r="F10" s="295">
        <v>362215.14181962895</v>
      </c>
      <c r="G10" s="295">
        <v>11136099.142865282</v>
      </c>
      <c r="H10" s="295">
        <v>11498314.284684911</v>
      </c>
      <c r="I10" s="295">
        <v>88048.340938809983</v>
      </c>
      <c r="J10" s="295">
        <v>2069367.3707430102</v>
      </c>
      <c r="K10" s="296">
        <v>2157415.71168182</v>
      </c>
    </row>
    <row r="11" spans="1:11">
      <c r="A11" s="293">
        <v>3</v>
      </c>
      <c r="B11" s="294" t="s">
        <v>383</v>
      </c>
      <c r="C11" s="294">
        <v>9671819.330442002</v>
      </c>
      <c r="D11" s="295">
        <v>61692808.194713488</v>
      </c>
      <c r="E11" s="295">
        <v>71364627.525155485</v>
      </c>
      <c r="F11" s="295">
        <v>3433578.6021213653</v>
      </c>
      <c r="G11" s="295">
        <v>24685644.644728992</v>
      </c>
      <c r="H11" s="295">
        <v>28119223.246850356</v>
      </c>
      <c r="I11" s="295">
        <v>2672305.9801215301</v>
      </c>
      <c r="J11" s="295">
        <v>21815202.540063418</v>
      </c>
      <c r="K11" s="296">
        <v>24487508.520184949</v>
      </c>
    </row>
    <row r="12" spans="1:11">
      <c r="A12" s="293">
        <v>4</v>
      </c>
      <c r="B12" s="294" t="s">
        <v>384</v>
      </c>
      <c r="C12" s="294">
        <v>0</v>
      </c>
      <c r="D12" s="295">
        <v>0</v>
      </c>
      <c r="E12" s="295">
        <v>0</v>
      </c>
      <c r="F12" s="295">
        <v>0</v>
      </c>
      <c r="G12" s="295">
        <v>0</v>
      </c>
      <c r="H12" s="295">
        <v>0</v>
      </c>
      <c r="I12" s="295">
        <v>0</v>
      </c>
      <c r="J12" s="295">
        <v>0</v>
      </c>
      <c r="K12" s="296">
        <v>0</v>
      </c>
    </row>
    <row r="13" spans="1:11">
      <c r="A13" s="293">
        <v>5</v>
      </c>
      <c r="B13" s="294" t="s">
        <v>392</v>
      </c>
      <c r="C13" s="294">
        <v>16928747.006443899</v>
      </c>
      <c r="D13" s="295">
        <v>16309545.980023503</v>
      </c>
      <c r="E13" s="295">
        <v>33238292.986467402</v>
      </c>
      <c r="F13" s="295">
        <v>2920215.9686082155</v>
      </c>
      <c r="G13" s="295">
        <v>2905154.0638434645</v>
      </c>
      <c r="H13" s="295">
        <v>5825370.0324516799</v>
      </c>
      <c r="I13" s="295">
        <v>1075535.0312166302</v>
      </c>
      <c r="J13" s="295">
        <v>1022391.2296244851</v>
      </c>
      <c r="K13" s="296">
        <v>2097926.2608411154</v>
      </c>
    </row>
    <row r="14" spans="1:11">
      <c r="A14" s="293">
        <v>6</v>
      </c>
      <c r="B14" s="294" t="s">
        <v>424</v>
      </c>
      <c r="C14" s="294"/>
      <c r="D14" s="295"/>
      <c r="E14" s="295"/>
      <c r="F14" s="295">
        <v>0</v>
      </c>
      <c r="G14" s="295">
        <v>0</v>
      </c>
      <c r="H14" s="295">
        <v>0</v>
      </c>
      <c r="I14" s="295"/>
      <c r="J14" s="295"/>
      <c r="K14" s="296"/>
    </row>
    <row r="15" spans="1:11">
      <c r="A15" s="293">
        <v>7</v>
      </c>
      <c r="B15" s="294" t="s">
        <v>425</v>
      </c>
      <c r="C15" s="294">
        <v>662778.91262139997</v>
      </c>
      <c r="D15" s="295">
        <v>208185.44566620002</v>
      </c>
      <c r="E15" s="295">
        <v>870964.35828759999</v>
      </c>
      <c r="F15" s="295">
        <v>27394.094888799998</v>
      </c>
      <c r="G15" s="295">
        <v>0</v>
      </c>
      <c r="H15" s="295">
        <v>27394.094888799998</v>
      </c>
      <c r="I15" s="295">
        <v>27394.094888799998</v>
      </c>
      <c r="J15" s="295">
        <v>0</v>
      </c>
      <c r="K15" s="296">
        <v>27394.094888799998</v>
      </c>
    </row>
    <row r="16" spans="1:11">
      <c r="A16" s="293">
        <v>8</v>
      </c>
      <c r="B16" s="297" t="s">
        <v>385</v>
      </c>
      <c r="C16" s="294">
        <v>28429651.736395102</v>
      </c>
      <c r="D16" s="295">
        <v>102214874.60562259</v>
      </c>
      <c r="E16" s="295">
        <v>130644526.3420177</v>
      </c>
      <c r="F16" s="295">
        <v>6743403.8074380094</v>
      </c>
      <c r="G16" s="295">
        <v>38726897.85143774</v>
      </c>
      <c r="H16" s="295">
        <v>45470301.658875749</v>
      </c>
      <c r="I16" s="295">
        <v>3863283.44716577</v>
      </c>
      <c r="J16" s="295">
        <v>24906961.140430912</v>
      </c>
      <c r="K16" s="296">
        <v>28770244.587596685</v>
      </c>
    </row>
    <row r="17" spans="1:11">
      <c r="A17" s="285" t="s">
        <v>382</v>
      </c>
      <c r="B17" s="286"/>
      <c r="C17" s="286"/>
      <c r="D17" s="286"/>
      <c r="E17" s="286"/>
      <c r="F17" s="286"/>
      <c r="G17" s="286"/>
      <c r="H17" s="286"/>
      <c r="I17" s="286"/>
      <c r="J17" s="286"/>
      <c r="K17" s="287"/>
    </row>
    <row r="18" spans="1:11">
      <c r="A18" s="293">
        <v>9</v>
      </c>
      <c r="B18" s="294" t="s">
        <v>388</v>
      </c>
      <c r="C18" s="294">
        <v>0</v>
      </c>
      <c r="D18" s="295">
        <v>0</v>
      </c>
      <c r="E18" s="295">
        <v>0</v>
      </c>
      <c r="F18" s="295"/>
      <c r="G18" s="295"/>
      <c r="H18" s="295">
        <v>0</v>
      </c>
      <c r="I18" s="295">
        <v>0</v>
      </c>
      <c r="J18" s="295">
        <v>0</v>
      </c>
      <c r="K18" s="296">
        <v>0</v>
      </c>
    </row>
    <row r="19" spans="1:11">
      <c r="A19" s="293">
        <v>10</v>
      </c>
      <c r="B19" s="294" t="s">
        <v>426</v>
      </c>
      <c r="C19" s="294">
        <v>52339239.263371602</v>
      </c>
      <c r="D19" s="295">
        <v>39158320.896590099</v>
      </c>
      <c r="E19" s="295">
        <v>91497560.1599617</v>
      </c>
      <c r="F19" s="295">
        <v>960294.17115949979</v>
      </c>
      <c r="G19" s="295">
        <v>292603.14809560002</v>
      </c>
      <c r="H19" s="295">
        <v>1252897.3192550999</v>
      </c>
      <c r="I19" s="295">
        <v>7584932.2796037002</v>
      </c>
      <c r="J19" s="295">
        <v>4105340.2588132997</v>
      </c>
      <c r="K19" s="296">
        <v>11690272.538417</v>
      </c>
    </row>
    <row r="20" spans="1:11">
      <c r="A20" s="293">
        <v>11</v>
      </c>
      <c r="B20" s="294" t="s">
        <v>387</v>
      </c>
      <c r="C20" s="294">
        <v>124768.65199949998</v>
      </c>
      <c r="D20" s="295">
        <v>8673.1575343000004</v>
      </c>
      <c r="E20" s="295">
        <v>133441.8095338</v>
      </c>
      <c r="F20" s="295">
        <v>26666.666666599998</v>
      </c>
      <c r="G20" s="295">
        <v>0</v>
      </c>
      <c r="H20" s="295">
        <v>26666.666666599998</v>
      </c>
      <c r="I20" s="295">
        <v>26666.666666599998</v>
      </c>
      <c r="J20" s="295">
        <v>0</v>
      </c>
      <c r="K20" s="296">
        <v>26666.666666599998</v>
      </c>
    </row>
    <row r="21" spans="1:11" ht="13.5" thickBot="1">
      <c r="A21" s="298">
        <v>12</v>
      </c>
      <c r="B21" s="299" t="s">
        <v>386</v>
      </c>
      <c r="C21" s="300">
        <v>52464007.915371105</v>
      </c>
      <c r="D21" s="301">
        <v>39166994.0541244</v>
      </c>
      <c r="E21" s="300">
        <v>91631001.969495505</v>
      </c>
      <c r="F21" s="301">
        <v>986960.83782609983</v>
      </c>
      <c r="G21" s="301">
        <v>292603.14809560002</v>
      </c>
      <c r="H21" s="301">
        <v>1279563.9859216998</v>
      </c>
      <c r="I21" s="301">
        <v>7611598.9462703001</v>
      </c>
      <c r="J21" s="301">
        <v>4105340.2588132997</v>
      </c>
      <c r="K21" s="302">
        <v>11716939.205083601</v>
      </c>
    </row>
    <row r="22" spans="1:11" ht="38.25" customHeight="1" thickBot="1">
      <c r="A22" s="303"/>
      <c r="B22" s="304"/>
      <c r="C22" s="304"/>
      <c r="D22" s="304"/>
      <c r="E22" s="304"/>
      <c r="F22" s="746" t="s">
        <v>428</v>
      </c>
      <c r="G22" s="744"/>
      <c r="H22" s="744"/>
      <c r="I22" s="746" t="s">
        <v>393</v>
      </c>
      <c r="J22" s="744"/>
      <c r="K22" s="745"/>
    </row>
    <row r="23" spans="1:11">
      <c r="A23" s="305">
        <v>13</v>
      </c>
      <c r="B23" s="306" t="s">
        <v>378</v>
      </c>
      <c r="C23" s="307"/>
      <c r="D23" s="307"/>
      <c r="E23" s="307"/>
      <c r="F23" s="646">
        <v>11308827.391111001</v>
      </c>
      <c r="G23" s="646">
        <v>45861526.451247692</v>
      </c>
      <c r="H23" s="646">
        <v>57170353.842358693</v>
      </c>
      <c r="I23" s="646">
        <v>4684189.2826668005</v>
      </c>
      <c r="J23" s="646">
        <v>44071213.668786593</v>
      </c>
      <c r="K23" s="647">
        <v>48755402.951453395</v>
      </c>
    </row>
    <row r="24" spans="1:11" ht="13.5" thickBot="1">
      <c r="A24" s="308">
        <v>14</v>
      </c>
      <c r="B24" s="309" t="s">
        <v>390</v>
      </c>
      <c r="C24" s="310"/>
      <c r="D24" s="311"/>
      <c r="E24" s="312"/>
      <c r="F24" s="648">
        <v>5756442.9696119083</v>
      </c>
      <c r="G24" s="648">
        <v>38434294.70334214</v>
      </c>
      <c r="H24" s="648">
        <v>44190737.672954045</v>
      </c>
      <c r="I24" s="648">
        <v>965820.8617914425</v>
      </c>
      <c r="J24" s="648">
        <v>20801620.881617613</v>
      </c>
      <c r="K24" s="649">
        <v>17053305.382513084</v>
      </c>
    </row>
    <row r="25" spans="1:11" ht="13.5" thickBot="1">
      <c r="A25" s="313">
        <v>15</v>
      </c>
      <c r="B25" s="314" t="s">
        <v>391</v>
      </c>
      <c r="C25" s="315"/>
      <c r="D25" s="315"/>
      <c r="E25" s="315"/>
      <c r="F25" s="650">
        <v>1.9645512777265346</v>
      </c>
      <c r="G25" s="650">
        <v>1.1932449081018182</v>
      </c>
      <c r="H25" s="650">
        <v>1.2937180244752631</v>
      </c>
      <c r="I25" s="650">
        <v>4.8499566202974558</v>
      </c>
      <c r="J25" s="650">
        <v>2.1186432499465613</v>
      </c>
      <c r="K25" s="651">
        <v>2.8590001678764572</v>
      </c>
    </row>
    <row r="27" spans="1:11" ht="25.5">
      <c r="B27" s="281" t="s">
        <v>427</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pane xSplit="1" ySplit="5" topLeftCell="B6" activePane="bottomRight" state="frozen"/>
      <selection pane="topRight" activeCell="B1" sqref="B1"/>
      <selection pane="bottomLeft" activeCell="A5" sqref="A5"/>
      <selection pane="bottomRight" activeCell="B6" sqref="B6"/>
    </sheetView>
  </sheetViews>
  <sheetFormatPr defaultColWidth="9.140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140625" style="33"/>
  </cols>
  <sheetData>
    <row r="1" spans="1:14">
      <c r="A1" s="4" t="s">
        <v>31</v>
      </c>
      <c r="B1" s="3" t="str">
        <f>'Info '!C2</f>
        <v>JSC Ziraat Bank Georgia</v>
      </c>
    </row>
    <row r="2" spans="1:14" ht="14.25" customHeight="1">
      <c r="A2" s="4" t="s">
        <v>32</v>
      </c>
      <c r="B2" s="612">
        <f>'1. key ratios '!$B$2</f>
        <v>44651</v>
      </c>
    </row>
    <row r="3" spans="1:14" ht="14.25" customHeight="1"/>
    <row r="4" spans="1:14" ht="13.5" thickBot="1">
      <c r="A4" s="4" t="s">
        <v>265</v>
      </c>
      <c r="B4" s="226" t="s">
        <v>29</v>
      </c>
    </row>
    <row r="5" spans="1:14" s="169" customFormat="1">
      <c r="A5" s="165"/>
      <c r="B5" s="166"/>
      <c r="C5" s="167" t="s">
        <v>0</v>
      </c>
      <c r="D5" s="167" t="s">
        <v>1</v>
      </c>
      <c r="E5" s="167" t="s">
        <v>2</v>
      </c>
      <c r="F5" s="167" t="s">
        <v>3</v>
      </c>
      <c r="G5" s="167" t="s">
        <v>4</v>
      </c>
      <c r="H5" s="167" t="s">
        <v>5</v>
      </c>
      <c r="I5" s="167" t="s">
        <v>8</v>
      </c>
      <c r="J5" s="167" t="s">
        <v>9</v>
      </c>
      <c r="K5" s="167" t="s">
        <v>10</v>
      </c>
      <c r="L5" s="167" t="s">
        <v>11</v>
      </c>
      <c r="M5" s="167" t="s">
        <v>12</v>
      </c>
      <c r="N5" s="168" t="s">
        <v>13</v>
      </c>
    </row>
    <row r="6" spans="1:14" ht="25.5">
      <c r="A6" s="170"/>
      <c r="B6" s="171"/>
      <c r="C6" s="172" t="s">
        <v>264</v>
      </c>
      <c r="D6" s="173" t="s">
        <v>263</v>
      </c>
      <c r="E6" s="174" t="s">
        <v>262</v>
      </c>
      <c r="F6" s="175">
        <v>0</v>
      </c>
      <c r="G6" s="175">
        <v>0.2</v>
      </c>
      <c r="H6" s="175">
        <v>0.35</v>
      </c>
      <c r="I6" s="175">
        <v>0.5</v>
      </c>
      <c r="J6" s="175">
        <v>0.75</v>
      </c>
      <c r="K6" s="175">
        <v>1</v>
      </c>
      <c r="L6" s="175">
        <v>1.5</v>
      </c>
      <c r="M6" s="175">
        <v>2.5</v>
      </c>
      <c r="N6" s="225" t="s">
        <v>276</v>
      </c>
    </row>
    <row r="7" spans="1:14" ht="15">
      <c r="A7" s="176">
        <v>1</v>
      </c>
      <c r="B7" s="177" t="s">
        <v>261</v>
      </c>
      <c r="C7" s="178">
        <f>SUM(C8:C13)</f>
        <v>0</v>
      </c>
      <c r="D7" s="171"/>
      <c r="E7" s="179">
        <f t="shared" ref="E7:M7" si="0">SUM(E8:E13)</f>
        <v>0</v>
      </c>
      <c r="F7" s="180">
        <f>SUM(F8:F13)</f>
        <v>0</v>
      </c>
      <c r="G7" s="180">
        <f t="shared" si="0"/>
        <v>0</v>
      </c>
      <c r="H7" s="180">
        <f t="shared" si="0"/>
        <v>0</v>
      </c>
      <c r="I7" s="180">
        <f t="shared" si="0"/>
        <v>0</v>
      </c>
      <c r="J7" s="180">
        <f t="shared" si="0"/>
        <v>0</v>
      </c>
      <c r="K7" s="180">
        <f t="shared" si="0"/>
        <v>0</v>
      </c>
      <c r="L7" s="180">
        <f t="shared" si="0"/>
        <v>0</v>
      </c>
      <c r="M7" s="180">
        <f t="shared" si="0"/>
        <v>0</v>
      </c>
      <c r="N7" s="181">
        <f>SUM(N8:N13)</f>
        <v>0</v>
      </c>
    </row>
    <row r="8" spans="1:14" ht="14.25">
      <c r="A8" s="176">
        <v>1.1000000000000001</v>
      </c>
      <c r="B8" s="182" t="s">
        <v>259</v>
      </c>
      <c r="C8" s="180">
        <v>0</v>
      </c>
      <c r="D8" s="183">
        <v>0.02</v>
      </c>
      <c r="E8" s="179">
        <f>C8*D8</f>
        <v>0</v>
      </c>
      <c r="F8" s="180"/>
      <c r="G8" s="180"/>
      <c r="H8" s="180"/>
      <c r="I8" s="180"/>
      <c r="J8" s="180"/>
      <c r="K8" s="180"/>
      <c r="L8" s="180"/>
      <c r="M8" s="180"/>
      <c r="N8" s="181">
        <f>SUMPRODUCT($F$6:$M$6,F8:M8)</f>
        <v>0</v>
      </c>
    </row>
    <row r="9" spans="1:14" ht="14.25">
      <c r="A9" s="176">
        <v>1.2</v>
      </c>
      <c r="B9" s="182" t="s">
        <v>258</v>
      </c>
      <c r="C9" s="180">
        <v>0</v>
      </c>
      <c r="D9" s="183">
        <v>0.05</v>
      </c>
      <c r="E9" s="179">
        <f>C9*D9</f>
        <v>0</v>
      </c>
      <c r="F9" s="180"/>
      <c r="G9" s="180"/>
      <c r="H9" s="180"/>
      <c r="I9" s="180"/>
      <c r="J9" s="180"/>
      <c r="K9" s="180"/>
      <c r="L9" s="180"/>
      <c r="M9" s="180"/>
      <c r="N9" s="181">
        <f t="shared" ref="N9:N12" si="1">SUMPRODUCT($F$6:$M$6,F9:M9)</f>
        <v>0</v>
      </c>
    </row>
    <row r="10" spans="1:14" ht="14.25">
      <c r="A10" s="176">
        <v>1.3</v>
      </c>
      <c r="B10" s="182" t="s">
        <v>257</v>
      </c>
      <c r="C10" s="180">
        <v>0</v>
      </c>
      <c r="D10" s="183">
        <v>0.08</v>
      </c>
      <c r="E10" s="179">
        <f>C10*D10</f>
        <v>0</v>
      </c>
      <c r="F10" s="180"/>
      <c r="G10" s="180"/>
      <c r="H10" s="180"/>
      <c r="I10" s="180"/>
      <c r="J10" s="180"/>
      <c r="K10" s="180"/>
      <c r="L10" s="180"/>
      <c r="M10" s="180"/>
      <c r="N10" s="181">
        <f>SUMPRODUCT($F$6:$M$6,F10:M10)</f>
        <v>0</v>
      </c>
    </row>
    <row r="11" spans="1:14" ht="14.25">
      <c r="A11" s="176">
        <v>1.4</v>
      </c>
      <c r="B11" s="182" t="s">
        <v>256</v>
      </c>
      <c r="C11" s="180">
        <v>0</v>
      </c>
      <c r="D11" s="183">
        <v>0.11</v>
      </c>
      <c r="E11" s="179">
        <f>C11*D11</f>
        <v>0</v>
      </c>
      <c r="F11" s="180"/>
      <c r="G11" s="180"/>
      <c r="H11" s="180"/>
      <c r="I11" s="180"/>
      <c r="J11" s="180"/>
      <c r="K11" s="180"/>
      <c r="L11" s="180"/>
      <c r="M11" s="180"/>
      <c r="N11" s="181">
        <f t="shared" si="1"/>
        <v>0</v>
      </c>
    </row>
    <row r="12" spans="1:14" ht="14.25">
      <c r="A12" s="176">
        <v>1.5</v>
      </c>
      <c r="B12" s="182" t="s">
        <v>255</v>
      </c>
      <c r="C12" s="180">
        <v>0</v>
      </c>
      <c r="D12" s="183">
        <v>0.14000000000000001</v>
      </c>
      <c r="E12" s="179">
        <f>C12*D12</f>
        <v>0</v>
      </c>
      <c r="F12" s="180"/>
      <c r="G12" s="180"/>
      <c r="H12" s="180"/>
      <c r="I12" s="180"/>
      <c r="J12" s="180"/>
      <c r="K12" s="180"/>
      <c r="L12" s="180"/>
      <c r="M12" s="180"/>
      <c r="N12" s="181">
        <f t="shared" si="1"/>
        <v>0</v>
      </c>
    </row>
    <row r="13" spans="1:14" ht="14.25">
      <c r="A13" s="176">
        <v>1.6</v>
      </c>
      <c r="B13" s="184" t="s">
        <v>254</v>
      </c>
      <c r="C13" s="180">
        <v>0</v>
      </c>
      <c r="D13" s="185"/>
      <c r="E13" s="180"/>
      <c r="F13" s="180"/>
      <c r="G13" s="180"/>
      <c r="H13" s="180"/>
      <c r="I13" s="180"/>
      <c r="J13" s="180"/>
      <c r="K13" s="180"/>
      <c r="L13" s="180"/>
      <c r="M13" s="180"/>
      <c r="N13" s="181">
        <f>SUMPRODUCT($F$6:$M$6,F13:M13)</f>
        <v>0</v>
      </c>
    </row>
    <row r="14" spans="1:14" ht="15">
      <c r="A14" s="176">
        <v>2</v>
      </c>
      <c r="B14" s="186" t="s">
        <v>260</v>
      </c>
      <c r="C14" s="178">
        <f>SUM(C15:C20)</f>
        <v>0</v>
      </c>
      <c r="D14" s="171"/>
      <c r="E14" s="179">
        <f t="shared" ref="E14:M14" si="2">SUM(E15:E20)</f>
        <v>0</v>
      </c>
      <c r="F14" s="180">
        <f t="shared" si="2"/>
        <v>0</v>
      </c>
      <c r="G14" s="180">
        <f t="shared" si="2"/>
        <v>0</v>
      </c>
      <c r="H14" s="180">
        <f t="shared" si="2"/>
        <v>0</v>
      </c>
      <c r="I14" s="180">
        <f t="shared" si="2"/>
        <v>0</v>
      </c>
      <c r="J14" s="180">
        <f t="shared" si="2"/>
        <v>0</v>
      </c>
      <c r="K14" s="180">
        <f t="shared" si="2"/>
        <v>0</v>
      </c>
      <c r="L14" s="180">
        <f t="shared" si="2"/>
        <v>0</v>
      </c>
      <c r="M14" s="180">
        <f t="shared" si="2"/>
        <v>0</v>
      </c>
      <c r="N14" s="181">
        <f>SUM(N15:N20)</f>
        <v>0</v>
      </c>
    </row>
    <row r="15" spans="1:14" ht="14.25">
      <c r="A15" s="176">
        <v>2.1</v>
      </c>
      <c r="B15" s="184" t="s">
        <v>259</v>
      </c>
      <c r="C15" s="180"/>
      <c r="D15" s="183">
        <v>5.0000000000000001E-3</v>
      </c>
      <c r="E15" s="179">
        <f>C15*D15</f>
        <v>0</v>
      </c>
      <c r="F15" s="180"/>
      <c r="G15" s="180"/>
      <c r="H15" s="180"/>
      <c r="I15" s="180"/>
      <c r="J15" s="180"/>
      <c r="K15" s="180"/>
      <c r="L15" s="180"/>
      <c r="M15" s="180"/>
      <c r="N15" s="181">
        <f>SUMPRODUCT($F$6:$M$6,F15:M15)</f>
        <v>0</v>
      </c>
    </row>
    <row r="16" spans="1:14" ht="14.25">
      <c r="A16" s="176">
        <v>2.2000000000000002</v>
      </c>
      <c r="B16" s="184" t="s">
        <v>258</v>
      </c>
      <c r="C16" s="180"/>
      <c r="D16" s="183">
        <v>0.01</v>
      </c>
      <c r="E16" s="179">
        <f>C16*D16</f>
        <v>0</v>
      </c>
      <c r="F16" s="180"/>
      <c r="G16" s="180"/>
      <c r="H16" s="180"/>
      <c r="I16" s="180"/>
      <c r="J16" s="180"/>
      <c r="K16" s="180"/>
      <c r="L16" s="180"/>
      <c r="M16" s="180"/>
      <c r="N16" s="181">
        <f t="shared" ref="N16:N20" si="3">SUMPRODUCT($F$6:$M$6,F16:M16)</f>
        <v>0</v>
      </c>
    </row>
    <row r="17" spans="1:14" ht="14.25">
      <c r="A17" s="176">
        <v>2.2999999999999998</v>
      </c>
      <c r="B17" s="184" t="s">
        <v>257</v>
      </c>
      <c r="C17" s="180"/>
      <c r="D17" s="183">
        <v>0.02</v>
      </c>
      <c r="E17" s="179">
        <f>C17*D17</f>
        <v>0</v>
      </c>
      <c r="F17" s="180"/>
      <c r="G17" s="180"/>
      <c r="H17" s="180"/>
      <c r="I17" s="180"/>
      <c r="J17" s="180"/>
      <c r="K17" s="180"/>
      <c r="L17" s="180"/>
      <c r="M17" s="180"/>
      <c r="N17" s="181">
        <f t="shared" si="3"/>
        <v>0</v>
      </c>
    </row>
    <row r="18" spans="1:14" ht="14.25">
      <c r="A18" s="176">
        <v>2.4</v>
      </c>
      <c r="B18" s="184" t="s">
        <v>256</v>
      </c>
      <c r="C18" s="180"/>
      <c r="D18" s="183">
        <v>0.03</v>
      </c>
      <c r="E18" s="179">
        <f>C18*D18</f>
        <v>0</v>
      </c>
      <c r="F18" s="180"/>
      <c r="G18" s="180"/>
      <c r="H18" s="180"/>
      <c r="I18" s="180"/>
      <c r="J18" s="180"/>
      <c r="K18" s="180"/>
      <c r="L18" s="180"/>
      <c r="M18" s="180"/>
      <c r="N18" s="181">
        <f t="shared" si="3"/>
        <v>0</v>
      </c>
    </row>
    <row r="19" spans="1:14" ht="14.25">
      <c r="A19" s="176">
        <v>2.5</v>
      </c>
      <c r="B19" s="184" t="s">
        <v>255</v>
      </c>
      <c r="C19" s="180"/>
      <c r="D19" s="183">
        <v>0.04</v>
      </c>
      <c r="E19" s="179">
        <f>C19*D19</f>
        <v>0</v>
      </c>
      <c r="F19" s="180"/>
      <c r="G19" s="180"/>
      <c r="H19" s="180"/>
      <c r="I19" s="180"/>
      <c r="J19" s="180"/>
      <c r="K19" s="180"/>
      <c r="L19" s="180"/>
      <c r="M19" s="180"/>
      <c r="N19" s="181">
        <f t="shared" si="3"/>
        <v>0</v>
      </c>
    </row>
    <row r="20" spans="1:14" ht="14.25">
      <c r="A20" s="176">
        <v>2.6</v>
      </c>
      <c r="B20" s="184" t="s">
        <v>254</v>
      </c>
      <c r="C20" s="180"/>
      <c r="D20" s="185"/>
      <c r="E20" s="187"/>
      <c r="F20" s="180"/>
      <c r="G20" s="180"/>
      <c r="H20" s="180"/>
      <c r="I20" s="180"/>
      <c r="J20" s="180"/>
      <c r="K20" s="180"/>
      <c r="L20" s="180"/>
      <c r="M20" s="180"/>
      <c r="N20" s="181">
        <f t="shared" si="3"/>
        <v>0</v>
      </c>
    </row>
    <row r="21" spans="1:14" ht="15.75" thickBot="1">
      <c r="A21" s="188"/>
      <c r="B21" s="189" t="s">
        <v>109</v>
      </c>
      <c r="C21" s="164">
        <f>C14+C7</f>
        <v>0</v>
      </c>
      <c r="D21" s="190"/>
      <c r="E21" s="191">
        <f>E14+E7</f>
        <v>0</v>
      </c>
      <c r="F21" s="192">
        <f>F7+F14</f>
        <v>0</v>
      </c>
      <c r="G21" s="192">
        <f t="shared" ref="G21:L21" si="4">G7+G14</f>
        <v>0</v>
      </c>
      <c r="H21" s="192">
        <f t="shared" si="4"/>
        <v>0</v>
      </c>
      <c r="I21" s="192">
        <f t="shared" si="4"/>
        <v>0</v>
      </c>
      <c r="J21" s="192">
        <f t="shared" si="4"/>
        <v>0</v>
      </c>
      <c r="K21" s="192">
        <f t="shared" si="4"/>
        <v>0</v>
      </c>
      <c r="L21" s="192">
        <f t="shared" si="4"/>
        <v>0</v>
      </c>
      <c r="M21" s="192">
        <f>M7+M14</f>
        <v>0</v>
      </c>
      <c r="N21" s="193">
        <f>N14+N7</f>
        <v>0</v>
      </c>
    </row>
    <row r="22" spans="1:14">
      <c r="E22" s="194"/>
      <c r="F22" s="194"/>
      <c r="G22" s="194"/>
      <c r="H22" s="194"/>
      <c r="I22" s="194"/>
      <c r="J22" s="194"/>
      <c r="K22" s="194"/>
      <c r="L22" s="194"/>
      <c r="M22" s="194"/>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zoomScale="90" zoomScaleNormal="90" workbookViewId="0">
      <selection activeCell="C6" sqref="C6:C41"/>
    </sheetView>
  </sheetViews>
  <sheetFormatPr defaultRowHeight="15"/>
  <cols>
    <col min="1" max="1" width="11.42578125" customWidth="1"/>
    <col min="2" max="2" width="76.85546875" style="344" customWidth="1"/>
    <col min="3" max="3" width="22.85546875" customWidth="1"/>
  </cols>
  <sheetData>
    <row r="1" spans="1:3">
      <c r="A1" s="2" t="s">
        <v>31</v>
      </c>
      <c r="B1" s="3" t="str">
        <f>'Info '!C2</f>
        <v>JSC Ziraat Bank Georgia</v>
      </c>
    </row>
    <row r="2" spans="1:3">
      <c r="A2" s="2" t="s">
        <v>32</v>
      </c>
      <c r="B2" s="612">
        <f>'1. key ratios '!$B$2</f>
        <v>44651</v>
      </c>
    </row>
    <row r="3" spans="1:3">
      <c r="A3" s="4"/>
      <c r="B3"/>
    </row>
    <row r="4" spans="1:3">
      <c r="A4" s="4" t="s">
        <v>432</v>
      </c>
      <c r="B4" t="s">
        <v>433</v>
      </c>
    </row>
    <row r="5" spans="1:3">
      <c r="A5" s="345" t="s">
        <v>434</v>
      </c>
      <c r="B5" s="346"/>
      <c r="C5" s="347"/>
    </row>
    <row r="6" spans="1:3" ht="24">
      <c r="A6" s="348">
        <v>1</v>
      </c>
      <c r="B6" s="349" t="s">
        <v>485</v>
      </c>
      <c r="C6" s="350">
        <v>180652781.5309</v>
      </c>
    </row>
    <row r="7" spans="1:3">
      <c r="A7" s="348">
        <v>2</v>
      </c>
      <c r="B7" s="349" t="s">
        <v>435</v>
      </c>
      <c r="C7" s="350">
        <v>-797689.16</v>
      </c>
    </row>
    <row r="8" spans="1:3" ht="24">
      <c r="A8" s="351">
        <v>3</v>
      </c>
      <c r="B8" s="352" t="s">
        <v>436</v>
      </c>
      <c r="C8" s="350">
        <v>179855092.37090001</v>
      </c>
    </row>
    <row r="9" spans="1:3">
      <c r="A9" s="345" t="s">
        <v>437</v>
      </c>
      <c r="B9" s="346"/>
      <c r="C9" s="353"/>
    </row>
    <row r="10" spans="1:3" ht="24">
      <c r="A10" s="354">
        <v>4</v>
      </c>
      <c r="B10" s="355" t="s">
        <v>438</v>
      </c>
      <c r="C10" s="350"/>
    </row>
    <row r="11" spans="1:3">
      <c r="A11" s="354">
        <v>5</v>
      </c>
      <c r="B11" s="356" t="s">
        <v>439</v>
      </c>
      <c r="C11" s="350"/>
    </row>
    <row r="12" spans="1:3">
      <c r="A12" s="354" t="s">
        <v>440</v>
      </c>
      <c r="B12" s="356" t="s">
        <v>441</v>
      </c>
      <c r="C12" s="350">
        <v>0</v>
      </c>
    </row>
    <row r="13" spans="1:3" ht="24">
      <c r="A13" s="357">
        <v>6</v>
      </c>
      <c r="B13" s="355" t="s">
        <v>442</v>
      </c>
      <c r="C13" s="350"/>
    </row>
    <row r="14" spans="1:3">
      <c r="A14" s="357">
        <v>7</v>
      </c>
      <c r="B14" s="358" t="s">
        <v>443</v>
      </c>
      <c r="C14" s="350"/>
    </row>
    <row r="15" spans="1:3">
      <c r="A15" s="359">
        <v>8</v>
      </c>
      <c r="B15" s="360" t="s">
        <v>444</v>
      </c>
      <c r="C15" s="350"/>
    </row>
    <row r="16" spans="1:3">
      <c r="A16" s="357">
        <v>9</v>
      </c>
      <c r="B16" s="358" t="s">
        <v>445</v>
      </c>
      <c r="C16" s="350"/>
    </row>
    <row r="17" spans="1:3">
      <c r="A17" s="357">
        <v>10</v>
      </c>
      <c r="B17" s="358" t="s">
        <v>446</v>
      </c>
      <c r="C17" s="350"/>
    </row>
    <row r="18" spans="1:3">
      <c r="A18" s="361">
        <v>11</v>
      </c>
      <c r="B18" s="362" t="s">
        <v>447</v>
      </c>
      <c r="C18" s="363">
        <v>0</v>
      </c>
    </row>
    <row r="19" spans="1:3">
      <c r="A19" s="364" t="s">
        <v>448</v>
      </c>
      <c r="B19" s="365"/>
      <c r="C19" s="366"/>
    </row>
    <row r="20" spans="1:3" ht="24">
      <c r="A20" s="367">
        <v>12</v>
      </c>
      <c r="B20" s="355" t="s">
        <v>449</v>
      </c>
      <c r="C20" s="350"/>
    </row>
    <row r="21" spans="1:3">
      <c r="A21" s="367">
        <v>13</v>
      </c>
      <c r="B21" s="355" t="s">
        <v>450</v>
      </c>
      <c r="C21" s="350"/>
    </row>
    <row r="22" spans="1:3">
      <c r="A22" s="367">
        <v>14</v>
      </c>
      <c r="B22" s="355" t="s">
        <v>451</v>
      </c>
      <c r="C22" s="350"/>
    </row>
    <row r="23" spans="1:3" ht="24">
      <c r="A23" s="367" t="s">
        <v>452</v>
      </c>
      <c r="B23" s="355" t="s">
        <v>453</v>
      </c>
      <c r="C23" s="350"/>
    </row>
    <row r="24" spans="1:3">
      <c r="A24" s="367">
        <v>15</v>
      </c>
      <c r="B24" s="355" t="s">
        <v>454</v>
      </c>
      <c r="C24" s="350"/>
    </row>
    <row r="25" spans="1:3">
      <c r="A25" s="367" t="s">
        <v>455</v>
      </c>
      <c r="B25" s="355" t="s">
        <v>456</v>
      </c>
      <c r="C25" s="350"/>
    </row>
    <row r="26" spans="1:3">
      <c r="A26" s="368">
        <v>16</v>
      </c>
      <c r="B26" s="369" t="s">
        <v>457</v>
      </c>
      <c r="C26" s="363">
        <v>0</v>
      </c>
    </row>
    <row r="27" spans="1:3">
      <c r="A27" s="345" t="s">
        <v>458</v>
      </c>
      <c r="B27" s="346"/>
      <c r="C27" s="353"/>
    </row>
    <row r="28" spans="1:3">
      <c r="A28" s="370">
        <v>17</v>
      </c>
      <c r="B28" s="356" t="s">
        <v>459</v>
      </c>
      <c r="C28" s="350">
        <v>27566621.828600001</v>
      </c>
    </row>
    <row r="29" spans="1:3">
      <c r="A29" s="370">
        <v>18</v>
      </c>
      <c r="B29" s="356" t="s">
        <v>460</v>
      </c>
      <c r="C29" s="350">
        <v>-15864087.857140001</v>
      </c>
    </row>
    <row r="30" spans="1:3">
      <c r="A30" s="368">
        <v>19</v>
      </c>
      <c r="B30" s="369" t="s">
        <v>461</v>
      </c>
      <c r="C30" s="363">
        <v>11702533.97146</v>
      </c>
    </row>
    <row r="31" spans="1:3">
      <c r="A31" s="345" t="s">
        <v>462</v>
      </c>
      <c r="B31" s="346"/>
      <c r="C31" s="353"/>
    </row>
    <row r="32" spans="1:3" ht="24">
      <c r="A32" s="370" t="s">
        <v>463</v>
      </c>
      <c r="B32" s="355" t="s">
        <v>464</v>
      </c>
      <c r="C32" s="371"/>
    </row>
    <row r="33" spans="1:3">
      <c r="A33" s="370" t="s">
        <v>465</v>
      </c>
      <c r="B33" s="356" t="s">
        <v>466</v>
      </c>
      <c r="C33" s="371"/>
    </row>
    <row r="34" spans="1:3">
      <c r="A34" s="345" t="s">
        <v>467</v>
      </c>
      <c r="B34" s="346"/>
      <c r="C34" s="353"/>
    </row>
    <row r="35" spans="1:3">
      <c r="A35" s="372">
        <v>20</v>
      </c>
      <c r="B35" s="373" t="s">
        <v>468</v>
      </c>
      <c r="C35" s="363">
        <v>60638949.802100003</v>
      </c>
    </row>
    <row r="36" spans="1:3">
      <c r="A36" s="368">
        <v>21</v>
      </c>
      <c r="B36" s="369" t="s">
        <v>469</v>
      </c>
      <c r="C36" s="363">
        <v>191557626.34236002</v>
      </c>
    </row>
    <row r="37" spans="1:3">
      <c r="A37" s="345" t="s">
        <v>470</v>
      </c>
      <c r="B37" s="346"/>
      <c r="C37" s="353"/>
    </row>
    <row r="38" spans="1:3">
      <c r="A38" s="368">
        <v>22</v>
      </c>
      <c r="B38" s="369" t="s">
        <v>470</v>
      </c>
      <c r="C38" s="615">
        <v>0.31655722071708836</v>
      </c>
    </row>
    <row r="39" spans="1:3">
      <c r="A39" s="345" t="s">
        <v>471</v>
      </c>
      <c r="B39" s="346"/>
      <c r="C39" s="353"/>
    </row>
    <row r="40" spans="1:3">
      <c r="A40" s="374" t="s">
        <v>472</v>
      </c>
      <c r="B40" s="355" t="s">
        <v>473</v>
      </c>
      <c r="C40" s="371"/>
    </row>
    <row r="41" spans="1:3" ht="24">
      <c r="A41" s="375" t="s">
        <v>474</v>
      </c>
      <c r="B41" s="349" t="s">
        <v>475</v>
      </c>
      <c r="C41" s="371"/>
    </row>
    <row r="43" spans="1:3">
      <c r="B43" s="344" t="s">
        <v>486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90" zoomScaleNormal="90" workbookViewId="0">
      <pane xSplit="2" ySplit="6" topLeftCell="C13" activePane="bottomRight" state="frozen"/>
      <selection pane="topRight" activeCell="C1" sqref="C1"/>
      <selection pane="bottomLeft" activeCell="A6" sqref="A6"/>
      <selection pane="bottomRight" activeCell="G40" sqref="G40"/>
    </sheetView>
  </sheetViews>
  <sheetFormatPr defaultRowHeight="15"/>
  <cols>
    <col min="1" max="1" width="8.7109375" style="263"/>
    <col min="2" max="2" width="82.5703125" style="412" customWidth="1"/>
    <col min="3" max="7" width="17.5703125" style="263" customWidth="1"/>
  </cols>
  <sheetData>
    <row r="1" spans="1:7">
      <c r="A1" s="263" t="s">
        <v>31</v>
      </c>
      <c r="B1" s="3" t="str">
        <f>'Info '!C2</f>
        <v>JSC Ziraat Bank Georgia</v>
      </c>
    </row>
    <row r="2" spans="1:7">
      <c r="A2" s="263" t="s">
        <v>32</v>
      </c>
      <c r="B2" s="612">
        <f>'1. key ratios '!$B$2</f>
        <v>44651</v>
      </c>
    </row>
    <row r="4" spans="1:7" ht="15.75" thickBot="1">
      <c r="A4" s="263" t="s">
        <v>536</v>
      </c>
      <c r="B4" s="413" t="s">
        <v>497</v>
      </c>
    </row>
    <row r="5" spans="1:7">
      <c r="A5" s="414"/>
      <c r="B5" s="415"/>
      <c r="C5" s="747" t="s">
        <v>498</v>
      </c>
      <c r="D5" s="747"/>
      <c r="E5" s="747"/>
      <c r="F5" s="747"/>
      <c r="G5" s="748" t="s">
        <v>499</v>
      </c>
    </row>
    <row r="6" spans="1:7">
      <c r="A6" s="416"/>
      <c r="B6" s="417"/>
      <c r="C6" s="418" t="s">
        <v>500</v>
      </c>
      <c r="D6" s="419" t="s">
        <v>501</v>
      </c>
      <c r="E6" s="419" t="s">
        <v>502</v>
      </c>
      <c r="F6" s="419" t="s">
        <v>503</v>
      </c>
      <c r="G6" s="749"/>
    </row>
    <row r="7" spans="1:7">
      <c r="A7" s="420"/>
      <c r="B7" s="421" t="s">
        <v>504</v>
      </c>
      <c r="C7" s="422"/>
      <c r="D7" s="422"/>
      <c r="E7" s="422"/>
      <c r="F7" s="422"/>
      <c r="G7" s="423"/>
    </row>
    <row r="8" spans="1:7">
      <c r="A8" s="424">
        <v>1</v>
      </c>
      <c r="B8" s="425" t="s">
        <v>505</v>
      </c>
      <c r="C8" s="652">
        <v>60638949.802100003</v>
      </c>
      <c r="D8" s="652">
        <v>0</v>
      </c>
      <c r="E8" s="652">
        <v>0</v>
      </c>
      <c r="F8" s="652">
        <v>530650</v>
      </c>
      <c r="G8" s="653">
        <v>61169599.802100003</v>
      </c>
    </row>
    <row r="9" spans="1:7">
      <c r="A9" s="424">
        <v>2</v>
      </c>
      <c r="B9" s="426" t="s">
        <v>506</v>
      </c>
      <c r="C9" s="654">
        <v>60638949.802100003</v>
      </c>
      <c r="D9" s="654">
        <v>0</v>
      </c>
      <c r="E9" s="654">
        <v>0</v>
      </c>
      <c r="F9" s="654">
        <v>0</v>
      </c>
      <c r="G9" s="655">
        <v>60638949.802100003</v>
      </c>
    </row>
    <row r="10" spans="1:7">
      <c r="A10" s="424">
        <v>3</v>
      </c>
      <c r="B10" s="426" t="s">
        <v>507</v>
      </c>
      <c r="C10" s="656"/>
      <c r="D10" s="656"/>
      <c r="E10" s="656"/>
      <c r="F10" s="654">
        <v>530650</v>
      </c>
      <c r="G10" s="655">
        <v>530650</v>
      </c>
    </row>
    <row r="11" spans="1:7" ht="14.45" customHeight="1">
      <c r="A11" s="424">
        <v>4</v>
      </c>
      <c r="B11" s="425" t="s">
        <v>508</v>
      </c>
      <c r="C11" s="652">
        <v>25048434.908399999</v>
      </c>
      <c r="D11" s="652">
        <v>5938080.4435000001</v>
      </c>
      <c r="E11" s="652">
        <v>4832445.66</v>
      </c>
      <c r="F11" s="652">
        <v>488863.08529999998</v>
      </c>
      <c r="G11" s="653">
        <v>21932866.226415001</v>
      </c>
    </row>
    <row r="12" spans="1:7">
      <c r="A12" s="424">
        <v>5</v>
      </c>
      <c r="B12" s="426" t="s">
        <v>509</v>
      </c>
      <c r="C12" s="654">
        <v>2634927.7234999998</v>
      </c>
      <c r="D12" s="657">
        <v>1145434.5818999996</v>
      </c>
      <c r="E12" s="654">
        <v>4429276.66</v>
      </c>
      <c r="F12" s="654">
        <v>188036.9853</v>
      </c>
      <c r="G12" s="655">
        <v>7977792.1531649996</v>
      </c>
    </row>
    <row r="13" spans="1:7">
      <c r="A13" s="424">
        <v>6</v>
      </c>
      <c r="B13" s="426" t="s">
        <v>510</v>
      </c>
      <c r="C13" s="654">
        <v>22413507.184900001</v>
      </c>
      <c r="D13" s="657">
        <v>4792645.8616000004</v>
      </c>
      <c r="E13" s="654">
        <v>403169</v>
      </c>
      <c r="F13" s="654">
        <v>300826.09999999998</v>
      </c>
      <c r="G13" s="655">
        <v>13955074.073250001</v>
      </c>
    </row>
    <row r="14" spans="1:7">
      <c r="A14" s="424">
        <v>7</v>
      </c>
      <c r="B14" s="425" t="s">
        <v>511</v>
      </c>
      <c r="C14" s="652">
        <v>56894878.5678</v>
      </c>
      <c r="D14" s="652">
        <v>12990255.194000006</v>
      </c>
      <c r="E14" s="652">
        <v>1005409.5</v>
      </c>
      <c r="F14" s="652">
        <v>66854.349999999977</v>
      </c>
      <c r="G14" s="653">
        <v>32765061.305900004</v>
      </c>
    </row>
    <row r="15" spans="1:7" ht="39">
      <c r="A15" s="424">
        <v>8</v>
      </c>
      <c r="B15" s="426" t="s">
        <v>512</v>
      </c>
      <c r="C15" s="654">
        <v>56894878.5678</v>
      </c>
      <c r="D15" s="657">
        <v>7562980.1940000057</v>
      </c>
      <c r="E15" s="654">
        <v>1005409.5</v>
      </c>
      <c r="F15" s="654">
        <v>66854.349999999977</v>
      </c>
      <c r="G15" s="655">
        <v>32765061.305900004</v>
      </c>
    </row>
    <row r="16" spans="1:7" ht="26.25">
      <c r="A16" s="424">
        <v>9</v>
      </c>
      <c r="B16" s="426" t="s">
        <v>513</v>
      </c>
      <c r="C16" s="654">
        <v>0</v>
      </c>
      <c r="D16" s="657">
        <v>5427275</v>
      </c>
      <c r="E16" s="654">
        <v>0</v>
      </c>
      <c r="F16" s="654">
        <v>0</v>
      </c>
      <c r="G16" s="655">
        <v>0</v>
      </c>
    </row>
    <row r="17" spans="1:7">
      <c r="A17" s="424">
        <v>10</v>
      </c>
      <c r="B17" s="425" t="s">
        <v>514</v>
      </c>
      <c r="C17" s="654"/>
      <c r="D17" s="657"/>
      <c r="E17" s="654"/>
      <c r="F17" s="654"/>
      <c r="G17" s="655">
        <v>0</v>
      </c>
    </row>
    <row r="18" spans="1:7">
      <c r="A18" s="424">
        <v>11</v>
      </c>
      <c r="B18" s="425" t="s">
        <v>515</v>
      </c>
      <c r="C18" s="652">
        <v>1246889.9136000001</v>
      </c>
      <c r="D18" s="658">
        <v>1746233.8967000004</v>
      </c>
      <c r="E18" s="652">
        <v>318380.43239999999</v>
      </c>
      <c r="F18" s="652">
        <v>8474375.7251999825</v>
      </c>
      <c r="G18" s="653">
        <v>0</v>
      </c>
    </row>
    <row r="19" spans="1:7">
      <c r="A19" s="424">
        <v>12</v>
      </c>
      <c r="B19" s="426" t="s">
        <v>516</v>
      </c>
      <c r="C19" s="656"/>
      <c r="D19" s="657"/>
      <c r="E19" s="654"/>
      <c r="F19" s="654"/>
      <c r="G19" s="655"/>
    </row>
    <row r="20" spans="1:7">
      <c r="A20" s="424">
        <v>13</v>
      </c>
      <c r="B20" s="426" t="s">
        <v>517</v>
      </c>
      <c r="C20" s="654">
        <v>1246889.9136000001</v>
      </c>
      <c r="D20" s="654">
        <v>1746233.8967000004</v>
      </c>
      <c r="E20" s="654">
        <v>318380.43239999999</v>
      </c>
      <c r="F20" s="654">
        <v>8474375.7251999825</v>
      </c>
      <c r="G20" s="655">
        <v>0</v>
      </c>
    </row>
    <row r="21" spans="1:7">
      <c r="A21" s="427">
        <v>14</v>
      </c>
      <c r="B21" s="428" t="s">
        <v>518</v>
      </c>
      <c r="C21" s="656"/>
      <c r="D21" s="656"/>
      <c r="E21" s="656"/>
      <c r="F21" s="656"/>
      <c r="G21" s="653">
        <f>SUM(G8,G11,G14,G17,G18)</f>
        <v>115867527.33441502</v>
      </c>
    </row>
    <row r="22" spans="1:7">
      <c r="A22" s="429"/>
      <c r="B22" s="430" t="s">
        <v>519</v>
      </c>
      <c r="C22" s="431"/>
      <c r="D22" s="432"/>
      <c r="E22" s="431"/>
      <c r="F22" s="431"/>
      <c r="G22" s="433"/>
    </row>
    <row r="23" spans="1:7">
      <c r="A23" s="424">
        <v>15</v>
      </c>
      <c r="B23" s="425" t="s">
        <v>520</v>
      </c>
      <c r="C23" s="659">
        <v>73214956.203800008</v>
      </c>
      <c r="D23" s="660">
        <v>0</v>
      </c>
      <c r="E23" s="659">
        <v>0</v>
      </c>
      <c r="F23" s="659">
        <v>0</v>
      </c>
      <c r="G23" s="655">
        <v>721184.90201500012</v>
      </c>
    </row>
    <row r="24" spans="1:7">
      <c r="A24" s="424">
        <v>16</v>
      </c>
      <c r="B24" s="425" t="s">
        <v>521</v>
      </c>
      <c r="C24" s="652">
        <v>1952777.3547</v>
      </c>
      <c r="D24" s="658">
        <v>10858063.039999995</v>
      </c>
      <c r="E24" s="652">
        <v>14717628.710000001</v>
      </c>
      <c r="F24" s="652">
        <v>51890847.869999982</v>
      </c>
      <c r="G24" s="653">
        <v>57187983.167704985</v>
      </c>
    </row>
    <row r="25" spans="1:7">
      <c r="A25" s="424">
        <v>17</v>
      </c>
      <c r="B25" s="426" t="s">
        <v>522</v>
      </c>
      <c r="C25" s="654">
        <v>0</v>
      </c>
      <c r="D25" s="657">
        <v>0</v>
      </c>
      <c r="E25" s="654">
        <v>0</v>
      </c>
      <c r="F25" s="654">
        <v>0</v>
      </c>
      <c r="G25" s="655">
        <v>0</v>
      </c>
    </row>
    <row r="26" spans="1:7" ht="26.25">
      <c r="A26" s="424">
        <v>18</v>
      </c>
      <c r="B26" s="426" t="s">
        <v>523</v>
      </c>
      <c r="C26" s="654">
        <v>1952777.3547</v>
      </c>
      <c r="D26" s="657">
        <v>0</v>
      </c>
      <c r="E26" s="654">
        <v>0</v>
      </c>
      <c r="F26" s="654">
        <v>0</v>
      </c>
      <c r="G26" s="655">
        <v>292916.60320499999</v>
      </c>
    </row>
    <row r="27" spans="1:7">
      <c r="A27" s="424">
        <v>19</v>
      </c>
      <c r="B27" s="426" t="s">
        <v>524</v>
      </c>
      <c r="C27" s="654">
        <v>0</v>
      </c>
      <c r="D27" s="657">
        <v>10761036.079999994</v>
      </c>
      <c r="E27" s="654">
        <v>14717628.710000001</v>
      </c>
      <c r="F27" s="654">
        <v>51890847.869999982</v>
      </c>
      <c r="G27" s="655">
        <v>56846553.084499985</v>
      </c>
    </row>
    <row r="28" spans="1:7">
      <c r="A28" s="424">
        <v>20</v>
      </c>
      <c r="B28" s="434" t="s">
        <v>525</v>
      </c>
      <c r="C28" s="654">
        <v>0</v>
      </c>
      <c r="D28" s="657">
        <v>0</v>
      </c>
      <c r="E28" s="654">
        <v>0</v>
      </c>
      <c r="F28" s="654">
        <v>0</v>
      </c>
      <c r="G28" s="655">
        <v>0</v>
      </c>
    </row>
    <row r="29" spans="1:7">
      <c r="A29" s="424">
        <v>21</v>
      </c>
      <c r="B29" s="426" t="s">
        <v>526</v>
      </c>
      <c r="C29" s="654">
        <v>0</v>
      </c>
      <c r="D29" s="657">
        <v>0</v>
      </c>
      <c r="E29" s="654">
        <v>0</v>
      </c>
      <c r="F29" s="654">
        <v>0</v>
      </c>
      <c r="G29" s="655">
        <v>0</v>
      </c>
    </row>
    <row r="30" spans="1:7">
      <c r="A30" s="424">
        <v>22</v>
      </c>
      <c r="B30" s="434" t="s">
        <v>525</v>
      </c>
      <c r="C30" s="654">
        <v>0</v>
      </c>
      <c r="D30" s="657">
        <v>0</v>
      </c>
      <c r="E30" s="654">
        <v>0</v>
      </c>
      <c r="F30" s="654">
        <v>0</v>
      </c>
      <c r="G30" s="655">
        <v>0</v>
      </c>
    </row>
    <row r="31" spans="1:7">
      <c r="A31" s="424">
        <v>23</v>
      </c>
      <c r="B31" s="426" t="s">
        <v>527</v>
      </c>
      <c r="C31" s="654">
        <v>0</v>
      </c>
      <c r="D31" s="657">
        <v>97026.959999999963</v>
      </c>
      <c r="E31" s="654">
        <v>0</v>
      </c>
      <c r="F31" s="654">
        <v>0</v>
      </c>
      <c r="G31" s="655">
        <v>48513.479999999981</v>
      </c>
    </row>
    <row r="32" spans="1:7">
      <c r="A32" s="424">
        <v>24</v>
      </c>
      <c r="B32" s="425" t="s">
        <v>528</v>
      </c>
      <c r="C32" s="654">
        <v>0</v>
      </c>
      <c r="D32" s="657">
        <v>0</v>
      </c>
      <c r="E32" s="654">
        <v>0</v>
      </c>
      <c r="F32" s="654">
        <v>0</v>
      </c>
      <c r="G32" s="655">
        <v>0</v>
      </c>
    </row>
    <row r="33" spans="1:7">
      <c r="A33" s="424">
        <v>25</v>
      </c>
      <c r="B33" s="425" t="s">
        <v>529</v>
      </c>
      <c r="C33" s="652">
        <v>7662011.7777999993</v>
      </c>
      <c r="D33" s="652">
        <v>2036150.2919000001</v>
      </c>
      <c r="E33" s="652">
        <v>1217560.6369999999</v>
      </c>
      <c r="F33" s="652">
        <v>14626127.188499982</v>
      </c>
      <c r="G33" s="655">
        <v>24164145.914449982</v>
      </c>
    </row>
    <row r="34" spans="1:7">
      <c r="A34" s="424">
        <v>26</v>
      </c>
      <c r="B34" s="426" t="s">
        <v>530</v>
      </c>
      <c r="C34" s="656"/>
      <c r="D34" s="657">
        <v>0</v>
      </c>
      <c r="E34" s="654">
        <v>0</v>
      </c>
      <c r="F34" s="654">
        <v>0</v>
      </c>
      <c r="G34" s="655">
        <v>0</v>
      </c>
    </row>
    <row r="35" spans="1:7">
      <c r="A35" s="424">
        <v>27</v>
      </c>
      <c r="B35" s="426" t="s">
        <v>531</v>
      </c>
      <c r="C35" s="654">
        <v>7662011.7777999993</v>
      </c>
      <c r="D35" s="657">
        <v>2036150.2919000001</v>
      </c>
      <c r="E35" s="654">
        <v>1217560.6369999999</v>
      </c>
      <c r="F35" s="654">
        <v>14626127.188499982</v>
      </c>
      <c r="G35" s="655">
        <v>24164145.914449982</v>
      </c>
    </row>
    <row r="36" spans="1:7">
      <c r="A36" s="424">
        <v>28</v>
      </c>
      <c r="B36" s="425" t="s">
        <v>532</v>
      </c>
      <c r="C36" s="654">
        <v>0</v>
      </c>
      <c r="D36" s="657">
        <v>19537068.539099999</v>
      </c>
      <c r="E36" s="654">
        <v>4503838.2476999993</v>
      </c>
      <c r="F36" s="654">
        <v>3160105.6581999999</v>
      </c>
      <c r="G36" s="655">
        <v>2409431.9800199997</v>
      </c>
    </row>
    <row r="37" spans="1:7">
      <c r="A37" s="427">
        <v>29</v>
      </c>
      <c r="B37" s="428" t="s">
        <v>533</v>
      </c>
      <c r="C37" s="661">
        <v>82829745.336300001</v>
      </c>
      <c r="D37" s="661">
        <v>32431281.870999992</v>
      </c>
      <c r="E37" s="661">
        <v>20439027.594700001</v>
      </c>
      <c r="F37" s="661">
        <v>69677080.716699958</v>
      </c>
      <c r="G37" s="661">
        <f>SUM(G23:G24,G32:G33,G36)</f>
        <v>84482745.964189962</v>
      </c>
    </row>
    <row r="38" spans="1:7">
      <c r="A38" s="420"/>
      <c r="B38" s="435"/>
      <c r="C38" s="436"/>
      <c r="D38" s="436"/>
      <c r="E38" s="436"/>
      <c r="F38" s="436"/>
      <c r="G38" s="437"/>
    </row>
    <row r="39" spans="1:7" ht="15.75" thickBot="1">
      <c r="A39" s="438">
        <v>30</v>
      </c>
      <c r="B39" s="439" t="s">
        <v>534</v>
      </c>
      <c r="C39" s="310"/>
      <c r="D39" s="311"/>
      <c r="E39" s="311"/>
      <c r="F39" s="312"/>
      <c r="G39" s="440">
        <f>IFERROR(G21/G37,0)</f>
        <v>1.3714933861587342</v>
      </c>
    </row>
    <row r="42" spans="1:7" ht="39">
      <c r="B42" s="412" t="s">
        <v>535</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zoomScaleNormal="100" workbookViewId="0">
      <pane xSplit="1" ySplit="5" topLeftCell="B24" activePane="bottomRight" state="frozen"/>
      <selection activeCell="B9" sqref="B9"/>
      <selection pane="topRight" activeCell="B9" sqref="B9"/>
      <selection pane="bottomLeft" activeCell="B9" sqref="B9"/>
      <selection pane="bottomRight" activeCell="F21" sqref="F21"/>
    </sheetView>
  </sheetViews>
  <sheetFormatPr defaultColWidth="9.140625" defaultRowHeight="14.25"/>
  <cols>
    <col min="1" max="1" width="9.5703125" style="3" bestFit="1" customWidth="1"/>
    <col min="2" max="2" width="62.140625" style="677" customWidth="1"/>
    <col min="3" max="3" width="12.7109375" style="3" customWidth="1"/>
    <col min="4" max="7" width="12.7109375" style="4" customWidth="1"/>
    <col min="8" max="8" width="6.7109375" style="5" customWidth="1"/>
    <col min="9" max="9" width="13.7109375" style="5" bestFit="1" customWidth="1"/>
    <col min="10" max="13" width="6.7109375" style="5" customWidth="1"/>
    <col min="14" max="16384" width="9.140625" style="5"/>
  </cols>
  <sheetData>
    <row r="1" spans="1:10">
      <c r="A1" s="2" t="s">
        <v>31</v>
      </c>
      <c r="B1" s="677" t="str">
        <f>'Info '!C2</f>
        <v>JSC Ziraat Bank Georgia</v>
      </c>
    </row>
    <row r="2" spans="1:10">
      <c r="A2" s="2" t="s">
        <v>32</v>
      </c>
      <c r="B2" s="635">
        <v>44651</v>
      </c>
      <c r="C2" s="6"/>
      <c r="D2" s="7"/>
      <c r="E2" s="7"/>
      <c r="F2" s="7"/>
      <c r="G2" s="7"/>
      <c r="H2" s="8"/>
    </row>
    <row r="3" spans="1:10">
      <c r="A3" s="2"/>
      <c r="B3" s="687"/>
      <c r="C3" s="6"/>
      <c r="D3" s="7"/>
      <c r="E3" s="7"/>
      <c r="F3" s="7"/>
      <c r="G3" s="7"/>
      <c r="H3" s="8"/>
    </row>
    <row r="4" spans="1:10" ht="15" thickBot="1">
      <c r="A4" s="9" t="s">
        <v>140</v>
      </c>
      <c r="B4" s="688" t="s">
        <v>139</v>
      </c>
      <c r="C4" s="10"/>
      <c r="D4" s="10"/>
      <c r="E4" s="10"/>
      <c r="F4" s="10"/>
      <c r="G4" s="10"/>
      <c r="H4" s="8"/>
    </row>
    <row r="5" spans="1:10">
      <c r="A5" s="11" t="s">
        <v>6</v>
      </c>
      <c r="B5" s="689"/>
      <c r="C5" s="636" t="str">
        <f>INT((MONTH($B$2))/3)&amp;"Q"&amp;"-"&amp;YEAR($B$2)</f>
        <v>1Q-2022</v>
      </c>
      <c r="D5" s="636" t="str">
        <f>IF(INT(MONTH($B$2))=3, "4"&amp;"Q"&amp;"-"&amp;YEAR($B$2)-1, IF(INT(MONTH($B$2))=6, "1"&amp;"Q"&amp;"-"&amp;YEAR($B$2), IF(INT(MONTH($B$2))=9, "2"&amp;"Q"&amp;"-"&amp;YEAR($B$2),IF(INT(MONTH($B$2))=12, "3"&amp;"Q"&amp;"-"&amp;YEAR($B$2), 0))))</f>
        <v>4Q-2021</v>
      </c>
      <c r="E5" s="636" t="str">
        <f>IF(INT(MONTH($B$2))=3, "3"&amp;"Q"&amp;"-"&amp;YEAR($B$2)-1, IF(INT(MONTH($B$2))=6, "4"&amp;"Q"&amp;"-"&amp;YEAR($B$2)-1, IF(INT(MONTH($B$2))=9, "1"&amp;"Q"&amp;"-"&amp;YEAR($B$2),IF(INT(MONTH($B$2))=12, "2"&amp;"Q"&amp;"-"&amp;YEAR($B$2), 0))))</f>
        <v>3Q-2021</v>
      </c>
      <c r="F5" s="636" t="str">
        <f>IF(INT(MONTH($B$2))=3, "2"&amp;"Q"&amp;"-"&amp;YEAR($B$2)-1, IF(INT(MONTH($B$2))=6, "3"&amp;"Q"&amp;"-"&amp;YEAR($B$2)-1, IF(INT(MONTH($B$2))=9, "4"&amp;"Q"&amp;"-"&amp;YEAR($B$2)-1,IF(INT(MONTH($B$2))=12, "1"&amp;"Q"&amp;"-"&amp;YEAR($B$2), 0))))</f>
        <v>2Q-2021</v>
      </c>
      <c r="G5" s="637" t="str">
        <f>IF(INT(MONTH($B$2))=3, "1"&amp;"Q"&amp;"-"&amp;YEAR($B$2)-1, IF(INT(MONTH($B$2))=6, "2"&amp;"Q"&amp;"-"&amp;YEAR($B$2)-1, IF(INT(MONTH($B$2))=9, "3"&amp;"Q"&amp;"-"&amp;YEAR($B$2)-1,IF(INT(MONTH($B$2))=12, "4"&amp;"Q"&amp;"-"&amp;YEAR($B$2)-1, 0))))</f>
        <v>1Q-2021</v>
      </c>
    </row>
    <row r="6" spans="1:10">
      <c r="B6" s="52" t="s">
        <v>138</v>
      </c>
      <c r="C6" s="406"/>
      <c r="D6" s="406"/>
      <c r="E6" s="406"/>
      <c r="F6" s="406"/>
      <c r="G6" s="407"/>
    </row>
    <row r="7" spans="1:10">
      <c r="A7" s="12"/>
      <c r="B7" s="210" t="s">
        <v>136</v>
      </c>
      <c r="C7" s="406"/>
      <c r="D7" s="406"/>
      <c r="E7" s="406"/>
      <c r="F7" s="406"/>
      <c r="G7" s="407"/>
    </row>
    <row r="8" spans="1:10">
      <c r="A8" s="408">
        <v>1</v>
      </c>
      <c r="B8" s="690" t="s">
        <v>487</v>
      </c>
      <c r="C8" s="514">
        <v>60638949.802100003</v>
      </c>
      <c r="D8" s="514">
        <v>59020420.612399995</v>
      </c>
      <c r="E8" s="515">
        <v>58356097.483499996</v>
      </c>
      <c r="F8" s="515">
        <v>57071248.2236</v>
      </c>
      <c r="G8" s="515">
        <v>56427701.109999999</v>
      </c>
      <c r="J8" s="686"/>
    </row>
    <row r="9" spans="1:10">
      <c r="A9" s="408">
        <v>2</v>
      </c>
      <c r="B9" s="690" t="s">
        <v>488</v>
      </c>
      <c r="C9" s="514">
        <v>60638949.802100003</v>
      </c>
      <c r="D9" s="514">
        <v>59020420.612399995</v>
      </c>
      <c r="E9" s="515">
        <v>58356097.483499996</v>
      </c>
      <c r="F9" s="515">
        <v>57071248.2236</v>
      </c>
      <c r="G9" s="515">
        <v>56427701.109999999</v>
      </c>
      <c r="J9" s="686"/>
    </row>
    <row r="10" spans="1:10">
      <c r="A10" s="408">
        <v>3</v>
      </c>
      <c r="B10" s="690" t="s">
        <v>245</v>
      </c>
      <c r="C10" s="514">
        <v>62683528.875700004</v>
      </c>
      <c r="D10" s="514">
        <v>60849535.33694762</v>
      </c>
      <c r="E10" s="515">
        <v>60025950.887804747</v>
      </c>
      <c r="F10" s="515">
        <v>58749402.9388</v>
      </c>
      <c r="G10" s="515">
        <v>57578852.776100002</v>
      </c>
      <c r="J10" s="686"/>
    </row>
    <row r="11" spans="1:10">
      <c r="A11" s="408">
        <v>4</v>
      </c>
      <c r="B11" s="690" t="s">
        <v>490</v>
      </c>
      <c r="C11" s="514">
        <v>12846786.010012439</v>
      </c>
      <c r="D11" s="514">
        <v>10531117.395251229</v>
      </c>
      <c r="E11" s="515">
        <v>9314042.3817443419</v>
      </c>
      <c r="F11" s="515">
        <v>9851875.0819586869</v>
      </c>
      <c r="G11" s="515">
        <v>7265955.3354414487</v>
      </c>
      <c r="J11" s="686"/>
    </row>
    <row r="12" spans="1:10">
      <c r="A12" s="408">
        <v>5</v>
      </c>
      <c r="B12" s="690" t="s">
        <v>491</v>
      </c>
      <c r="C12" s="514">
        <v>17131149.175555103</v>
      </c>
      <c r="D12" s="514">
        <v>14043605.506411072</v>
      </c>
      <c r="E12" s="515">
        <v>12420135.757673964</v>
      </c>
      <c r="F12" s="515">
        <v>13136944.548651405</v>
      </c>
      <c r="G12" s="515">
        <v>9688993.3888130244</v>
      </c>
      <c r="J12" s="686"/>
    </row>
    <row r="13" spans="1:10">
      <c r="A13" s="408">
        <v>6</v>
      </c>
      <c r="B13" s="690" t="s">
        <v>489</v>
      </c>
      <c r="C13" s="514">
        <v>24759207.928419642</v>
      </c>
      <c r="D13" s="514">
        <v>23105551.218791731</v>
      </c>
      <c r="E13" s="515">
        <v>20287906.094134308</v>
      </c>
      <c r="F13" s="515">
        <v>21789186.075183757</v>
      </c>
      <c r="G13" s="515">
        <v>15424131.268677164</v>
      </c>
      <c r="J13" s="686"/>
    </row>
    <row r="14" spans="1:10">
      <c r="A14" s="12"/>
      <c r="B14" s="52" t="s">
        <v>493</v>
      </c>
      <c r="C14" s="290"/>
      <c r="D14" s="290"/>
      <c r="E14" s="290"/>
      <c r="F14" s="290"/>
      <c r="G14" s="516"/>
      <c r="J14" s="686"/>
    </row>
    <row r="15" spans="1:10" ht="15" customHeight="1">
      <c r="A15" s="408">
        <v>7</v>
      </c>
      <c r="B15" s="690" t="s">
        <v>492</v>
      </c>
      <c r="C15" s="517">
        <v>181756009.93915996</v>
      </c>
      <c r="D15" s="517">
        <v>163544363.60371</v>
      </c>
      <c r="E15" s="515">
        <v>148451865.10853601</v>
      </c>
      <c r="F15" s="515">
        <v>153735856.58560002</v>
      </c>
      <c r="G15" s="515">
        <v>121742214.92061999</v>
      </c>
      <c r="J15" s="686"/>
    </row>
    <row r="16" spans="1:10">
      <c r="A16" s="12"/>
      <c r="B16" s="52" t="s">
        <v>494</v>
      </c>
      <c r="C16" s="290"/>
      <c r="D16" s="290"/>
      <c r="E16" s="290"/>
      <c r="F16" s="290"/>
      <c r="G16" s="516"/>
      <c r="J16" s="686"/>
    </row>
    <row r="17" spans="1:10" s="13" customFormat="1">
      <c r="A17" s="408"/>
      <c r="B17" s="210" t="s">
        <v>478</v>
      </c>
      <c r="C17" s="290"/>
      <c r="D17" s="290"/>
      <c r="E17" s="290"/>
      <c r="F17" s="290"/>
      <c r="G17" s="516"/>
      <c r="J17" s="686"/>
    </row>
    <row r="18" spans="1:10">
      <c r="A18" s="11">
        <v>8</v>
      </c>
      <c r="B18" s="690" t="s">
        <v>487</v>
      </c>
      <c r="C18" s="518">
        <v>0.33362830655447356</v>
      </c>
      <c r="D18" s="518">
        <v>0.36088324483877915</v>
      </c>
      <c r="E18" s="519">
        <v>0.39309777240477739</v>
      </c>
      <c r="F18" s="519">
        <v>0.37122925966085712</v>
      </c>
      <c r="G18" s="519">
        <v>0.46350151545043561</v>
      </c>
      <c r="J18" s="686"/>
    </row>
    <row r="19" spans="1:10" ht="15" customHeight="1">
      <c r="A19" s="11">
        <v>9</v>
      </c>
      <c r="B19" s="690" t="s">
        <v>488</v>
      </c>
      <c r="C19" s="518">
        <v>0.33362830655447356</v>
      </c>
      <c r="D19" s="518">
        <v>0.36088324483877915</v>
      </c>
      <c r="E19" s="519">
        <v>0.39309777240477739</v>
      </c>
      <c r="F19" s="519">
        <v>0.37122925966085712</v>
      </c>
      <c r="G19" s="519">
        <v>0.46350151545043561</v>
      </c>
      <c r="J19" s="686"/>
    </row>
    <row r="20" spans="1:10">
      <c r="A20" s="11">
        <v>10</v>
      </c>
      <c r="B20" s="690" t="s">
        <v>245</v>
      </c>
      <c r="C20" s="518">
        <v>0.34487733801309983</v>
      </c>
      <c r="D20" s="518">
        <v>0.37206745616983922</v>
      </c>
      <c r="E20" s="519">
        <v>0.40434622255448677</v>
      </c>
      <c r="F20" s="519">
        <v>0.38214509122072232</v>
      </c>
      <c r="G20" s="519">
        <v>0.47295716455991327</v>
      </c>
      <c r="J20" s="686"/>
    </row>
    <row r="21" spans="1:10">
      <c r="A21" s="11">
        <v>11</v>
      </c>
      <c r="B21" s="690" t="s">
        <v>490</v>
      </c>
      <c r="C21" s="518">
        <v>7.0681492261591261E-2</v>
      </c>
      <c r="D21" s="518">
        <v>6.4393031732781353E-2</v>
      </c>
      <c r="E21" s="519">
        <v>6.2741161302339268E-2</v>
      </c>
      <c r="F21" s="519">
        <v>6.4083131292621831E-2</v>
      </c>
      <c r="G21" s="519">
        <v>5.9683120930394566E-2</v>
      </c>
      <c r="J21" s="686"/>
    </row>
    <row r="22" spans="1:10">
      <c r="A22" s="11">
        <v>12</v>
      </c>
      <c r="B22" s="690" t="s">
        <v>491</v>
      </c>
      <c r="C22" s="518">
        <v>9.4253550027256286E-2</v>
      </c>
      <c r="D22" s="518">
        <v>8.587031186498495E-2</v>
      </c>
      <c r="E22" s="519">
        <v>8.3664397157621112E-2</v>
      </c>
      <c r="F22" s="519">
        <v>8.5451402427622752E-2</v>
      </c>
      <c r="G22" s="519">
        <v>7.9586143517518332E-2</v>
      </c>
      <c r="J22" s="686"/>
    </row>
    <row r="23" spans="1:10">
      <c r="A23" s="11">
        <v>13</v>
      </c>
      <c r="B23" s="690" t="s">
        <v>489</v>
      </c>
      <c r="C23" s="518">
        <v>0.13622222416033125</v>
      </c>
      <c r="D23" s="518">
        <v>0.14128002157738428</v>
      </c>
      <c r="E23" s="519">
        <v>0.13666319483725659</v>
      </c>
      <c r="F23" s="519">
        <v>0.14173132123572976</v>
      </c>
      <c r="G23" s="519">
        <v>0.12669501108333059</v>
      </c>
      <c r="J23" s="686"/>
    </row>
    <row r="24" spans="1:10">
      <c r="A24" s="12"/>
      <c r="B24" s="52" t="s">
        <v>135</v>
      </c>
      <c r="C24" s="290"/>
      <c r="D24" s="290"/>
      <c r="E24" s="290"/>
      <c r="F24" s="290"/>
      <c r="G24" s="516"/>
      <c r="J24" s="686"/>
    </row>
    <row r="25" spans="1:10" ht="15" customHeight="1">
      <c r="A25" s="409">
        <v>14</v>
      </c>
      <c r="B25" s="690" t="s">
        <v>134</v>
      </c>
      <c r="C25" s="520">
        <v>6.6211767100934418E-2</v>
      </c>
      <c r="D25" s="520">
        <v>6.7539416236114078E-2</v>
      </c>
      <c r="E25" s="521">
        <v>6.7104700697233469E-2</v>
      </c>
      <c r="F25" s="521">
        <v>6.4091596212936544E-2</v>
      </c>
      <c r="G25" s="521">
        <v>6.1290472407412804E-2</v>
      </c>
      <c r="J25" s="686"/>
    </row>
    <row r="26" spans="1:10" ht="15">
      <c r="A26" s="409">
        <v>15</v>
      </c>
      <c r="B26" s="690" t="s">
        <v>133</v>
      </c>
      <c r="C26" s="520">
        <v>5.0845412147318223E-3</v>
      </c>
      <c r="D26" s="520">
        <v>2.8322950815116961E-3</v>
      </c>
      <c r="E26" s="521">
        <v>2.5061330191759042E-3</v>
      </c>
      <c r="F26" s="521">
        <v>2.1601673563779161E-3</v>
      </c>
      <c r="G26" s="521">
        <v>2.1652534706165503E-3</v>
      </c>
      <c r="J26" s="686"/>
    </row>
    <row r="27" spans="1:10" ht="15">
      <c r="A27" s="409">
        <v>16</v>
      </c>
      <c r="B27" s="690" t="s">
        <v>132</v>
      </c>
      <c r="C27" s="520">
        <v>3.6982524190620938E-2</v>
      </c>
      <c r="D27" s="520">
        <v>3.1569011220115344E-2</v>
      </c>
      <c r="E27" s="521">
        <v>2.9379246255195498E-2</v>
      </c>
      <c r="F27" s="521">
        <v>2.4999344273483964E-2</v>
      </c>
      <c r="G27" s="521">
        <v>2.2414726497189365E-2</v>
      </c>
      <c r="J27" s="686"/>
    </row>
    <row r="28" spans="1:10" ht="15">
      <c r="A28" s="409">
        <v>17</v>
      </c>
      <c r="B28" s="690" t="s">
        <v>131</v>
      </c>
      <c r="C28" s="520">
        <v>6.1127225886202591E-2</v>
      </c>
      <c r="D28" s="520">
        <v>6.4707121154602379E-2</v>
      </c>
      <c r="E28" s="521">
        <v>6.4598559787803919E-2</v>
      </c>
      <c r="F28" s="521">
        <v>6.1931428856558626E-2</v>
      </c>
      <c r="G28" s="521">
        <v>5.9125218936796259E-2</v>
      </c>
      <c r="J28" s="686"/>
    </row>
    <row r="29" spans="1:10" ht="15">
      <c r="A29" s="409">
        <v>18</v>
      </c>
      <c r="B29" s="690" t="s">
        <v>271</v>
      </c>
      <c r="C29" s="520">
        <v>4.0286270298406729E-2</v>
      </c>
      <c r="D29" s="520">
        <v>1.9673060190404035E-2</v>
      </c>
      <c r="E29" s="521">
        <v>2.0269564003804943E-2</v>
      </c>
      <c r="F29" s="521">
        <v>1.394476043611402E-2</v>
      </c>
      <c r="G29" s="521">
        <v>5.6527665772547276E-3</v>
      </c>
      <c r="J29" s="686"/>
    </row>
    <row r="30" spans="1:10" ht="15">
      <c r="A30" s="409">
        <v>19</v>
      </c>
      <c r="B30" s="690" t="s">
        <v>272</v>
      </c>
      <c r="C30" s="520">
        <v>0.10713783736766806</v>
      </c>
      <c r="D30" s="520">
        <v>4.5727157932859211E-2</v>
      </c>
      <c r="E30" s="521">
        <v>4.6255925290226776E-2</v>
      </c>
      <c r="F30" s="521">
        <v>3.1831011791286577E-2</v>
      </c>
      <c r="G30" s="521">
        <v>1.2680804411362375E-2</v>
      </c>
      <c r="J30" s="686"/>
    </row>
    <row r="31" spans="1:10">
      <c r="A31" s="12"/>
      <c r="B31" s="52" t="s">
        <v>351</v>
      </c>
      <c r="C31" s="522"/>
      <c r="D31" s="522"/>
      <c r="E31" s="522"/>
      <c r="F31" s="522"/>
      <c r="G31" s="523"/>
      <c r="J31" s="686"/>
    </row>
    <row r="32" spans="1:10" ht="15">
      <c r="A32" s="409">
        <v>20</v>
      </c>
      <c r="B32" s="690" t="s">
        <v>130</v>
      </c>
      <c r="C32" s="520">
        <v>8.6875339283167943E-2</v>
      </c>
      <c r="D32" s="520">
        <v>9.0447643615539058E-2</v>
      </c>
      <c r="E32" s="521">
        <v>7.071464176822688E-2</v>
      </c>
      <c r="F32" s="521">
        <v>7.1807498414079657E-2</v>
      </c>
      <c r="G32" s="521">
        <v>0.11312336513378102</v>
      </c>
      <c r="J32" s="686"/>
    </row>
    <row r="33" spans="1:10" ht="15" customHeight="1">
      <c r="A33" s="409">
        <v>21</v>
      </c>
      <c r="B33" s="690" t="s">
        <v>129</v>
      </c>
      <c r="C33" s="520">
        <v>5.2145184006387381E-2</v>
      </c>
      <c r="D33" s="520">
        <v>5.4139138400187463E-2</v>
      </c>
      <c r="E33" s="521">
        <v>6.0077669004524541E-2</v>
      </c>
      <c r="F33" s="521">
        <v>6.1104453487538853E-2</v>
      </c>
      <c r="G33" s="521">
        <v>8.4052371646712448E-2</v>
      </c>
      <c r="J33" s="686"/>
    </row>
    <row r="34" spans="1:10" ht="15">
      <c r="A34" s="409">
        <v>22</v>
      </c>
      <c r="B34" s="690" t="s">
        <v>128</v>
      </c>
      <c r="C34" s="520">
        <v>0.40370302455629364</v>
      </c>
      <c r="D34" s="520">
        <v>0.409697077570297</v>
      </c>
      <c r="E34" s="521">
        <v>0.35652267362066303</v>
      </c>
      <c r="F34" s="521">
        <v>0.30487518624522131</v>
      </c>
      <c r="G34" s="521">
        <v>0.36982990775865487</v>
      </c>
      <c r="J34" s="686"/>
    </row>
    <row r="35" spans="1:10" ht="15" customHeight="1">
      <c r="A35" s="409">
        <v>23</v>
      </c>
      <c r="B35" s="690" t="s">
        <v>127</v>
      </c>
      <c r="C35" s="520">
        <v>0.55287870782645121</v>
      </c>
      <c r="D35" s="520">
        <v>0.50778787903163902</v>
      </c>
      <c r="E35" s="521">
        <v>0.44331759417989841</v>
      </c>
      <c r="F35" s="521">
        <v>0.47135766423111181</v>
      </c>
      <c r="G35" s="521">
        <v>0.42770681092952545</v>
      </c>
      <c r="J35" s="686"/>
    </row>
    <row r="36" spans="1:10" ht="15">
      <c r="A36" s="409">
        <v>24</v>
      </c>
      <c r="B36" s="690" t="s">
        <v>126</v>
      </c>
      <c r="C36" s="520">
        <v>3.4701559243455651E-2</v>
      </c>
      <c r="D36" s="520">
        <v>0.71675870641505401</v>
      </c>
      <c r="E36" s="521">
        <v>0.42737498887728531</v>
      </c>
      <c r="F36" s="521">
        <v>0.35357842935678496</v>
      </c>
      <c r="G36" s="521">
        <v>-4.6349656514264294E-2</v>
      </c>
      <c r="J36" s="686"/>
    </row>
    <row r="37" spans="1:10" ht="15" customHeight="1">
      <c r="A37" s="12"/>
      <c r="B37" s="52" t="s">
        <v>352</v>
      </c>
      <c r="C37" s="524"/>
      <c r="D37" s="524"/>
      <c r="E37" s="524"/>
      <c r="F37" s="524"/>
      <c r="G37" s="525"/>
      <c r="J37" s="686"/>
    </row>
    <row r="38" spans="1:10" ht="15" customHeight="1">
      <c r="A38" s="409">
        <v>25</v>
      </c>
      <c r="B38" s="690" t="s">
        <v>125</v>
      </c>
      <c r="C38" s="520">
        <v>0.41997477941978595</v>
      </c>
      <c r="D38" s="520">
        <v>0.33244251796898905</v>
      </c>
      <c r="E38" s="520">
        <v>0.50171198570832864</v>
      </c>
      <c r="F38" s="520">
        <v>0.41507772262422249</v>
      </c>
      <c r="G38" s="520">
        <v>0.53397555497544835</v>
      </c>
      <c r="J38" s="686"/>
    </row>
    <row r="39" spans="1:10" ht="15" customHeight="1">
      <c r="A39" s="409">
        <v>26</v>
      </c>
      <c r="B39" s="690" t="s">
        <v>124</v>
      </c>
      <c r="C39" s="520">
        <v>0.85665103214740546</v>
      </c>
      <c r="D39" s="520">
        <v>0.86428299602439951</v>
      </c>
      <c r="E39" s="520">
        <v>0.80671404014992731</v>
      </c>
      <c r="F39" s="520">
        <v>0.82849235730723214</v>
      </c>
      <c r="G39" s="520">
        <v>0.80515640200946148</v>
      </c>
      <c r="J39" s="686"/>
    </row>
    <row r="40" spans="1:10" ht="15" customHeight="1">
      <c r="A40" s="409">
        <v>27</v>
      </c>
      <c r="B40" s="690" t="s">
        <v>123</v>
      </c>
      <c r="C40" s="520">
        <v>0.45785085889809157</v>
      </c>
      <c r="D40" s="520">
        <v>0.36683477224416194</v>
      </c>
      <c r="E40" s="520">
        <v>0.41314843558615222</v>
      </c>
      <c r="F40" s="520">
        <v>0.4404588109662792</v>
      </c>
      <c r="G40" s="520">
        <v>0.46988665597411661</v>
      </c>
      <c r="J40" s="686"/>
    </row>
    <row r="41" spans="1:10" ht="15" customHeight="1">
      <c r="A41" s="410"/>
      <c r="B41" s="52" t="s">
        <v>395</v>
      </c>
      <c r="C41" s="290"/>
      <c r="D41" s="290"/>
      <c r="E41" s="290"/>
      <c r="F41" s="290"/>
      <c r="G41" s="516"/>
      <c r="J41" s="686"/>
    </row>
    <row r="42" spans="1:10" ht="15">
      <c r="A42" s="409">
        <v>28</v>
      </c>
      <c r="B42" s="690" t="s">
        <v>378</v>
      </c>
      <c r="C42" s="526">
        <v>57170353.842358693</v>
      </c>
      <c r="D42" s="526">
        <v>51926876.8810715</v>
      </c>
      <c r="E42" s="526">
        <v>50339320.005856499</v>
      </c>
      <c r="F42" s="526">
        <v>58523564.664183199</v>
      </c>
      <c r="G42" s="526">
        <v>66070853.618216597</v>
      </c>
      <c r="J42" s="686"/>
    </row>
    <row r="43" spans="1:10" ht="15" customHeight="1">
      <c r="A43" s="409">
        <v>29</v>
      </c>
      <c r="B43" s="690" t="s">
        <v>390</v>
      </c>
      <c r="C43" s="526">
        <v>44190737.672954045</v>
      </c>
      <c r="D43" s="526">
        <v>35521398.33197359</v>
      </c>
      <c r="E43" s="527">
        <v>33804284.903217711</v>
      </c>
      <c r="F43" s="527">
        <v>33277867.502305098</v>
      </c>
      <c r="G43" s="527">
        <v>31213299.14956639</v>
      </c>
      <c r="J43" s="686"/>
    </row>
    <row r="44" spans="1:10" ht="15" customHeight="1">
      <c r="A44" s="441">
        <v>30</v>
      </c>
      <c r="B44" s="691" t="s">
        <v>379</v>
      </c>
      <c r="C44" s="520">
        <v>1.2937180244752631</v>
      </c>
      <c r="D44" s="528">
        <v>1.4618477683726483</v>
      </c>
      <c r="E44" s="529">
        <v>1.4891402125493527</v>
      </c>
      <c r="F44" s="529">
        <v>1.7586332615853277</v>
      </c>
      <c r="G44" s="529">
        <v>2.1167532884499471</v>
      </c>
      <c r="J44" s="686"/>
    </row>
    <row r="45" spans="1:10" ht="15" customHeight="1">
      <c r="A45" s="441"/>
      <c r="B45" s="52" t="s">
        <v>497</v>
      </c>
      <c r="C45" s="290"/>
      <c r="D45" s="290"/>
      <c r="E45" s="290"/>
      <c r="F45" s="290"/>
      <c r="G45" s="516"/>
      <c r="J45" s="686"/>
    </row>
    <row r="46" spans="1:10" ht="15" customHeight="1">
      <c r="A46" s="441">
        <v>31</v>
      </c>
      <c r="B46" s="691" t="s">
        <v>504</v>
      </c>
      <c r="C46" s="530">
        <v>115867527.334415</v>
      </c>
      <c r="D46" s="530">
        <v>100985530.11713</v>
      </c>
      <c r="E46" s="531">
        <v>99193082.387309998</v>
      </c>
      <c r="F46" s="531">
        <v>96755329.114600003</v>
      </c>
      <c r="G46" s="531">
        <v>91608179.058809996</v>
      </c>
      <c r="J46" s="686"/>
    </row>
    <row r="47" spans="1:10" ht="15" customHeight="1">
      <c r="A47" s="441">
        <v>32</v>
      </c>
      <c r="B47" s="691" t="s">
        <v>519</v>
      </c>
      <c r="C47" s="530">
        <v>84482745.964189962</v>
      </c>
      <c r="D47" s="530">
        <v>81253471.435659975</v>
      </c>
      <c r="E47" s="531">
        <v>70527347.033659935</v>
      </c>
      <c r="F47" s="531">
        <v>68534549.825465053</v>
      </c>
      <c r="G47" s="531">
        <v>54540329.069260001</v>
      </c>
      <c r="J47" s="686"/>
    </row>
    <row r="48" spans="1:10" ht="15.75" thickBot="1">
      <c r="A48" s="411">
        <v>33</v>
      </c>
      <c r="B48" s="692" t="s">
        <v>537</v>
      </c>
      <c r="C48" s="520">
        <v>1.371493386158734</v>
      </c>
      <c r="D48" s="528">
        <v>1.2428457311770946</v>
      </c>
      <c r="E48" s="529">
        <v>1.4064485133684248</v>
      </c>
      <c r="F48" s="529">
        <v>1.4117744898157789</v>
      </c>
      <c r="G48" s="529">
        <v>1.6796411136881491</v>
      </c>
      <c r="J48" s="686"/>
    </row>
    <row r="49" spans="1:2">
      <c r="A49" s="14"/>
    </row>
    <row r="50" spans="1:2" ht="51">
      <c r="B50" s="693" t="s">
        <v>479</v>
      </c>
    </row>
    <row r="51" spans="1:2" ht="63.75">
      <c r="B51" s="693" t="s">
        <v>394</v>
      </c>
    </row>
    <row r="53" spans="1:2">
      <c r="B53" s="694"/>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topLeftCell="C1" zoomScaleNormal="100" workbookViewId="0">
      <selection activeCell="H22" sqref="H22"/>
    </sheetView>
  </sheetViews>
  <sheetFormatPr defaultColWidth="9.140625" defaultRowHeight="12.75"/>
  <cols>
    <col min="1" max="1" width="11.85546875" style="451" bestFit="1" customWidth="1"/>
    <col min="2" max="2" width="105.140625" style="451" bestFit="1" customWidth="1"/>
    <col min="3" max="3" width="13.85546875" style="451" bestFit="1" customWidth="1"/>
    <col min="4" max="4" width="14.28515625" style="451" bestFit="1" customWidth="1"/>
    <col min="5" max="5" width="17.42578125" style="451" bestFit="1" customWidth="1"/>
    <col min="6" max="6" width="14.28515625" style="451" bestFit="1" customWidth="1"/>
    <col min="7" max="7" width="28.5703125" style="451" bestFit="1" customWidth="1"/>
    <col min="8" max="8" width="15.28515625" style="451" bestFit="1" customWidth="1"/>
    <col min="9" max="16384" width="9.140625" style="451"/>
  </cols>
  <sheetData>
    <row r="1" spans="1:8" ht="13.5">
      <c r="A1" s="442" t="s">
        <v>31</v>
      </c>
      <c r="B1" s="3" t="str">
        <f>'Info '!C2</f>
        <v>JSC Ziraat Bank Georgia</v>
      </c>
    </row>
    <row r="2" spans="1:8" ht="13.5">
      <c r="A2" s="443" t="s">
        <v>32</v>
      </c>
      <c r="B2" s="612">
        <f>'1. key ratios '!$B$2</f>
        <v>44651</v>
      </c>
    </row>
    <row r="3" spans="1:8">
      <c r="A3" s="444" t="s">
        <v>544</v>
      </c>
    </row>
    <row r="5" spans="1:8" ht="15" customHeight="1">
      <c r="A5" s="750" t="s">
        <v>545</v>
      </c>
      <c r="B5" s="751"/>
      <c r="C5" s="756" t="s">
        <v>546</v>
      </c>
      <c r="D5" s="757"/>
      <c r="E5" s="757"/>
      <c r="F5" s="757"/>
      <c r="G5" s="757"/>
      <c r="H5" s="758"/>
    </row>
    <row r="6" spans="1:8">
      <c r="A6" s="752"/>
      <c r="B6" s="753"/>
      <c r="C6" s="759"/>
      <c r="D6" s="760"/>
      <c r="E6" s="760"/>
      <c r="F6" s="760"/>
      <c r="G6" s="760"/>
      <c r="H6" s="761"/>
    </row>
    <row r="7" spans="1:8">
      <c r="A7" s="754"/>
      <c r="B7" s="755"/>
      <c r="C7" s="475" t="s">
        <v>547</v>
      </c>
      <c r="D7" s="475" t="s">
        <v>548</v>
      </c>
      <c r="E7" s="475" t="s">
        <v>549</v>
      </c>
      <c r="F7" s="475" t="s">
        <v>550</v>
      </c>
      <c r="G7" s="475" t="s">
        <v>551</v>
      </c>
      <c r="H7" s="475" t="s">
        <v>109</v>
      </c>
    </row>
    <row r="8" spans="1:8">
      <c r="A8" s="446">
        <v>1</v>
      </c>
      <c r="B8" s="445" t="s">
        <v>96</v>
      </c>
      <c r="C8" s="616">
        <v>46483378.394000001</v>
      </c>
      <c r="D8" s="616">
        <v>1997027</v>
      </c>
      <c r="E8" s="616"/>
      <c r="F8" s="616"/>
      <c r="G8" s="616"/>
      <c r="H8" s="617">
        <f>SUM(C8:G8)</f>
        <v>48480405.394000001</v>
      </c>
    </row>
    <row r="9" spans="1:8">
      <c r="A9" s="446">
        <v>2</v>
      </c>
      <c r="B9" s="445" t="s">
        <v>97</v>
      </c>
      <c r="C9" s="616"/>
      <c r="D9" s="616"/>
      <c r="E9" s="616"/>
      <c r="F9" s="616"/>
      <c r="G9" s="616"/>
      <c r="H9" s="617">
        <f t="shared" ref="H9:H21" si="0">SUM(C9:G9)</f>
        <v>0</v>
      </c>
    </row>
    <row r="10" spans="1:8">
      <c r="A10" s="446">
        <v>3</v>
      </c>
      <c r="B10" s="445" t="s">
        <v>269</v>
      </c>
      <c r="C10" s="616"/>
      <c r="D10" s="616"/>
      <c r="E10" s="616"/>
      <c r="F10" s="616"/>
      <c r="G10" s="616"/>
      <c r="H10" s="617">
        <f t="shared" si="0"/>
        <v>0</v>
      </c>
    </row>
    <row r="11" spans="1:8">
      <c r="A11" s="446">
        <v>4</v>
      </c>
      <c r="B11" s="445" t="s">
        <v>98</v>
      </c>
      <c r="C11" s="616"/>
      <c r="D11" s="616"/>
      <c r="E11" s="616"/>
      <c r="F11" s="616"/>
      <c r="G11" s="616"/>
      <c r="H11" s="617">
        <f t="shared" si="0"/>
        <v>0</v>
      </c>
    </row>
    <row r="12" spans="1:8">
      <c r="A12" s="446">
        <v>5</v>
      </c>
      <c r="B12" s="445" t="s">
        <v>99</v>
      </c>
      <c r="C12" s="616"/>
      <c r="D12" s="616"/>
      <c r="E12" s="616"/>
      <c r="F12" s="616"/>
      <c r="G12" s="616"/>
      <c r="H12" s="617">
        <f t="shared" si="0"/>
        <v>0</v>
      </c>
    </row>
    <row r="13" spans="1:8">
      <c r="A13" s="446">
        <v>6</v>
      </c>
      <c r="B13" s="445" t="s">
        <v>100</v>
      </c>
      <c r="C13" s="616">
        <v>14476475.395</v>
      </c>
      <c r="D13" s="616">
        <v>0</v>
      </c>
      <c r="E13" s="616">
        <v>0</v>
      </c>
      <c r="F13" s="616">
        <v>0</v>
      </c>
      <c r="G13" s="616">
        <v>0</v>
      </c>
      <c r="H13" s="617">
        <f t="shared" si="0"/>
        <v>14476475.395</v>
      </c>
    </row>
    <row r="14" spans="1:8">
      <c r="A14" s="446">
        <v>7</v>
      </c>
      <c r="B14" s="445" t="s">
        <v>101</v>
      </c>
      <c r="C14" s="616">
        <v>0</v>
      </c>
      <c r="D14" s="616">
        <v>18137379.9778</v>
      </c>
      <c r="E14" s="616">
        <v>27386575.857700001</v>
      </c>
      <c r="F14" s="616">
        <v>13459296.2618</v>
      </c>
      <c r="G14" s="616">
        <v>0</v>
      </c>
      <c r="H14" s="617">
        <f t="shared" si="0"/>
        <v>58983252.0973</v>
      </c>
    </row>
    <row r="15" spans="1:8">
      <c r="A15" s="446">
        <v>8</v>
      </c>
      <c r="B15" s="445" t="s">
        <v>102</v>
      </c>
      <c r="C15" s="616">
        <v>0</v>
      </c>
      <c r="D15" s="616">
        <v>9983528.8209000006</v>
      </c>
      <c r="E15" s="616">
        <v>21484738.3851</v>
      </c>
      <c r="F15" s="616">
        <v>7162004.4563999996</v>
      </c>
      <c r="G15" s="616">
        <v>88048.977299999999</v>
      </c>
      <c r="H15" s="617">
        <f t="shared" si="0"/>
        <v>38718320.639700003</v>
      </c>
    </row>
    <row r="16" spans="1:8">
      <c r="A16" s="446">
        <v>9</v>
      </c>
      <c r="B16" s="445" t="s">
        <v>103</v>
      </c>
      <c r="C16" s="616"/>
      <c r="D16" s="616"/>
      <c r="E16" s="616"/>
      <c r="F16" s="616"/>
      <c r="G16" s="616"/>
      <c r="H16" s="617">
        <f t="shared" si="0"/>
        <v>0</v>
      </c>
    </row>
    <row r="17" spans="1:8">
      <c r="A17" s="446">
        <v>10</v>
      </c>
      <c r="B17" s="479" t="s">
        <v>563</v>
      </c>
      <c r="C17" s="616"/>
      <c r="D17" s="616"/>
      <c r="E17" s="616"/>
      <c r="F17" s="616"/>
      <c r="G17" s="616"/>
      <c r="H17" s="617">
        <f t="shared" si="0"/>
        <v>0</v>
      </c>
    </row>
    <row r="18" spans="1:8">
      <c r="A18" s="446">
        <v>11</v>
      </c>
      <c r="B18" s="445" t="s">
        <v>105</v>
      </c>
      <c r="C18" s="616"/>
      <c r="D18" s="616"/>
      <c r="E18" s="616"/>
      <c r="F18" s="616"/>
      <c r="G18" s="616"/>
      <c r="H18" s="617">
        <f t="shared" si="0"/>
        <v>0</v>
      </c>
    </row>
    <row r="19" spans="1:8">
      <c r="A19" s="446">
        <v>12</v>
      </c>
      <c r="B19" s="445" t="s">
        <v>106</v>
      </c>
      <c r="C19" s="616"/>
      <c r="D19" s="616"/>
      <c r="E19" s="616"/>
      <c r="F19" s="616"/>
      <c r="G19" s="616"/>
      <c r="H19" s="617">
        <f t="shared" si="0"/>
        <v>0</v>
      </c>
    </row>
    <row r="20" spans="1:8">
      <c r="A20" s="446">
        <v>13</v>
      </c>
      <c r="B20" s="445" t="s">
        <v>247</v>
      </c>
      <c r="C20" s="616"/>
      <c r="D20" s="616"/>
      <c r="E20" s="616"/>
      <c r="F20" s="616"/>
      <c r="G20" s="616"/>
      <c r="H20" s="617">
        <f t="shared" si="0"/>
        <v>0</v>
      </c>
    </row>
    <row r="21" spans="1:8">
      <c r="A21" s="446">
        <v>14</v>
      </c>
      <c r="B21" s="445" t="s">
        <v>108</v>
      </c>
      <c r="C21" s="616">
        <v>12307219.343499999</v>
      </c>
      <c r="D21" s="616">
        <v>677852.28480000002</v>
      </c>
      <c r="E21" s="616">
        <v>706256.56</v>
      </c>
      <c r="F21" s="616">
        <v>1137018.7337</v>
      </c>
      <c r="G21" s="616">
        <v>4368291.9000000004</v>
      </c>
      <c r="H21" s="617">
        <f t="shared" si="0"/>
        <v>19196638.822000001</v>
      </c>
    </row>
    <row r="22" spans="1:8">
      <c r="A22" s="447">
        <v>15</v>
      </c>
      <c r="B22" s="453" t="s">
        <v>109</v>
      </c>
      <c r="C22" s="617">
        <f>SUM(C18:C21)+SUM(C8:C16)</f>
        <v>73267073.132500008</v>
      </c>
      <c r="D22" s="617">
        <f t="shared" ref="D22:G22" si="1">SUM(D18:D21)+SUM(D8:D16)</f>
        <v>30795788.083500002</v>
      </c>
      <c r="E22" s="617">
        <f t="shared" si="1"/>
        <v>49577570.8028</v>
      </c>
      <c r="F22" s="617">
        <f t="shared" si="1"/>
        <v>21758319.451899998</v>
      </c>
      <c r="G22" s="617">
        <f t="shared" si="1"/>
        <v>4456340.8773000007</v>
      </c>
      <c r="H22" s="617">
        <f>SUM(H18:H21)+SUM(H8:H16)</f>
        <v>179855092.34799999</v>
      </c>
    </row>
    <row r="26" spans="1:8" ht="25.5">
      <c r="B26" s="480" t="s">
        <v>692</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topLeftCell="A10" zoomScaleNormal="100" workbookViewId="0">
      <selection activeCell="D26" sqref="D26"/>
    </sheetView>
  </sheetViews>
  <sheetFormatPr defaultColWidth="9.140625" defaultRowHeight="12.75"/>
  <cols>
    <col min="1" max="1" width="11.85546875" style="481" bestFit="1" customWidth="1"/>
    <col min="2" max="2" width="57.85546875" style="696" customWidth="1"/>
    <col min="3" max="3" width="22.42578125" style="698" customWidth="1"/>
    <col min="4" max="4" width="23.5703125" style="698" customWidth="1"/>
    <col min="5" max="8" width="22.140625" style="451" customWidth="1"/>
    <col min="9" max="9" width="41.42578125" style="451" customWidth="1"/>
    <col min="10" max="16384" width="9.140625" style="451"/>
  </cols>
  <sheetData>
    <row r="1" spans="1:9" ht="13.5">
      <c r="A1" s="442" t="s">
        <v>31</v>
      </c>
      <c r="B1" s="677" t="str">
        <f>'Info '!C2</f>
        <v>JSC Ziraat Bank Georgia</v>
      </c>
    </row>
    <row r="2" spans="1:9" ht="13.5">
      <c r="A2" s="443" t="s">
        <v>32</v>
      </c>
      <c r="B2" s="695">
        <f>'1. key ratios '!B2</f>
        <v>44651</v>
      </c>
    </row>
    <row r="3" spans="1:9">
      <c r="A3" s="444" t="s">
        <v>552</v>
      </c>
    </row>
    <row r="4" spans="1:9">
      <c r="C4" s="482" t="s">
        <v>0</v>
      </c>
      <c r="D4" s="482" t="s">
        <v>1</v>
      </c>
      <c r="E4" s="482" t="s">
        <v>2</v>
      </c>
      <c r="F4" s="482" t="s">
        <v>3</v>
      </c>
      <c r="G4" s="482" t="s">
        <v>4</v>
      </c>
      <c r="H4" s="482" t="s">
        <v>5</v>
      </c>
      <c r="I4" s="482" t="s">
        <v>8</v>
      </c>
    </row>
    <row r="5" spans="1:9" ht="44.25" customHeight="1">
      <c r="A5" s="750" t="s">
        <v>553</v>
      </c>
      <c r="B5" s="751"/>
      <c r="C5" s="764" t="s">
        <v>554</v>
      </c>
      <c r="D5" s="764"/>
      <c r="E5" s="764" t="s">
        <v>555</v>
      </c>
      <c r="F5" s="764" t="s">
        <v>556</v>
      </c>
      <c r="G5" s="762" t="s">
        <v>557</v>
      </c>
      <c r="H5" s="762" t="s">
        <v>558</v>
      </c>
      <c r="I5" s="483" t="s">
        <v>559</v>
      </c>
    </row>
    <row r="6" spans="1:9" ht="60" customHeight="1">
      <c r="A6" s="754"/>
      <c r="B6" s="755"/>
      <c r="C6" s="673" t="s">
        <v>560</v>
      </c>
      <c r="D6" s="673" t="s">
        <v>561</v>
      </c>
      <c r="E6" s="764"/>
      <c r="F6" s="764"/>
      <c r="G6" s="763"/>
      <c r="H6" s="763"/>
      <c r="I6" s="483" t="s">
        <v>562</v>
      </c>
    </row>
    <row r="7" spans="1:9">
      <c r="A7" s="449">
        <v>1</v>
      </c>
      <c r="B7" s="445" t="s">
        <v>96</v>
      </c>
      <c r="C7" s="662"/>
      <c r="D7" s="662">
        <v>48480405.394000001</v>
      </c>
      <c r="E7" s="619"/>
      <c r="F7" s="619"/>
      <c r="G7" s="619"/>
      <c r="H7" s="618"/>
      <c r="I7" s="663">
        <f t="shared" ref="I7:I23" si="0">C7+D7-E7-F7-G7</f>
        <v>48480405.394000001</v>
      </c>
    </row>
    <row r="8" spans="1:9" ht="24">
      <c r="A8" s="449">
        <v>2</v>
      </c>
      <c r="B8" s="445" t="s">
        <v>97</v>
      </c>
      <c r="C8" s="662"/>
      <c r="D8" s="662"/>
      <c r="E8" s="619"/>
      <c r="F8" s="619"/>
      <c r="G8" s="619"/>
      <c r="H8" s="618"/>
      <c r="I8" s="663">
        <f t="shared" si="0"/>
        <v>0</v>
      </c>
    </row>
    <row r="9" spans="1:9">
      <c r="A9" s="449">
        <v>3</v>
      </c>
      <c r="B9" s="445" t="s">
        <v>269</v>
      </c>
      <c r="C9" s="662"/>
      <c r="D9" s="662"/>
      <c r="E9" s="619"/>
      <c r="F9" s="619"/>
      <c r="G9" s="619"/>
      <c r="H9" s="618"/>
      <c r="I9" s="663">
        <f t="shared" si="0"/>
        <v>0</v>
      </c>
    </row>
    <row r="10" spans="1:9">
      <c r="A10" s="449">
        <v>4</v>
      </c>
      <c r="B10" s="445" t="s">
        <v>98</v>
      </c>
      <c r="C10" s="662"/>
      <c r="D10" s="662"/>
      <c r="E10" s="619"/>
      <c r="F10" s="619"/>
      <c r="G10" s="619"/>
      <c r="H10" s="618"/>
      <c r="I10" s="663">
        <f t="shared" si="0"/>
        <v>0</v>
      </c>
    </row>
    <row r="11" spans="1:9" ht="24">
      <c r="A11" s="449">
        <v>5</v>
      </c>
      <c r="B11" s="445" t="s">
        <v>99</v>
      </c>
      <c r="C11" s="662"/>
      <c r="D11" s="662"/>
      <c r="E11" s="619"/>
      <c r="F11" s="619"/>
      <c r="G11" s="619"/>
      <c r="H11" s="618"/>
      <c r="I11" s="663">
        <f t="shared" si="0"/>
        <v>0</v>
      </c>
    </row>
    <row r="12" spans="1:9">
      <c r="A12" s="449">
        <v>6</v>
      </c>
      <c r="B12" s="445" t="s">
        <v>100</v>
      </c>
      <c r="C12" s="662"/>
      <c r="D12" s="662">
        <v>14476475.395</v>
      </c>
      <c r="E12" s="619"/>
      <c r="F12" s="619"/>
      <c r="G12" s="619"/>
      <c r="H12" s="618"/>
      <c r="I12" s="663">
        <f t="shared" si="0"/>
        <v>14476475.395</v>
      </c>
    </row>
    <row r="13" spans="1:9">
      <c r="A13" s="449">
        <v>7</v>
      </c>
      <c r="B13" s="445" t="s">
        <v>101</v>
      </c>
      <c r="C13" s="662">
        <v>6668898.5032000002</v>
      </c>
      <c r="D13" s="662">
        <v>55125777.219099998</v>
      </c>
      <c r="E13" s="619">
        <v>2811423.625</v>
      </c>
      <c r="F13" s="619">
        <v>940495.63939999999</v>
      </c>
      <c r="G13" s="619"/>
      <c r="H13" s="618"/>
      <c r="I13" s="663">
        <f t="shared" si="0"/>
        <v>58042756.457900003</v>
      </c>
    </row>
    <row r="14" spans="1:9">
      <c r="A14" s="449">
        <v>8</v>
      </c>
      <c r="B14" s="445" t="s">
        <v>102</v>
      </c>
      <c r="C14" s="662">
        <v>2084553.4591000001</v>
      </c>
      <c r="D14" s="662">
        <v>37397458.247100003</v>
      </c>
      <c r="E14" s="619">
        <v>763691.06649999996</v>
      </c>
      <c r="F14" s="619">
        <v>738474.05059999996</v>
      </c>
      <c r="G14" s="619"/>
      <c r="H14" s="618">
        <v>0</v>
      </c>
      <c r="I14" s="663">
        <f t="shared" si="0"/>
        <v>37979846.589100003</v>
      </c>
    </row>
    <row r="15" spans="1:9" ht="24">
      <c r="A15" s="449">
        <v>9</v>
      </c>
      <c r="B15" s="445" t="s">
        <v>103</v>
      </c>
      <c r="C15" s="662"/>
      <c r="D15" s="662"/>
      <c r="E15" s="619"/>
      <c r="F15" s="619"/>
      <c r="G15" s="619"/>
      <c r="H15" s="618"/>
      <c r="I15" s="663">
        <f t="shared" si="0"/>
        <v>0</v>
      </c>
    </row>
    <row r="16" spans="1:9">
      <c r="A16" s="449">
        <v>10</v>
      </c>
      <c r="B16" s="479" t="s">
        <v>563</v>
      </c>
      <c r="C16" s="662"/>
      <c r="D16" s="662"/>
      <c r="E16" s="619"/>
      <c r="F16" s="619"/>
      <c r="G16" s="619"/>
      <c r="H16" s="618"/>
      <c r="I16" s="663">
        <f t="shared" si="0"/>
        <v>0</v>
      </c>
    </row>
    <row r="17" spans="1:9">
      <c r="A17" s="449">
        <v>11</v>
      </c>
      <c r="B17" s="445" t="s">
        <v>105</v>
      </c>
      <c r="C17" s="662"/>
      <c r="D17" s="662"/>
      <c r="E17" s="619"/>
      <c r="F17" s="619"/>
      <c r="G17" s="619"/>
      <c r="H17" s="618"/>
      <c r="I17" s="663">
        <f t="shared" si="0"/>
        <v>0</v>
      </c>
    </row>
    <row r="18" spans="1:9">
      <c r="A18" s="449">
        <v>12</v>
      </c>
      <c r="B18" s="445" t="s">
        <v>106</v>
      </c>
      <c r="C18" s="662"/>
      <c r="D18" s="662"/>
      <c r="E18" s="619"/>
      <c r="F18" s="619"/>
      <c r="G18" s="619"/>
      <c r="H18" s="618"/>
      <c r="I18" s="663">
        <f t="shared" si="0"/>
        <v>0</v>
      </c>
    </row>
    <row r="19" spans="1:9">
      <c r="A19" s="449">
        <v>13</v>
      </c>
      <c r="B19" s="445" t="s">
        <v>247</v>
      </c>
      <c r="C19" s="662"/>
      <c r="D19" s="662"/>
      <c r="E19" s="619"/>
      <c r="F19" s="619"/>
      <c r="G19" s="619"/>
      <c r="H19" s="618"/>
      <c r="I19" s="663">
        <f t="shared" si="0"/>
        <v>0</v>
      </c>
    </row>
    <row r="20" spans="1:9">
      <c r="A20" s="449">
        <v>14</v>
      </c>
      <c r="B20" s="445" t="s">
        <v>108</v>
      </c>
      <c r="C20" s="662">
        <v>57000</v>
      </c>
      <c r="D20" s="662">
        <v>19965828.0449</v>
      </c>
      <c r="E20" s="619">
        <v>28500</v>
      </c>
      <c r="F20" s="619"/>
      <c r="G20" s="619"/>
      <c r="H20" s="618"/>
      <c r="I20" s="663">
        <f t="shared" si="0"/>
        <v>19994328.0449</v>
      </c>
    </row>
    <row r="21" spans="1:9" s="484" customFormat="1">
      <c r="A21" s="450">
        <v>15</v>
      </c>
      <c r="B21" s="697" t="s">
        <v>109</v>
      </c>
      <c r="C21" s="664">
        <f>SUM(C7:C15)+SUM(C17:C20)</f>
        <v>8810451.9623000007</v>
      </c>
      <c r="D21" s="664">
        <f t="shared" ref="D21:H21" si="1">SUM(D7:D15)+SUM(D17:D20)</f>
        <v>175445944.3001</v>
      </c>
      <c r="E21" s="620">
        <f t="shared" si="1"/>
        <v>3603614.6914999997</v>
      </c>
      <c r="F21" s="620">
        <f t="shared" si="1"/>
        <v>1678969.69</v>
      </c>
      <c r="G21" s="620">
        <f t="shared" si="1"/>
        <v>0</v>
      </c>
      <c r="H21" s="620">
        <f t="shared" si="1"/>
        <v>0</v>
      </c>
      <c r="I21" s="679">
        <f>C21+D21-E21-F21-G21</f>
        <v>178973811.8809</v>
      </c>
    </row>
    <row r="22" spans="1:9">
      <c r="A22" s="485">
        <v>16</v>
      </c>
      <c r="B22" s="699" t="s">
        <v>564</v>
      </c>
      <c r="C22" s="662">
        <v>8753451.9623000007</v>
      </c>
      <c r="D22" s="662">
        <v>92523235.466199994</v>
      </c>
      <c r="E22" s="619">
        <v>3575114.6914999997</v>
      </c>
      <c r="F22" s="619">
        <v>1678969.69</v>
      </c>
      <c r="G22" s="619"/>
      <c r="H22" s="618">
        <v>0</v>
      </c>
      <c r="I22" s="663">
        <f t="shared" si="0"/>
        <v>96022603.047000006</v>
      </c>
    </row>
    <row r="23" spans="1:9">
      <c r="A23" s="485">
        <v>17</v>
      </c>
      <c r="B23" s="699" t="s">
        <v>565</v>
      </c>
      <c r="C23" s="662"/>
      <c r="D23" s="662">
        <v>1997026.96</v>
      </c>
      <c r="E23" s="619"/>
      <c r="F23" s="619"/>
      <c r="G23" s="619"/>
      <c r="H23" s="618"/>
      <c r="I23" s="663">
        <f t="shared" si="0"/>
        <v>1997026.96</v>
      </c>
    </row>
    <row r="26" spans="1:9" ht="51">
      <c r="B26" s="480" t="s">
        <v>692</v>
      </c>
    </row>
  </sheetData>
  <mergeCells count="6">
    <mergeCell ref="H5:H6"/>
    <mergeCell ref="A5:B6"/>
    <mergeCell ref="C5:D5"/>
    <mergeCell ref="E5:E6"/>
    <mergeCell ref="F5:F6"/>
    <mergeCell ref="G5:G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topLeftCell="C16" workbookViewId="0">
      <selection activeCell="D34" sqref="C34:D34"/>
    </sheetView>
  </sheetViews>
  <sheetFormatPr defaultColWidth="9.140625" defaultRowHeight="12.75"/>
  <cols>
    <col min="1" max="1" width="11" style="451" bestFit="1" customWidth="1"/>
    <col min="2" max="2" width="93.42578125" style="451" customWidth="1"/>
    <col min="3" max="8" width="22" style="451" customWidth="1"/>
    <col min="9" max="9" width="42.28515625" style="451" bestFit="1" customWidth="1"/>
    <col min="10" max="16384" width="9.140625" style="451"/>
  </cols>
  <sheetData>
    <row r="1" spans="1:9" ht="13.5">
      <c r="A1" s="442" t="s">
        <v>31</v>
      </c>
      <c r="B1" s="3" t="str">
        <f>'Info '!C2</f>
        <v>JSC Ziraat Bank Georgia</v>
      </c>
    </row>
    <row r="2" spans="1:9" ht="13.5">
      <c r="A2" s="443" t="s">
        <v>32</v>
      </c>
      <c r="B2" s="478">
        <f>'1. key ratios '!B2</f>
        <v>44651</v>
      </c>
    </row>
    <row r="3" spans="1:9">
      <c r="A3" s="444" t="s">
        <v>566</v>
      </c>
    </row>
    <row r="4" spans="1:9">
      <c r="C4" s="482" t="s">
        <v>0</v>
      </c>
      <c r="D4" s="482" t="s">
        <v>1</v>
      </c>
      <c r="E4" s="482" t="s">
        <v>2</v>
      </c>
      <c r="F4" s="482" t="s">
        <v>3</v>
      </c>
      <c r="G4" s="482" t="s">
        <v>4</v>
      </c>
      <c r="H4" s="482" t="s">
        <v>5</v>
      </c>
      <c r="I4" s="482" t="s">
        <v>8</v>
      </c>
    </row>
    <row r="5" spans="1:9" ht="46.5" customHeight="1">
      <c r="A5" s="750" t="s">
        <v>707</v>
      </c>
      <c r="B5" s="751"/>
      <c r="C5" s="764" t="s">
        <v>554</v>
      </c>
      <c r="D5" s="764"/>
      <c r="E5" s="764" t="s">
        <v>555</v>
      </c>
      <c r="F5" s="764" t="s">
        <v>556</v>
      </c>
      <c r="G5" s="762" t="s">
        <v>557</v>
      </c>
      <c r="H5" s="762" t="s">
        <v>558</v>
      </c>
      <c r="I5" s="483" t="s">
        <v>559</v>
      </c>
    </row>
    <row r="6" spans="1:9" ht="75" customHeight="1">
      <c r="A6" s="754"/>
      <c r="B6" s="755"/>
      <c r="C6" s="471" t="s">
        <v>560</v>
      </c>
      <c r="D6" s="471" t="s">
        <v>561</v>
      </c>
      <c r="E6" s="764"/>
      <c r="F6" s="764"/>
      <c r="G6" s="763"/>
      <c r="H6" s="763"/>
      <c r="I6" s="483" t="s">
        <v>562</v>
      </c>
    </row>
    <row r="7" spans="1:9">
      <c r="A7" s="448">
        <v>1</v>
      </c>
      <c r="B7" s="452" t="s">
        <v>697</v>
      </c>
      <c r="C7" s="662">
        <v>49108.32</v>
      </c>
      <c r="D7" s="662">
        <f>1376997.1239+1997027+46483378.394</f>
        <v>49857402.517900005</v>
      </c>
      <c r="E7" s="618">
        <v>16932.5</v>
      </c>
      <c r="F7" s="618">
        <v>27384.992200000001</v>
      </c>
      <c r="G7" s="618"/>
      <c r="H7" s="618"/>
      <c r="I7" s="663">
        <f t="shared" ref="I7:I33" si="0">C7+D7-E7-F7-G7</f>
        <v>49862193.345700003</v>
      </c>
    </row>
    <row r="8" spans="1:9">
      <c r="A8" s="448">
        <v>2</v>
      </c>
      <c r="B8" s="452" t="s">
        <v>567</v>
      </c>
      <c r="C8" s="662">
        <v>0</v>
      </c>
      <c r="D8" s="662">
        <f>791481.492+14476475.395</f>
        <v>15267956.887</v>
      </c>
      <c r="E8" s="618">
        <v>0</v>
      </c>
      <c r="F8" s="618">
        <v>15687.1564</v>
      </c>
      <c r="G8" s="618"/>
      <c r="H8" s="618"/>
      <c r="I8" s="663">
        <f t="shared" si="0"/>
        <v>15252269.730599999</v>
      </c>
    </row>
    <row r="9" spans="1:9">
      <c r="A9" s="448">
        <v>3</v>
      </c>
      <c r="B9" s="452" t="s">
        <v>568</v>
      </c>
      <c r="C9" s="662">
        <v>0</v>
      </c>
      <c r="D9" s="662">
        <v>0</v>
      </c>
      <c r="E9" s="618">
        <v>0</v>
      </c>
      <c r="F9" s="618">
        <v>0</v>
      </c>
      <c r="G9" s="618"/>
      <c r="H9" s="618"/>
      <c r="I9" s="663">
        <f t="shared" si="0"/>
        <v>0</v>
      </c>
    </row>
    <row r="10" spans="1:9">
      <c r="A10" s="448">
        <v>4</v>
      </c>
      <c r="B10" s="452" t="s">
        <v>698</v>
      </c>
      <c r="C10" s="662">
        <v>0</v>
      </c>
      <c r="D10" s="662">
        <v>7897119.8653999995</v>
      </c>
      <c r="E10" s="618">
        <v>0</v>
      </c>
      <c r="F10" s="618">
        <v>157421.98800000001</v>
      </c>
      <c r="G10" s="618"/>
      <c r="H10" s="618"/>
      <c r="I10" s="663">
        <f t="shared" si="0"/>
        <v>7739697.8773999996</v>
      </c>
    </row>
    <row r="11" spans="1:9">
      <c r="A11" s="448">
        <v>5</v>
      </c>
      <c r="B11" s="452" t="s">
        <v>569</v>
      </c>
      <c r="C11" s="662">
        <v>359888.34269999998</v>
      </c>
      <c r="D11" s="662">
        <v>5235603.34</v>
      </c>
      <c r="E11" s="618">
        <v>284491.18829999998</v>
      </c>
      <c r="F11" s="618">
        <v>68824.42</v>
      </c>
      <c r="G11" s="618"/>
      <c r="H11" s="618"/>
      <c r="I11" s="663">
        <f t="shared" si="0"/>
        <v>5242176.0744000003</v>
      </c>
    </row>
    <row r="12" spans="1:9">
      <c r="A12" s="448">
        <v>6</v>
      </c>
      <c r="B12" s="452" t="s">
        <v>570</v>
      </c>
      <c r="C12" s="662">
        <v>250932.38560000001</v>
      </c>
      <c r="D12" s="662">
        <v>7399214.7118999995</v>
      </c>
      <c r="E12" s="618">
        <v>126530.2561</v>
      </c>
      <c r="F12" s="618">
        <v>146686.8708</v>
      </c>
      <c r="G12" s="618"/>
      <c r="H12" s="618"/>
      <c r="I12" s="663">
        <f t="shared" si="0"/>
        <v>7376929.9705999997</v>
      </c>
    </row>
    <row r="13" spans="1:9">
      <c r="A13" s="448">
        <v>7</v>
      </c>
      <c r="B13" s="452" t="s">
        <v>571</v>
      </c>
      <c r="C13" s="662">
        <v>167902.11</v>
      </c>
      <c r="D13" s="662">
        <v>9118998.3324000016</v>
      </c>
      <c r="E13" s="618">
        <v>50370.63</v>
      </c>
      <c r="F13" s="618">
        <v>181654.94149999999</v>
      </c>
      <c r="G13" s="618"/>
      <c r="H13" s="618"/>
      <c r="I13" s="663">
        <f t="shared" si="0"/>
        <v>9054874.8708999995</v>
      </c>
    </row>
    <row r="14" spans="1:9">
      <c r="A14" s="448">
        <v>8</v>
      </c>
      <c r="B14" s="452" t="s">
        <v>572</v>
      </c>
      <c r="C14" s="662">
        <v>718404.99890000001</v>
      </c>
      <c r="D14" s="662">
        <v>5051776.2883000001</v>
      </c>
      <c r="E14" s="618">
        <v>571092.16299999994</v>
      </c>
      <c r="F14" s="618">
        <v>29580.122299999999</v>
      </c>
      <c r="G14" s="618"/>
      <c r="H14" s="618"/>
      <c r="I14" s="663">
        <f t="shared" si="0"/>
        <v>5169509.0019000005</v>
      </c>
    </row>
    <row r="15" spans="1:9">
      <c r="A15" s="448">
        <v>9</v>
      </c>
      <c r="B15" s="452" t="s">
        <v>573</v>
      </c>
      <c r="C15" s="662">
        <v>0</v>
      </c>
      <c r="D15" s="662">
        <v>0</v>
      </c>
      <c r="E15" s="618">
        <v>0</v>
      </c>
      <c r="F15" s="618">
        <v>0</v>
      </c>
      <c r="G15" s="618"/>
      <c r="H15" s="618"/>
      <c r="I15" s="663">
        <f t="shared" si="0"/>
        <v>0</v>
      </c>
    </row>
    <row r="16" spans="1:9">
      <c r="A16" s="448">
        <v>10</v>
      </c>
      <c r="B16" s="452" t="s">
        <v>574</v>
      </c>
      <c r="C16" s="662">
        <v>159039.16089999999</v>
      </c>
      <c r="D16" s="662">
        <v>298582.56920000003</v>
      </c>
      <c r="E16" s="618">
        <v>79519.5959</v>
      </c>
      <c r="F16" s="618">
        <v>5963.5374000000002</v>
      </c>
      <c r="G16" s="618"/>
      <c r="H16" s="618"/>
      <c r="I16" s="663">
        <f t="shared" si="0"/>
        <v>372138.59680000006</v>
      </c>
    </row>
    <row r="17" spans="1:10">
      <c r="A17" s="448">
        <v>11</v>
      </c>
      <c r="B17" s="452" t="s">
        <v>575</v>
      </c>
      <c r="C17" s="662">
        <v>0</v>
      </c>
      <c r="D17" s="662">
        <v>5621226.6164000006</v>
      </c>
      <c r="E17" s="618">
        <v>0</v>
      </c>
      <c r="F17" s="618">
        <v>111439.3057</v>
      </c>
      <c r="G17" s="618"/>
      <c r="H17" s="618"/>
      <c r="I17" s="663">
        <f t="shared" si="0"/>
        <v>5509787.3107000003</v>
      </c>
    </row>
    <row r="18" spans="1:10">
      <c r="A18" s="448">
        <v>12</v>
      </c>
      <c r="B18" s="452" t="s">
        <v>576</v>
      </c>
      <c r="C18" s="662">
        <v>379518.9155</v>
      </c>
      <c r="D18" s="662">
        <v>30274109.651800003</v>
      </c>
      <c r="E18" s="618">
        <v>372323.89889999997</v>
      </c>
      <c r="F18" s="618">
        <v>550395.39619999996</v>
      </c>
      <c r="G18" s="618"/>
      <c r="H18" s="618"/>
      <c r="I18" s="663">
        <f t="shared" si="0"/>
        <v>29730909.272200003</v>
      </c>
    </row>
    <row r="19" spans="1:10">
      <c r="A19" s="448">
        <v>13</v>
      </c>
      <c r="B19" s="452" t="s">
        <v>577</v>
      </c>
      <c r="C19" s="662">
        <v>0</v>
      </c>
      <c r="D19" s="662">
        <v>3327890.5882000001</v>
      </c>
      <c r="E19" s="618">
        <v>0</v>
      </c>
      <c r="F19" s="618">
        <v>66393.308699999994</v>
      </c>
      <c r="G19" s="618"/>
      <c r="H19" s="618"/>
      <c r="I19" s="663">
        <f t="shared" si="0"/>
        <v>3261497.2795000002</v>
      </c>
    </row>
    <row r="20" spans="1:10">
      <c r="A20" s="448">
        <v>14</v>
      </c>
      <c r="B20" s="452" t="s">
        <v>578</v>
      </c>
      <c r="C20" s="662">
        <v>5067353.8131999997</v>
      </c>
      <c r="D20" s="662">
        <v>256859.15659999999</v>
      </c>
      <c r="E20" s="618">
        <v>1520340.4787000001</v>
      </c>
      <c r="F20" s="618">
        <v>5084.2213000000002</v>
      </c>
      <c r="G20" s="618"/>
      <c r="H20" s="618"/>
      <c r="I20" s="663">
        <f t="shared" si="0"/>
        <v>3798788.2698000004</v>
      </c>
    </row>
    <row r="21" spans="1:10">
      <c r="A21" s="448">
        <v>15</v>
      </c>
      <c r="B21" s="452" t="s">
        <v>579</v>
      </c>
      <c r="C21" s="662">
        <v>25787.57</v>
      </c>
      <c r="D21" s="662">
        <v>53482.44</v>
      </c>
      <c r="E21" s="618">
        <v>8116.44</v>
      </c>
      <c r="F21" s="618">
        <v>990.6</v>
      </c>
      <c r="G21" s="618"/>
      <c r="H21" s="618"/>
      <c r="I21" s="663">
        <f t="shared" si="0"/>
        <v>70162.97</v>
      </c>
    </row>
    <row r="22" spans="1:10">
      <c r="A22" s="448">
        <v>16</v>
      </c>
      <c r="B22" s="452" t="s">
        <v>580</v>
      </c>
      <c r="C22" s="662">
        <v>0</v>
      </c>
      <c r="D22" s="662">
        <v>0</v>
      </c>
      <c r="E22" s="618">
        <v>0</v>
      </c>
      <c r="F22" s="618">
        <v>0</v>
      </c>
      <c r="G22" s="618"/>
      <c r="H22" s="618"/>
      <c r="I22" s="663">
        <f t="shared" si="0"/>
        <v>0</v>
      </c>
    </row>
    <row r="23" spans="1:10">
      <c r="A23" s="448">
        <v>17</v>
      </c>
      <c r="B23" s="452" t="s">
        <v>701</v>
      </c>
      <c r="C23" s="662">
        <v>0</v>
      </c>
      <c r="D23" s="662">
        <v>1539663.963</v>
      </c>
      <c r="E23" s="618">
        <v>0</v>
      </c>
      <c r="F23" s="618">
        <v>30669.351699999999</v>
      </c>
      <c r="G23" s="618"/>
      <c r="H23" s="618"/>
      <c r="I23" s="663">
        <f t="shared" si="0"/>
        <v>1508994.6113</v>
      </c>
    </row>
    <row r="24" spans="1:10">
      <c r="A24" s="448">
        <v>18</v>
      </c>
      <c r="B24" s="452" t="s">
        <v>581</v>
      </c>
      <c r="C24" s="662">
        <v>0</v>
      </c>
      <c r="D24" s="662">
        <v>41869.26</v>
      </c>
      <c r="E24" s="618">
        <v>0</v>
      </c>
      <c r="F24" s="618">
        <v>835.7</v>
      </c>
      <c r="G24" s="618"/>
      <c r="H24" s="618"/>
      <c r="I24" s="663">
        <f t="shared" si="0"/>
        <v>41033.560000000005</v>
      </c>
    </row>
    <row r="25" spans="1:10">
      <c r="A25" s="448">
        <v>19</v>
      </c>
      <c r="B25" s="452" t="s">
        <v>582</v>
      </c>
      <c r="C25" s="662">
        <v>0</v>
      </c>
      <c r="D25" s="662">
        <v>0</v>
      </c>
      <c r="E25" s="618">
        <v>0</v>
      </c>
      <c r="F25" s="618">
        <v>0</v>
      </c>
      <c r="G25" s="618"/>
      <c r="H25" s="618"/>
      <c r="I25" s="663">
        <f t="shared" si="0"/>
        <v>0</v>
      </c>
    </row>
    <row r="26" spans="1:10">
      <c r="A26" s="448">
        <v>20</v>
      </c>
      <c r="B26" s="452" t="s">
        <v>700</v>
      </c>
      <c r="C26" s="662">
        <v>0</v>
      </c>
      <c r="D26" s="662">
        <v>118170.7962</v>
      </c>
      <c r="E26" s="618">
        <v>0</v>
      </c>
      <c r="F26" s="618">
        <v>2345.0050999999999</v>
      </c>
      <c r="G26" s="618"/>
      <c r="H26" s="618"/>
      <c r="I26" s="663">
        <f t="shared" si="0"/>
        <v>115825.7911</v>
      </c>
      <c r="J26" s="454"/>
    </row>
    <row r="27" spans="1:10">
      <c r="A27" s="448">
        <v>21</v>
      </c>
      <c r="B27" s="452" t="s">
        <v>583</v>
      </c>
      <c r="C27" s="662">
        <v>18689.61</v>
      </c>
      <c r="D27" s="662">
        <v>14322.020500000001</v>
      </c>
      <c r="E27" s="618">
        <v>5606.88</v>
      </c>
      <c r="F27" s="618">
        <v>285.81580000000002</v>
      </c>
      <c r="G27" s="618"/>
      <c r="H27" s="618"/>
      <c r="I27" s="663">
        <f t="shared" si="0"/>
        <v>27118.934699999998</v>
      </c>
      <c r="J27" s="454"/>
    </row>
    <row r="28" spans="1:10">
      <c r="A28" s="448">
        <v>22</v>
      </c>
      <c r="B28" s="452" t="s">
        <v>584</v>
      </c>
      <c r="C28" s="662">
        <v>50505.08</v>
      </c>
      <c r="D28" s="662">
        <v>0</v>
      </c>
      <c r="E28" s="618">
        <v>25252.54</v>
      </c>
      <c r="F28" s="618">
        <v>0</v>
      </c>
      <c r="G28" s="618"/>
      <c r="H28" s="618"/>
      <c r="I28" s="663">
        <f t="shared" si="0"/>
        <v>25252.54</v>
      </c>
      <c r="J28" s="454"/>
    </row>
    <row r="29" spans="1:10">
      <c r="A29" s="448">
        <v>23</v>
      </c>
      <c r="B29" s="452" t="s">
        <v>585</v>
      </c>
      <c r="C29" s="662">
        <v>939557.5919</v>
      </c>
      <c r="D29" s="662">
        <v>6369371.4460000005</v>
      </c>
      <c r="E29" s="618">
        <v>288143.06819999998</v>
      </c>
      <c r="F29" s="618">
        <v>124253.99830000001</v>
      </c>
      <c r="G29" s="618"/>
      <c r="H29" s="618"/>
      <c r="I29" s="663">
        <f t="shared" si="0"/>
        <v>6896531.9714000011</v>
      </c>
      <c r="J29" s="454"/>
    </row>
    <row r="30" spans="1:10">
      <c r="A30" s="448">
        <v>24</v>
      </c>
      <c r="B30" s="452" t="s">
        <v>699</v>
      </c>
      <c r="C30" s="662">
        <v>0</v>
      </c>
      <c r="D30" s="662">
        <v>0</v>
      </c>
      <c r="E30" s="618">
        <v>0</v>
      </c>
      <c r="F30" s="618">
        <v>0</v>
      </c>
      <c r="G30" s="618"/>
      <c r="H30" s="618"/>
      <c r="I30" s="663">
        <f t="shared" si="0"/>
        <v>0</v>
      </c>
      <c r="J30" s="454"/>
    </row>
    <row r="31" spans="1:10">
      <c r="A31" s="448">
        <v>25</v>
      </c>
      <c r="B31" s="452" t="s">
        <v>586</v>
      </c>
      <c r="C31" s="662">
        <v>566764.06359999999</v>
      </c>
      <c r="D31" s="662">
        <v>7761592.7280000001</v>
      </c>
      <c r="E31" s="618">
        <v>226395.05239999999</v>
      </c>
      <c r="F31" s="618">
        <v>153072.95860000001</v>
      </c>
      <c r="G31" s="618"/>
      <c r="H31" s="618"/>
      <c r="I31" s="663">
        <f t="shared" si="0"/>
        <v>7948888.7806000002</v>
      </c>
      <c r="J31" s="454"/>
    </row>
    <row r="32" spans="1:10">
      <c r="A32" s="448">
        <v>26</v>
      </c>
      <c r="B32" s="452" t="s">
        <v>696</v>
      </c>
      <c r="C32" s="662"/>
      <c r="D32" s="662"/>
      <c r="E32" s="618"/>
      <c r="F32" s="618"/>
      <c r="G32" s="618"/>
      <c r="H32" s="618"/>
      <c r="I32" s="663">
        <f t="shared" si="0"/>
        <v>0</v>
      </c>
      <c r="J32" s="454"/>
    </row>
    <row r="33" spans="1:10">
      <c r="A33" s="448">
        <v>27</v>
      </c>
      <c r="B33" s="448" t="s">
        <v>587</v>
      </c>
      <c r="C33" s="662">
        <v>57000</v>
      </c>
      <c r="D33" s="662">
        <v>19940731.121300001</v>
      </c>
      <c r="E33" s="618">
        <v>28500</v>
      </c>
      <c r="F33" s="618"/>
      <c r="G33" s="618"/>
      <c r="H33" s="618"/>
      <c r="I33" s="663">
        <f t="shared" si="0"/>
        <v>19969231.121300001</v>
      </c>
      <c r="J33" s="454"/>
    </row>
    <row r="34" spans="1:10">
      <c r="A34" s="448">
        <v>28</v>
      </c>
      <c r="B34" s="453" t="s">
        <v>109</v>
      </c>
      <c r="C34" s="664">
        <f>SUM(C7:C33)</f>
        <v>8810451.9623000007</v>
      </c>
      <c r="D34" s="664">
        <f>SUM(D7:D33)</f>
        <v>175445944.3001</v>
      </c>
      <c r="E34" s="620">
        <f t="shared" ref="E34:H34" si="1">SUM(E7:E33)</f>
        <v>3603614.6915000002</v>
      </c>
      <c r="F34" s="620">
        <f t="shared" si="1"/>
        <v>1678969.6900000002</v>
      </c>
      <c r="G34" s="620">
        <f t="shared" si="1"/>
        <v>0</v>
      </c>
      <c r="H34" s="620">
        <f t="shared" si="1"/>
        <v>0</v>
      </c>
      <c r="I34" s="663">
        <f>C34+D34-E34-F34-G34</f>
        <v>178973811.8809</v>
      </c>
      <c r="J34" s="454"/>
    </row>
    <row r="35" spans="1:10">
      <c r="A35" s="454"/>
      <c r="B35" s="454"/>
      <c r="C35" s="454"/>
      <c r="D35" s="454"/>
      <c r="E35" s="454"/>
      <c r="F35" s="454"/>
      <c r="G35" s="454"/>
      <c r="H35" s="454"/>
      <c r="I35" s="454"/>
      <c r="J35" s="454"/>
    </row>
    <row r="36" spans="1:10">
      <c r="A36" s="454"/>
      <c r="B36" s="486"/>
      <c r="C36" s="454"/>
      <c r="D36" s="454"/>
      <c r="E36" s="454"/>
      <c r="F36" s="454"/>
      <c r="G36" s="454"/>
      <c r="H36" s="454"/>
      <c r="I36" s="454"/>
      <c r="J36" s="454"/>
    </row>
    <row r="37" spans="1:10">
      <c r="A37" s="454"/>
      <c r="B37" s="454"/>
      <c r="C37" s="454"/>
      <c r="D37" s="454"/>
      <c r="E37" s="454"/>
      <c r="F37" s="454"/>
      <c r="G37" s="454"/>
      <c r="H37" s="454"/>
      <c r="I37" s="454"/>
      <c r="J37" s="454"/>
    </row>
    <row r="38" spans="1:10">
      <c r="A38" s="454"/>
      <c r="B38" s="454"/>
      <c r="C38" s="454"/>
      <c r="D38" s="454"/>
      <c r="E38" s="454"/>
      <c r="F38" s="454"/>
      <c r="G38" s="454"/>
      <c r="H38" s="454"/>
      <c r="I38" s="454"/>
      <c r="J38" s="454"/>
    </row>
    <row r="39" spans="1:10">
      <c r="A39" s="454"/>
      <c r="B39" s="454"/>
      <c r="C39" s="454"/>
      <c r="D39" s="454"/>
      <c r="E39" s="454"/>
      <c r="F39" s="454"/>
      <c r="G39" s="454"/>
      <c r="H39" s="454"/>
      <c r="I39" s="454"/>
      <c r="J39" s="454"/>
    </row>
    <row r="40" spans="1:10">
      <c r="A40" s="454"/>
      <c r="B40" s="454"/>
      <c r="C40" s="454"/>
      <c r="D40" s="454"/>
      <c r="E40" s="454"/>
      <c r="F40" s="454"/>
      <c r="G40" s="454"/>
      <c r="H40" s="454"/>
      <c r="I40" s="454"/>
      <c r="J40" s="454"/>
    </row>
    <row r="41" spans="1:10">
      <c r="A41" s="454"/>
      <c r="B41" s="454"/>
      <c r="C41" s="454"/>
      <c r="D41" s="454"/>
      <c r="E41" s="454"/>
      <c r="F41" s="454"/>
      <c r="G41" s="454"/>
      <c r="H41" s="454"/>
      <c r="I41" s="454"/>
      <c r="J41" s="454"/>
    </row>
    <row r="42" spans="1:10">
      <c r="A42" s="487"/>
      <c r="B42" s="487"/>
      <c r="C42" s="454"/>
      <c r="D42" s="454"/>
      <c r="E42" s="454"/>
      <c r="F42" s="454"/>
      <c r="G42" s="454"/>
      <c r="H42" s="454"/>
      <c r="I42" s="454"/>
      <c r="J42" s="454"/>
    </row>
    <row r="43" spans="1:10">
      <c r="A43" s="487"/>
      <c r="B43" s="487"/>
      <c r="C43" s="454"/>
      <c r="D43" s="454"/>
      <c r="E43" s="454"/>
      <c r="F43" s="454"/>
      <c r="G43" s="454"/>
      <c r="H43" s="454"/>
      <c r="I43" s="454"/>
      <c r="J43" s="454"/>
    </row>
    <row r="44" spans="1:10">
      <c r="A44" s="454"/>
      <c r="B44" s="454"/>
      <c r="C44" s="454"/>
      <c r="D44" s="454"/>
      <c r="E44" s="454"/>
      <c r="F44" s="454"/>
      <c r="G44" s="454"/>
      <c r="H44" s="454"/>
      <c r="I44" s="454"/>
      <c r="J44" s="454"/>
    </row>
    <row r="45" spans="1:10">
      <c r="A45" s="454"/>
      <c r="B45" s="454"/>
      <c r="C45" s="454"/>
      <c r="D45" s="454"/>
      <c r="E45" s="454"/>
      <c r="F45" s="454"/>
      <c r="G45" s="454"/>
      <c r="H45" s="454"/>
      <c r="I45" s="454"/>
      <c r="J45" s="454"/>
    </row>
    <row r="46" spans="1:10">
      <c r="A46" s="454"/>
      <c r="B46" s="454"/>
      <c r="C46" s="454"/>
      <c r="D46" s="454"/>
      <c r="E46" s="454"/>
      <c r="F46" s="454"/>
      <c r="G46" s="454"/>
      <c r="H46" s="454"/>
      <c r="I46" s="454"/>
      <c r="J46" s="454"/>
    </row>
    <row r="47" spans="1:10">
      <c r="A47" s="454"/>
      <c r="B47" s="454"/>
      <c r="C47" s="454"/>
      <c r="D47" s="454"/>
      <c r="E47" s="454"/>
      <c r="F47" s="454"/>
      <c r="G47" s="454"/>
      <c r="H47" s="454"/>
      <c r="I47" s="454"/>
      <c r="J47" s="454"/>
    </row>
  </sheetData>
  <mergeCells count="6">
    <mergeCell ref="H5:H6"/>
    <mergeCell ref="A5:B6"/>
    <mergeCell ref="C5:D5"/>
    <mergeCell ref="E5:E6"/>
    <mergeCell ref="F5:F6"/>
    <mergeCell ref="G5:G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Normal="100" workbookViewId="0">
      <selection activeCell="C20" sqref="C20"/>
    </sheetView>
  </sheetViews>
  <sheetFormatPr defaultColWidth="9.140625" defaultRowHeight="12.75"/>
  <cols>
    <col min="1" max="1" width="11.85546875" style="451" bestFit="1" customWidth="1"/>
    <col min="2" max="2" width="108" style="451" bestFit="1" customWidth="1"/>
    <col min="3" max="4" width="35.5703125" style="451" customWidth="1"/>
    <col min="5" max="16384" width="9.140625" style="451"/>
  </cols>
  <sheetData>
    <row r="1" spans="1:4" ht="13.5">
      <c r="A1" s="442" t="s">
        <v>31</v>
      </c>
      <c r="B1" s="3" t="str">
        <f>'Info '!C2</f>
        <v>JSC Ziraat Bank Georgia</v>
      </c>
    </row>
    <row r="2" spans="1:4" ht="13.5">
      <c r="A2" s="443" t="s">
        <v>32</v>
      </c>
      <c r="B2" s="478">
        <f>'1. key ratios '!B2</f>
        <v>44651</v>
      </c>
    </row>
    <row r="3" spans="1:4">
      <c r="A3" s="444" t="s">
        <v>588</v>
      </c>
    </row>
    <row r="5" spans="1:4" ht="25.5">
      <c r="A5" s="765" t="s">
        <v>589</v>
      </c>
      <c r="B5" s="765"/>
      <c r="C5" s="475" t="s">
        <v>590</v>
      </c>
      <c r="D5" s="475" t="s">
        <v>591</v>
      </c>
    </row>
    <row r="6" spans="1:4">
      <c r="A6" s="455">
        <v>1</v>
      </c>
      <c r="B6" s="456" t="s">
        <v>592</v>
      </c>
      <c r="C6" s="618">
        <v>5272044.5586000001</v>
      </c>
      <c r="D6" s="448"/>
    </row>
    <row r="7" spans="1:4">
      <c r="A7" s="457">
        <v>2</v>
      </c>
      <c r="B7" s="456" t="s">
        <v>593</v>
      </c>
      <c r="C7" s="618">
        <f>SUM(C8:C11)</f>
        <v>1187493.9413000001</v>
      </c>
      <c r="D7" s="448">
        <f>SUM(D8:D11)</f>
        <v>0</v>
      </c>
    </row>
    <row r="8" spans="1:4">
      <c r="A8" s="458">
        <v>2.1</v>
      </c>
      <c r="B8" s="459" t="s">
        <v>704</v>
      </c>
      <c r="C8" s="618">
        <v>670244.5943</v>
      </c>
      <c r="D8" s="448"/>
    </row>
    <row r="9" spans="1:4">
      <c r="A9" s="458">
        <v>2.2000000000000002</v>
      </c>
      <c r="B9" s="459" t="s">
        <v>702</v>
      </c>
      <c r="C9" s="618">
        <v>177562.16459999999</v>
      </c>
      <c r="D9" s="448"/>
    </row>
    <row r="10" spans="1:4">
      <c r="A10" s="458">
        <v>2.2999999999999998</v>
      </c>
      <c r="B10" s="459" t="s">
        <v>594</v>
      </c>
      <c r="C10" s="618">
        <v>339687.18239999999</v>
      </c>
      <c r="D10" s="448"/>
    </row>
    <row r="11" spans="1:4">
      <c r="A11" s="458">
        <v>2.4</v>
      </c>
      <c r="B11" s="459" t="s">
        <v>595</v>
      </c>
      <c r="C11" s="618">
        <f t="shared" ref="C11" si="0">SUM(E11:G11)</f>
        <v>0</v>
      </c>
      <c r="D11" s="448"/>
    </row>
    <row r="12" spans="1:4">
      <c r="A12" s="455">
        <v>3</v>
      </c>
      <c r="B12" s="456" t="s">
        <v>596</v>
      </c>
      <c r="C12" s="618">
        <f>SUM(C13:C18)</f>
        <v>1205454.2290000001</v>
      </c>
      <c r="D12" s="448">
        <f>SUM(D13:D18)</f>
        <v>0</v>
      </c>
    </row>
    <row r="13" spans="1:4">
      <c r="A13" s="458">
        <v>3.1</v>
      </c>
      <c r="B13" s="459" t="s">
        <v>597</v>
      </c>
      <c r="C13" s="618"/>
      <c r="D13" s="448"/>
    </row>
    <row r="14" spans="1:4">
      <c r="A14" s="458">
        <v>3.2</v>
      </c>
      <c r="B14" s="459" t="s">
        <v>598</v>
      </c>
      <c r="C14" s="618">
        <v>380358.85359999997</v>
      </c>
      <c r="D14" s="448"/>
    </row>
    <row r="15" spans="1:4">
      <c r="A15" s="458">
        <v>3.3</v>
      </c>
      <c r="B15" s="459" t="s">
        <v>693</v>
      </c>
      <c r="C15" s="618">
        <v>375951.97110000002</v>
      </c>
      <c r="D15" s="448"/>
    </row>
    <row r="16" spans="1:4">
      <c r="A16" s="458">
        <v>3.4</v>
      </c>
      <c r="B16" s="459" t="s">
        <v>703</v>
      </c>
      <c r="C16" s="618">
        <v>109738.299</v>
      </c>
      <c r="D16" s="448"/>
    </row>
    <row r="17" spans="1:4">
      <c r="A17" s="457">
        <v>3.5</v>
      </c>
      <c r="B17" s="459" t="s">
        <v>599</v>
      </c>
      <c r="C17" s="618">
        <v>339405.1053</v>
      </c>
      <c r="D17" s="448"/>
    </row>
    <row r="18" spans="1:4">
      <c r="A18" s="458">
        <v>3.6</v>
      </c>
      <c r="B18" s="459" t="s">
        <v>600</v>
      </c>
      <c r="C18" s="618"/>
      <c r="D18" s="448"/>
    </row>
    <row r="19" spans="1:4">
      <c r="A19" s="460">
        <v>4</v>
      </c>
      <c r="B19" s="456" t="s">
        <v>601</v>
      </c>
      <c r="C19" s="620">
        <f>C6+C7-C12</f>
        <v>5254084.2708999999</v>
      </c>
      <c r="D19" s="453">
        <f>D6+D7-D12</f>
        <v>0</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Normal="100" workbookViewId="0">
      <selection activeCell="B8" sqref="B8"/>
    </sheetView>
  </sheetViews>
  <sheetFormatPr defaultColWidth="9.140625" defaultRowHeight="12.75"/>
  <cols>
    <col min="1" max="1" width="11.85546875" style="451" bestFit="1" customWidth="1"/>
    <col min="2" max="2" width="124.7109375" style="451" customWidth="1"/>
    <col min="3" max="3" width="31.5703125" style="451" customWidth="1"/>
    <col min="4" max="4" width="39.140625" style="451" customWidth="1"/>
    <col min="5" max="16384" width="9.140625" style="451"/>
  </cols>
  <sheetData>
    <row r="1" spans="1:4" ht="13.5">
      <c r="A1" s="442" t="s">
        <v>31</v>
      </c>
      <c r="B1" s="3" t="str">
        <f>'Info '!C2</f>
        <v>JSC Ziraat Bank Georgia</v>
      </c>
    </row>
    <row r="2" spans="1:4" ht="13.5">
      <c r="A2" s="443" t="s">
        <v>32</v>
      </c>
      <c r="B2" s="478">
        <f>'1. key ratios '!B2</f>
        <v>44651</v>
      </c>
    </row>
    <row r="3" spans="1:4">
      <c r="A3" s="444" t="s">
        <v>602</v>
      </c>
    </row>
    <row r="4" spans="1:4">
      <c r="A4" s="444"/>
    </row>
    <row r="5" spans="1:4" ht="15" customHeight="1">
      <c r="A5" s="766" t="s">
        <v>705</v>
      </c>
      <c r="B5" s="767"/>
      <c r="C5" s="756" t="s">
        <v>603</v>
      </c>
      <c r="D5" s="770" t="s">
        <v>604</v>
      </c>
    </row>
    <row r="6" spans="1:4">
      <c r="A6" s="768"/>
      <c r="B6" s="769"/>
      <c r="C6" s="759"/>
      <c r="D6" s="770"/>
    </row>
    <row r="7" spans="1:4">
      <c r="A7" s="453">
        <v>1</v>
      </c>
      <c r="B7" s="453" t="s">
        <v>592</v>
      </c>
      <c r="C7" s="620">
        <v>8807750.2699999996</v>
      </c>
      <c r="D7" s="500"/>
    </row>
    <row r="8" spans="1:4">
      <c r="A8" s="448">
        <v>2</v>
      </c>
      <c r="B8" s="448" t="s">
        <v>605</v>
      </c>
      <c r="C8" s="618">
        <v>750060.65529999998</v>
      </c>
      <c r="D8" s="500"/>
    </row>
    <row r="9" spans="1:4">
      <c r="A9" s="448">
        <v>3</v>
      </c>
      <c r="B9" s="461" t="s">
        <v>606</v>
      </c>
      <c r="C9" s="618">
        <v>4406.0245999999997</v>
      </c>
      <c r="D9" s="500"/>
    </row>
    <row r="10" spans="1:4">
      <c r="A10" s="448">
        <v>4</v>
      </c>
      <c r="B10" s="448" t="s">
        <v>607</v>
      </c>
      <c r="C10" s="618">
        <f>SUM(C11:C18)</f>
        <v>808765.16610000003</v>
      </c>
      <c r="D10" s="500"/>
    </row>
    <row r="11" spans="1:4">
      <c r="A11" s="448">
        <v>5</v>
      </c>
      <c r="B11" s="462" t="s">
        <v>608</v>
      </c>
      <c r="C11" s="618"/>
      <c r="D11" s="500"/>
    </row>
    <row r="12" spans="1:4">
      <c r="A12" s="448">
        <v>6</v>
      </c>
      <c r="B12" s="462" t="s">
        <v>609</v>
      </c>
      <c r="C12" s="618">
        <v>0</v>
      </c>
      <c r="D12" s="500"/>
    </row>
    <row r="13" spans="1:4">
      <c r="A13" s="448">
        <v>7</v>
      </c>
      <c r="B13" s="462" t="s">
        <v>610</v>
      </c>
      <c r="C13" s="618">
        <v>800352.68180000002</v>
      </c>
      <c r="D13" s="500"/>
    </row>
    <row r="14" spans="1:4">
      <c r="A14" s="448">
        <v>8</v>
      </c>
      <c r="B14" s="462" t="s">
        <v>611</v>
      </c>
      <c r="C14" s="618"/>
      <c r="D14" s="448"/>
    </row>
    <row r="15" spans="1:4">
      <c r="A15" s="448">
        <v>9</v>
      </c>
      <c r="B15" s="462" t="s">
        <v>612</v>
      </c>
      <c r="C15" s="618"/>
      <c r="D15" s="448"/>
    </row>
    <row r="16" spans="1:4">
      <c r="A16" s="448">
        <v>10</v>
      </c>
      <c r="B16" s="462" t="s">
        <v>613</v>
      </c>
      <c r="C16" s="618"/>
      <c r="D16" s="500"/>
    </row>
    <row r="17" spans="1:4">
      <c r="A17" s="448">
        <v>11</v>
      </c>
      <c r="B17" s="462" t="s">
        <v>614</v>
      </c>
      <c r="C17" s="618"/>
      <c r="D17" s="448"/>
    </row>
    <row r="18" spans="1:4">
      <c r="A18" s="448">
        <v>12</v>
      </c>
      <c r="B18" s="459" t="s">
        <v>710</v>
      </c>
      <c r="C18" s="618">
        <v>8412.4843000000001</v>
      </c>
      <c r="D18" s="500"/>
    </row>
    <row r="19" spans="1:4">
      <c r="A19" s="453">
        <v>13</v>
      </c>
      <c r="B19" s="488" t="s">
        <v>601</v>
      </c>
      <c r="C19" s="620">
        <f>C7+C8+C9-C10</f>
        <v>8753451.7837999985</v>
      </c>
      <c r="D19" s="501"/>
    </row>
    <row r="22" spans="1:4">
      <c r="B22" s="442"/>
    </row>
    <row r="23" spans="1:4">
      <c r="B23" s="443"/>
    </row>
    <row r="24" spans="1:4">
      <c r="B24" s="444"/>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selection activeCell="C10" sqref="C10"/>
    </sheetView>
  </sheetViews>
  <sheetFormatPr defaultColWidth="9.140625" defaultRowHeight="12.75"/>
  <cols>
    <col min="1" max="1" width="11.85546875" style="451" bestFit="1" customWidth="1"/>
    <col min="2" max="2" width="80.7109375" style="451" customWidth="1"/>
    <col min="3" max="3" width="15.5703125" style="451" customWidth="1"/>
    <col min="4" max="5" width="22.28515625" style="451" customWidth="1"/>
    <col min="6" max="6" width="23.42578125" style="451" customWidth="1"/>
    <col min="7" max="14" width="22.28515625" style="451" customWidth="1"/>
    <col min="15" max="15" width="23.28515625" style="451" bestFit="1" customWidth="1"/>
    <col min="16" max="16" width="21.7109375" style="451" bestFit="1" customWidth="1"/>
    <col min="17" max="19" width="19" style="451" bestFit="1" customWidth="1"/>
    <col min="20" max="20" width="16.140625" style="451" customWidth="1"/>
    <col min="21" max="21" width="21" style="451" customWidth="1"/>
    <col min="22" max="22" width="20" style="451" customWidth="1"/>
    <col min="23" max="16384" width="9.140625" style="451"/>
  </cols>
  <sheetData>
    <row r="1" spans="1:22" ht="13.5">
      <c r="A1" s="442" t="s">
        <v>31</v>
      </c>
      <c r="B1" s="3" t="str">
        <f>'Info '!C2</f>
        <v>JSC Ziraat Bank Georgia</v>
      </c>
    </row>
    <row r="2" spans="1:22" ht="13.5">
      <c r="A2" s="443" t="s">
        <v>32</v>
      </c>
      <c r="B2" s="478">
        <f>'1. key ratios '!B2</f>
        <v>44651</v>
      </c>
      <c r="C2" s="481"/>
    </row>
    <row r="3" spans="1:22">
      <c r="A3" s="444" t="s">
        <v>615</v>
      </c>
    </row>
    <row r="5" spans="1:22" ht="15" customHeight="1">
      <c r="A5" s="756" t="s">
        <v>540</v>
      </c>
      <c r="B5" s="758"/>
      <c r="C5" s="773" t="s">
        <v>616</v>
      </c>
      <c r="D5" s="774"/>
      <c r="E5" s="774"/>
      <c r="F5" s="774"/>
      <c r="G5" s="774"/>
      <c r="H5" s="774"/>
      <c r="I5" s="774"/>
      <c r="J5" s="774"/>
      <c r="K5" s="774"/>
      <c r="L5" s="774"/>
      <c r="M5" s="774"/>
      <c r="N5" s="774"/>
      <c r="O5" s="774"/>
      <c r="P5" s="774"/>
      <c r="Q5" s="774"/>
      <c r="R5" s="774"/>
      <c r="S5" s="774"/>
      <c r="T5" s="774"/>
      <c r="U5" s="775"/>
      <c r="V5" s="489"/>
    </row>
    <row r="6" spans="1:22">
      <c r="A6" s="771"/>
      <c r="B6" s="772"/>
      <c r="C6" s="776" t="s">
        <v>109</v>
      </c>
      <c r="D6" s="778" t="s">
        <v>617</v>
      </c>
      <c r="E6" s="778"/>
      <c r="F6" s="763"/>
      <c r="G6" s="779" t="s">
        <v>618</v>
      </c>
      <c r="H6" s="780"/>
      <c r="I6" s="780"/>
      <c r="J6" s="780"/>
      <c r="K6" s="781"/>
      <c r="L6" s="477"/>
      <c r="M6" s="782" t="s">
        <v>619</v>
      </c>
      <c r="N6" s="782"/>
      <c r="O6" s="763"/>
      <c r="P6" s="763"/>
      <c r="Q6" s="763"/>
      <c r="R6" s="763"/>
      <c r="S6" s="763"/>
      <c r="T6" s="763"/>
      <c r="U6" s="763"/>
      <c r="V6" s="477"/>
    </row>
    <row r="7" spans="1:22" ht="25.5">
      <c r="A7" s="759"/>
      <c r="B7" s="761"/>
      <c r="C7" s="777"/>
      <c r="D7" s="490"/>
      <c r="E7" s="483" t="s">
        <v>620</v>
      </c>
      <c r="F7" s="483" t="s">
        <v>621</v>
      </c>
      <c r="G7" s="481"/>
      <c r="H7" s="483" t="s">
        <v>620</v>
      </c>
      <c r="I7" s="483" t="s">
        <v>622</v>
      </c>
      <c r="J7" s="483" t="s">
        <v>623</v>
      </c>
      <c r="K7" s="483" t="s">
        <v>624</v>
      </c>
      <c r="L7" s="476"/>
      <c r="M7" s="471" t="s">
        <v>625</v>
      </c>
      <c r="N7" s="483" t="s">
        <v>623</v>
      </c>
      <c r="O7" s="483" t="s">
        <v>626</v>
      </c>
      <c r="P7" s="483" t="s">
        <v>627</v>
      </c>
      <c r="Q7" s="483" t="s">
        <v>628</v>
      </c>
      <c r="R7" s="483" t="s">
        <v>629</v>
      </c>
      <c r="S7" s="483" t="s">
        <v>630</v>
      </c>
      <c r="T7" s="491" t="s">
        <v>631</v>
      </c>
      <c r="U7" s="483" t="s">
        <v>632</v>
      </c>
      <c r="V7" s="489"/>
    </row>
    <row r="8" spans="1:22">
      <c r="A8" s="492">
        <v>1</v>
      </c>
      <c r="B8" s="453" t="s">
        <v>633</v>
      </c>
      <c r="C8" s="620">
        <f>SUM(C9:C14)</f>
        <v>100758765.77320001</v>
      </c>
      <c r="D8" s="620">
        <f>SUM(D9:D14)</f>
        <v>83948482.360100001</v>
      </c>
      <c r="E8" s="620">
        <f t="shared" ref="E8:U8" si="0">SUM(E9:E14)</f>
        <v>0</v>
      </c>
      <c r="F8" s="620">
        <f t="shared" si="0"/>
        <v>0</v>
      </c>
      <c r="G8" s="620">
        <f t="shared" si="0"/>
        <v>8056831.4507999998</v>
      </c>
      <c r="H8" s="620">
        <f t="shared" si="0"/>
        <v>4520.3500000000004</v>
      </c>
      <c r="I8" s="620">
        <f t="shared" si="0"/>
        <v>0</v>
      </c>
      <c r="J8" s="620">
        <f t="shared" si="0"/>
        <v>0</v>
      </c>
      <c r="K8" s="620">
        <f t="shared" si="0"/>
        <v>0</v>
      </c>
      <c r="L8" s="620">
        <f>SUM(L9:L14)</f>
        <v>8753451.9622999988</v>
      </c>
      <c r="M8" s="620">
        <f>SUM(M9:M14)</f>
        <v>351254.9007</v>
      </c>
      <c r="N8" s="620">
        <f t="shared" si="0"/>
        <v>6590.1383999999998</v>
      </c>
      <c r="O8" s="620">
        <f t="shared" si="0"/>
        <v>510109.37780000002</v>
      </c>
      <c r="P8" s="620">
        <f t="shared" si="0"/>
        <v>245502.47450000001</v>
      </c>
      <c r="Q8" s="620">
        <f t="shared" si="0"/>
        <v>250932.38560000001</v>
      </c>
      <c r="R8" s="620">
        <f t="shared" si="0"/>
        <v>0</v>
      </c>
      <c r="S8" s="620">
        <f t="shared" si="0"/>
        <v>0</v>
      </c>
      <c r="T8" s="620">
        <f t="shared" si="0"/>
        <v>0</v>
      </c>
      <c r="U8" s="620">
        <f t="shared" si="0"/>
        <v>0</v>
      </c>
      <c r="V8" s="454"/>
    </row>
    <row r="9" spans="1:22">
      <c r="A9" s="448">
        <v>1.1000000000000001</v>
      </c>
      <c r="B9" s="473" t="s">
        <v>634</v>
      </c>
      <c r="C9" s="665"/>
      <c r="D9" s="618"/>
      <c r="E9" s="618"/>
      <c r="F9" s="618"/>
      <c r="G9" s="618"/>
      <c r="H9" s="618"/>
      <c r="I9" s="618"/>
      <c r="J9" s="618"/>
      <c r="K9" s="618"/>
      <c r="L9" s="618"/>
      <c r="M9" s="618"/>
      <c r="N9" s="618"/>
      <c r="O9" s="618"/>
      <c r="P9" s="618"/>
      <c r="Q9" s="618"/>
      <c r="R9" s="618"/>
      <c r="S9" s="618"/>
      <c r="T9" s="618"/>
      <c r="U9" s="618"/>
      <c r="V9" s="454"/>
    </row>
    <row r="10" spans="1:22">
      <c r="A10" s="448">
        <v>1.2</v>
      </c>
      <c r="B10" s="473" t="s">
        <v>635</v>
      </c>
      <c r="C10" s="665"/>
      <c r="D10" s="618"/>
      <c r="E10" s="618"/>
      <c r="F10" s="618"/>
      <c r="G10" s="618"/>
      <c r="H10" s="618"/>
      <c r="I10" s="618"/>
      <c r="J10" s="618"/>
      <c r="K10" s="618"/>
      <c r="L10" s="618"/>
      <c r="M10" s="618"/>
      <c r="N10" s="618"/>
      <c r="O10" s="618"/>
      <c r="P10" s="618"/>
      <c r="Q10" s="618"/>
      <c r="R10" s="618"/>
      <c r="S10" s="618"/>
      <c r="T10" s="618"/>
      <c r="U10" s="618"/>
      <c r="V10" s="454"/>
    </row>
    <row r="11" spans="1:22">
      <c r="A11" s="448">
        <v>1.3</v>
      </c>
      <c r="B11" s="473" t="s">
        <v>636</v>
      </c>
      <c r="C11" s="665">
        <v>5000000</v>
      </c>
      <c r="D11" s="618">
        <v>5000000</v>
      </c>
      <c r="E11" s="618">
        <v>0</v>
      </c>
      <c r="F11" s="618">
        <v>0</v>
      </c>
      <c r="G11" s="618">
        <v>0</v>
      </c>
      <c r="H11" s="618">
        <v>0</v>
      </c>
      <c r="I11" s="618">
        <v>0</v>
      </c>
      <c r="J11" s="618">
        <v>0</v>
      </c>
      <c r="K11" s="618">
        <v>0</v>
      </c>
      <c r="L11" s="618">
        <v>0</v>
      </c>
      <c r="M11" s="618">
        <v>0</v>
      </c>
      <c r="N11" s="618">
        <v>0</v>
      </c>
      <c r="O11" s="618">
        <v>0</v>
      </c>
      <c r="P11" s="618">
        <v>0</v>
      </c>
      <c r="Q11" s="618">
        <v>0</v>
      </c>
      <c r="R11" s="618">
        <v>0</v>
      </c>
      <c r="S11" s="618">
        <v>0</v>
      </c>
      <c r="T11" s="618">
        <v>0</v>
      </c>
      <c r="U11" s="618">
        <v>0</v>
      </c>
      <c r="V11" s="454"/>
    </row>
    <row r="12" spans="1:22">
      <c r="A12" s="448">
        <v>1.4</v>
      </c>
      <c r="B12" s="473" t="s">
        <v>637</v>
      </c>
      <c r="C12" s="665"/>
      <c r="D12" s="618"/>
      <c r="E12" s="618"/>
      <c r="F12" s="618"/>
      <c r="G12" s="618"/>
      <c r="H12" s="618"/>
      <c r="I12" s="618"/>
      <c r="J12" s="618"/>
      <c r="K12" s="618"/>
      <c r="L12" s="618"/>
      <c r="M12" s="618"/>
      <c r="N12" s="618"/>
      <c r="O12" s="618"/>
      <c r="P12" s="618"/>
      <c r="Q12" s="618"/>
      <c r="R12" s="618"/>
      <c r="S12" s="618"/>
      <c r="T12" s="618"/>
      <c r="U12" s="618"/>
      <c r="V12" s="454"/>
    </row>
    <row r="13" spans="1:22">
      <c r="A13" s="448">
        <v>1.5</v>
      </c>
      <c r="B13" s="473" t="s">
        <v>638</v>
      </c>
      <c r="C13" s="665">
        <v>78028093.861200005</v>
      </c>
      <c r="D13" s="618">
        <v>65966131.270499997</v>
      </c>
      <c r="E13" s="618">
        <v>0</v>
      </c>
      <c r="F13" s="618">
        <v>0</v>
      </c>
      <c r="G13" s="618">
        <v>5957215.3499999996</v>
      </c>
      <c r="H13" s="618">
        <v>0</v>
      </c>
      <c r="I13" s="618">
        <v>0</v>
      </c>
      <c r="J13" s="618">
        <v>0</v>
      </c>
      <c r="K13" s="618">
        <v>0</v>
      </c>
      <c r="L13" s="618">
        <v>6104747.2407</v>
      </c>
      <c r="M13" s="618">
        <v>119304.38310000001</v>
      </c>
      <c r="N13" s="618">
        <v>0</v>
      </c>
      <c r="O13" s="618">
        <v>77379.357799999998</v>
      </c>
      <c r="P13" s="618">
        <v>0</v>
      </c>
      <c r="Q13" s="618">
        <v>250932.38560000001</v>
      </c>
      <c r="R13" s="618">
        <v>0</v>
      </c>
      <c r="S13" s="618">
        <v>0</v>
      </c>
      <c r="T13" s="618">
        <v>0</v>
      </c>
      <c r="U13" s="618">
        <v>0</v>
      </c>
      <c r="V13" s="454"/>
    </row>
    <row r="14" spans="1:22">
      <c r="A14" s="448">
        <v>1.6</v>
      </c>
      <c r="B14" s="473" t="s">
        <v>639</v>
      </c>
      <c r="C14" s="665">
        <v>17730671.912</v>
      </c>
      <c r="D14" s="618">
        <v>12982351.089600001</v>
      </c>
      <c r="E14" s="618">
        <v>0</v>
      </c>
      <c r="F14" s="618">
        <v>0</v>
      </c>
      <c r="G14" s="618">
        <v>2099616.1008000001</v>
      </c>
      <c r="H14" s="618">
        <v>4520.3500000000004</v>
      </c>
      <c r="I14" s="618">
        <v>0</v>
      </c>
      <c r="J14" s="618">
        <v>0</v>
      </c>
      <c r="K14" s="618">
        <v>0</v>
      </c>
      <c r="L14" s="618">
        <v>2648704.7215999998</v>
      </c>
      <c r="M14" s="618">
        <v>231950.51759999999</v>
      </c>
      <c r="N14" s="618">
        <v>6590.1383999999998</v>
      </c>
      <c r="O14" s="618">
        <v>432730.02</v>
      </c>
      <c r="P14" s="618">
        <v>245502.47450000001</v>
      </c>
      <c r="Q14" s="618">
        <v>0</v>
      </c>
      <c r="R14" s="618">
        <v>0</v>
      </c>
      <c r="S14" s="618">
        <v>0</v>
      </c>
      <c r="T14" s="618">
        <v>0</v>
      </c>
      <c r="U14" s="618">
        <v>0</v>
      </c>
      <c r="V14" s="454"/>
    </row>
    <row r="15" spans="1:22">
      <c r="A15" s="492">
        <v>2</v>
      </c>
      <c r="B15" s="453" t="s">
        <v>640</v>
      </c>
      <c r="C15" s="620">
        <f>SUM(C16:C21)</f>
        <v>1997026.96</v>
      </c>
      <c r="D15" s="620">
        <f>SUM(D16:D21)</f>
        <v>1997026.96</v>
      </c>
      <c r="E15" s="618"/>
      <c r="F15" s="618"/>
      <c r="G15" s="618"/>
      <c r="H15" s="618"/>
      <c r="I15" s="618"/>
      <c r="J15" s="618"/>
      <c r="K15" s="618"/>
      <c r="L15" s="618"/>
      <c r="M15" s="618"/>
      <c r="N15" s="618"/>
      <c r="O15" s="618"/>
      <c r="P15" s="618"/>
      <c r="Q15" s="618"/>
      <c r="R15" s="618"/>
      <c r="S15" s="618"/>
      <c r="T15" s="618"/>
      <c r="U15" s="618"/>
      <c r="V15" s="454"/>
    </row>
    <row r="16" spans="1:22">
      <c r="A16" s="448">
        <v>2.1</v>
      </c>
      <c r="B16" s="473" t="s">
        <v>634</v>
      </c>
      <c r="C16" s="665"/>
      <c r="D16" s="618"/>
      <c r="E16" s="618"/>
      <c r="F16" s="618"/>
      <c r="G16" s="618"/>
      <c r="H16" s="618"/>
      <c r="I16" s="618"/>
      <c r="J16" s="618"/>
      <c r="K16" s="618"/>
      <c r="L16" s="618"/>
      <c r="M16" s="618"/>
      <c r="N16" s="618"/>
      <c r="O16" s="618"/>
      <c r="P16" s="618"/>
      <c r="Q16" s="618"/>
      <c r="R16" s="618"/>
      <c r="S16" s="618"/>
      <c r="T16" s="618"/>
      <c r="U16" s="618"/>
      <c r="V16" s="454"/>
    </row>
    <row r="17" spans="1:22">
      <c r="A17" s="448">
        <v>2.2000000000000002</v>
      </c>
      <c r="B17" s="473" t="s">
        <v>635</v>
      </c>
      <c r="C17" s="665">
        <v>1997026.96</v>
      </c>
      <c r="D17" s="618">
        <v>1997026.96</v>
      </c>
      <c r="E17" s="618"/>
      <c r="F17" s="618"/>
      <c r="G17" s="618"/>
      <c r="H17" s="618"/>
      <c r="I17" s="618"/>
      <c r="J17" s="618"/>
      <c r="K17" s="618"/>
      <c r="L17" s="618"/>
      <c r="M17" s="618"/>
      <c r="N17" s="618"/>
      <c r="O17" s="618"/>
      <c r="P17" s="618"/>
      <c r="Q17" s="618"/>
      <c r="R17" s="618"/>
      <c r="S17" s="618"/>
      <c r="T17" s="618"/>
      <c r="U17" s="618"/>
      <c r="V17" s="454"/>
    </row>
    <row r="18" spans="1:22">
      <c r="A18" s="448">
        <v>2.2999999999999998</v>
      </c>
      <c r="B18" s="473" t="s">
        <v>636</v>
      </c>
      <c r="C18" s="665"/>
      <c r="D18" s="618"/>
      <c r="E18" s="618"/>
      <c r="F18" s="618"/>
      <c r="G18" s="618"/>
      <c r="H18" s="618"/>
      <c r="I18" s="618"/>
      <c r="J18" s="618"/>
      <c r="K18" s="618"/>
      <c r="L18" s="618"/>
      <c r="M18" s="618"/>
      <c r="N18" s="618"/>
      <c r="O18" s="618"/>
      <c r="P18" s="618"/>
      <c r="Q18" s="618"/>
      <c r="R18" s="618"/>
      <c r="S18" s="618"/>
      <c r="T18" s="618"/>
      <c r="U18" s="618"/>
      <c r="V18" s="454"/>
    </row>
    <row r="19" spans="1:22">
      <c r="A19" s="448">
        <v>2.4</v>
      </c>
      <c r="B19" s="473" t="s">
        <v>637</v>
      </c>
      <c r="C19" s="665"/>
      <c r="D19" s="618"/>
      <c r="E19" s="618"/>
      <c r="F19" s="618"/>
      <c r="G19" s="618"/>
      <c r="H19" s="618"/>
      <c r="I19" s="618"/>
      <c r="J19" s="618"/>
      <c r="K19" s="618"/>
      <c r="L19" s="618"/>
      <c r="M19" s="618"/>
      <c r="N19" s="618"/>
      <c r="O19" s="618"/>
      <c r="P19" s="618"/>
      <c r="Q19" s="618"/>
      <c r="R19" s="618"/>
      <c r="S19" s="618"/>
      <c r="T19" s="618"/>
      <c r="U19" s="618"/>
      <c r="V19" s="454"/>
    </row>
    <row r="20" spans="1:22">
      <c r="A20" s="448">
        <v>2.5</v>
      </c>
      <c r="B20" s="473" t="s">
        <v>638</v>
      </c>
      <c r="C20" s="665"/>
      <c r="D20" s="618"/>
      <c r="E20" s="618"/>
      <c r="F20" s="618"/>
      <c r="G20" s="618"/>
      <c r="H20" s="618"/>
      <c r="I20" s="618"/>
      <c r="J20" s="618"/>
      <c r="K20" s="618"/>
      <c r="L20" s="618"/>
      <c r="M20" s="618"/>
      <c r="N20" s="618"/>
      <c r="O20" s="618"/>
      <c r="P20" s="618"/>
      <c r="Q20" s="618"/>
      <c r="R20" s="618"/>
      <c r="S20" s="618"/>
      <c r="T20" s="618"/>
      <c r="U20" s="618"/>
      <c r="V20" s="454"/>
    </row>
    <row r="21" spans="1:22">
      <c r="A21" s="448">
        <v>2.6</v>
      </c>
      <c r="B21" s="473" t="s">
        <v>639</v>
      </c>
      <c r="C21" s="665"/>
      <c r="D21" s="618"/>
      <c r="E21" s="618"/>
      <c r="F21" s="618"/>
      <c r="G21" s="618"/>
      <c r="H21" s="618"/>
      <c r="I21" s="618"/>
      <c r="J21" s="618"/>
      <c r="K21" s="618"/>
      <c r="L21" s="618"/>
      <c r="M21" s="618"/>
      <c r="N21" s="618"/>
      <c r="O21" s="618"/>
      <c r="P21" s="618"/>
      <c r="Q21" s="618"/>
      <c r="R21" s="618"/>
      <c r="S21" s="618"/>
      <c r="T21" s="618"/>
      <c r="U21" s="618"/>
      <c r="V21" s="454"/>
    </row>
    <row r="22" spans="1:22">
      <c r="A22" s="492">
        <v>3</v>
      </c>
      <c r="B22" s="453" t="s">
        <v>695</v>
      </c>
      <c r="C22" s="620">
        <f>SUM(C23:C28)</f>
        <v>27601434.828599997</v>
      </c>
      <c r="D22" s="672">
        <f>SUM(D23:D28)</f>
        <v>18280467.990800001</v>
      </c>
      <c r="E22" s="666"/>
      <c r="F22" s="666"/>
      <c r="G22" s="672">
        <f>SUM(G23:G28)</f>
        <v>348130</v>
      </c>
      <c r="H22" s="666"/>
      <c r="I22" s="666"/>
      <c r="J22" s="666"/>
      <c r="K22" s="666"/>
      <c r="L22" s="618"/>
      <c r="M22" s="666"/>
      <c r="N22" s="666"/>
      <c r="O22" s="666"/>
      <c r="P22" s="666"/>
      <c r="Q22" s="666"/>
      <c r="R22" s="666"/>
      <c r="S22" s="666"/>
      <c r="T22" s="666"/>
      <c r="U22" s="618"/>
      <c r="V22" s="454"/>
    </row>
    <row r="23" spans="1:22">
      <c r="A23" s="448">
        <v>3.1</v>
      </c>
      <c r="B23" s="473" t="s">
        <v>634</v>
      </c>
      <c r="C23" s="665"/>
      <c r="D23" s="618"/>
      <c r="E23" s="666"/>
      <c r="F23" s="666"/>
      <c r="G23" s="618"/>
      <c r="H23" s="666"/>
      <c r="I23" s="666"/>
      <c r="J23" s="666"/>
      <c r="K23" s="666"/>
      <c r="L23" s="618"/>
      <c r="M23" s="666"/>
      <c r="N23" s="666"/>
      <c r="O23" s="666"/>
      <c r="P23" s="666"/>
      <c r="Q23" s="666"/>
      <c r="R23" s="666"/>
      <c r="S23" s="666"/>
      <c r="T23" s="666"/>
      <c r="U23" s="618"/>
      <c r="V23" s="454"/>
    </row>
    <row r="24" spans="1:22">
      <c r="A24" s="448">
        <v>3.2</v>
      </c>
      <c r="B24" s="473" t="s">
        <v>635</v>
      </c>
      <c r="C24" s="665"/>
      <c r="D24" s="618"/>
      <c r="E24" s="666"/>
      <c r="F24" s="666"/>
      <c r="G24" s="618"/>
      <c r="H24" s="666"/>
      <c r="I24" s="666"/>
      <c r="J24" s="666"/>
      <c r="K24" s="666"/>
      <c r="L24" s="618"/>
      <c r="M24" s="666"/>
      <c r="N24" s="666"/>
      <c r="O24" s="666"/>
      <c r="P24" s="666"/>
      <c r="Q24" s="666"/>
      <c r="R24" s="666"/>
      <c r="S24" s="666"/>
      <c r="T24" s="666"/>
      <c r="U24" s="618"/>
      <c r="V24" s="454"/>
    </row>
    <row r="25" spans="1:22">
      <c r="A25" s="448">
        <v>3.3</v>
      </c>
      <c r="B25" s="473" t="s">
        <v>636</v>
      </c>
      <c r="C25" s="665">
        <v>14423047.5109</v>
      </c>
      <c r="D25" s="618">
        <v>14385047.5109</v>
      </c>
      <c r="E25" s="666"/>
      <c r="F25" s="666"/>
      <c r="G25" s="618">
        <v>38000</v>
      </c>
      <c r="H25" s="666"/>
      <c r="I25" s="666"/>
      <c r="J25" s="666"/>
      <c r="K25" s="666"/>
      <c r="L25" s="618">
        <v>0</v>
      </c>
      <c r="M25" s="666"/>
      <c r="N25" s="666"/>
      <c r="O25" s="666"/>
      <c r="P25" s="666"/>
      <c r="Q25" s="666"/>
      <c r="R25" s="666"/>
      <c r="S25" s="666"/>
      <c r="T25" s="666"/>
      <c r="U25" s="618">
        <v>0</v>
      </c>
      <c r="V25" s="454"/>
    </row>
    <row r="26" spans="1:22">
      <c r="A26" s="448">
        <v>3.4</v>
      </c>
      <c r="B26" s="473" t="s">
        <v>637</v>
      </c>
      <c r="C26" s="665"/>
      <c r="D26" s="618"/>
      <c r="E26" s="666"/>
      <c r="F26" s="666"/>
      <c r="G26" s="618"/>
      <c r="H26" s="666"/>
      <c r="I26" s="666"/>
      <c r="J26" s="666"/>
      <c r="K26" s="666"/>
      <c r="L26" s="618"/>
      <c r="M26" s="666"/>
      <c r="N26" s="666"/>
      <c r="O26" s="666"/>
      <c r="P26" s="666"/>
      <c r="Q26" s="666"/>
      <c r="R26" s="666"/>
      <c r="S26" s="666"/>
      <c r="T26" s="666"/>
      <c r="U26" s="618"/>
      <c r="V26" s="454"/>
    </row>
    <row r="27" spans="1:22">
      <c r="A27" s="448">
        <v>3.5</v>
      </c>
      <c r="B27" s="473" t="s">
        <v>638</v>
      </c>
      <c r="C27" s="665">
        <f>4205550.4799+8607393.3819</f>
        <v>12812943.8618</v>
      </c>
      <c r="D27" s="618">
        <v>3895420.4799000002</v>
      </c>
      <c r="E27" s="666"/>
      <c r="F27" s="666"/>
      <c r="G27" s="618">
        <v>310130</v>
      </c>
      <c r="H27" s="666"/>
      <c r="I27" s="666"/>
      <c r="J27" s="666"/>
      <c r="K27" s="666"/>
      <c r="L27" s="618"/>
      <c r="M27" s="666"/>
      <c r="N27" s="666"/>
      <c r="O27" s="666"/>
      <c r="P27" s="666"/>
      <c r="Q27" s="666"/>
      <c r="R27" s="666"/>
      <c r="S27" s="666"/>
      <c r="T27" s="666"/>
      <c r="U27" s="618"/>
      <c r="V27" s="454"/>
    </row>
    <row r="28" spans="1:22">
      <c r="A28" s="448">
        <v>3.6</v>
      </c>
      <c r="B28" s="473" t="s">
        <v>639</v>
      </c>
      <c r="C28" s="665">
        <f>365443.4559</f>
        <v>365443.4559</v>
      </c>
      <c r="D28" s="618"/>
      <c r="E28" s="666"/>
      <c r="F28" s="666"/>
      <c r="G28" s="618"/>
      <c r="H28" s="666"/>
      <c r="I28" s="666"/>
      <c r="J28" s="666"/>
      <c r="K28" s="666"/>
      <c r="L28" s="618"/>
      <c r="M28" s="666"/>
      <c r="N28" s="666"/>
      <c r="O28" s="666"/>
      <c r="P28" s="666"/>
      <c r="Q28" s="666"/>
      <c r="R28" s="666"/>
      <c r="S28" s="666"/>
      <c r="T28" s="666"/>
      <c r="U28" s="618"/>
      <c r="V28" s="454"/>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workbookViewId="0">
      <selection activeCell="C8" sqref="C8:T22"/>
    </sheetView>
  </sheetViews>
  <sheetFormatPr defaultColWidth="9.140625" defaultRowHeight="12.75"/>
  <cols>
    <col min="1" max="1" width="11.85546875" style="451" bestFit="1" customWidth="1"/>
    <col min="2" max="2" width="90.28515625" style="451" bestFit="1" customWidth="1"/>
    <col min="3" max="3" width="19.5703125" style="451" customWidth="1"/>
    <col min="4" max="4" width="21.140625" style="451" customWidth="1"/>
    <col min="5" max="5" width="17.140625" style="451" customWidth="1"/>
    <col min="6" max="6" width="22.28515625" style="451" customWidth="1"/>
    <col min="7" max="7" width="19.28515625" style="451" customWidth="1"/>
    <col min="8" max="8" width="17.140625" style="451" customWidth="1"/>
    <col min="9" max="14" width="22.28515625" style="451" customWidth="1"/>
    <col min="15" max="15" width="23" style="451" customWidth="1"/>
    <col min="16" max="16" width="21.7109375" style="451" bestFit="1" customWidth="1"/>
    <col min="17" max="19" width="19" style="451" bestFit="1" customWidth="1"/>
    <col min="20" max="20" width="14.7109375" style="451" customWidth="1"/>
    <col min="21" max="21" width="20" style="451" customWidth="1"/>
    <col min="22" max="16384" width="9.140625" style="451"/>
  </cols>
  <sheetData>
    <row r="1" spans="1:21" ht="13.5">
      <c r="A1" s="442" t="s">
        <v>31</v>
      </c>
      <c r="B1" s="3" t="str">
        <f>'Info '!C2</f>
        <v>JSC Ziraat Bank Georgia</v>
      </c>
    </row>
    <row r="2" spans="1:21" ht="13.5">
      <c r="A2" s="443" t="s">
        <v>32</v>
      </c>
      <c r="B2" s="478">
        <f>'1. key ratios '!B2</f>
        <v>44651</v>
      </c>
      <c r="C2" s="478"/>
    </row>
    <row r="3" spans="1:21">
      <c r="A3" s="444" t="s">
        <v>642</v>
      </c>
    </row>
    <row r="5" spans="1:21" ht="13.5" customHeight="1">
      <c r="A5" s="783" t="s">
        <v>643</v>
      </c>
      <c r="B5" s="784"/>
      <c r="C5" s="792" t="s">
        <v>644</v>
      </c>
      <c r="D5" s="793"/>
      <c r="E5" s="793"/>
      <c r="F5" s="793"/>
      <c r="G5" s="793"/>
      <c r="H5" s="793"/>
      <c r="I5" s="793"/>
      <c r="J5" s="793"/>
      <c r="K5" s="793"/>
      <c r="L5" s="793"/>
      <c r="M5" s="793"/>
      <c r="N5" s="793"/>
      <c r="O5" s="793"/>
      <c r="P5" s="793"/>
      <c r="Q5" s="793"/>
      <c r="R5" s="793"/>
      <c r="S5" s="793"/>
      <c r="T5" s="794"/>
      <c r="U5" s="489"/>
    </row>
    <row r="6" spans="1:21">
      <c r="A6" s="785"/>
      <c r="B6" s="786"/>
      <c r="C6" s="776" t="s">
        <v>109</v>
      </c>
      <c r="D6" s="789" t="s">
        <v>645</v>
      </c>
      <c r="E6" s="789"/>
      <c r="F6" s="790"/>
      <c r="G6" s="791" t="s">
        <v>646</v>
      </c>
      <c r="H6" s="789"/>
      <c r="I6" s="789"/>
      <c r="J6" s="789"/>
      <c r="K6" s="790"/>
      <c r="L6" s="779" t="s">
        <v>647</v>
      </c>
      <c r="M6" s="780"/>
      <c r="N6" s="780"/>
      <c r="O6" s="780"/>
      <c r="P6" s="780"/>
      <c r="Q6" s="780"/>
      <c r="R6" s="780"/>
      <c r="S6" s="780"/>
      <c r="T6" s="781"/>
      <c r="U6" s="477"/>
    </row>
    <row r="7" spans="1:21">
      <c r="A7" s="787"/>
      <c r="B7" s="788"/>
      <c r="C7" s="777"/>
      <c r="E7" s="471" t="s">
        <v>620</v>
      </c>
      <c r="F7" s="483" t="s">
        <v>621</v>
      </c>
      <c r="H7" s="471" t="s">
        <v>620</v>
      </c>
      <c r="I7" s="483" t="s">
        <v>622</v>
      </c>
      <c r="J7" s="483" t="s">
        <v>623</v>
      </c>
      <c r="K7" s="483" t="s">
        <v>624</v>
      </c>
      <c r="L7" s="493"/>
      <c r="M7" s="471" t="s">
        <v>625</v>
      </c>
      <c r="N7" s="483" t="s">
        <v>623</v>
      </c>
      <c r="O7" s="483" t="s">
        <v>626</v>
      </c>
      <c r="P7" s="483" t="s">
        <v>627</v>
      </c>
      <c r="Q7" s="483" t="s">
        <v>628</v>
      </c>
      <c r="R7" s="483" t="s">
        <v>629</v>
      </c>
      <c r="S7" s="483" t="s">
        <v>630</v>
      </c>
      <c r="T7" s="491" t="s">
        <v>631</v>
      </c>
      <c r="U7" s="489"/>
    </row>
    <row r="8" spans="1:21">
      <c r="A8" s="493">
        <v>1</v>
      </c>
      <c r="B8" s="488" t="s">
        <v>633</v>
      </c>
      <c r="C8" s="621">
        <v>100758765.77320001</v>
      </c>
      <c r="D8" s="622">
        <v>83948482.360100001</v>
      </c>
      <c r="E8" s="622">
        <v>0</v>
      </c>
      <c r="F8" s="622">
        <v>0</v>
      </c>
      <c r="G8" s="622">
        <v>8056831.4507999998</v>
      </c>
      <c r="H8" s="622">
        <v>4520.3500000000004</v>
      </c>
      <c r="I8" s="622">
        <v>0</v>
      </c>
      <c r="J8" s="622">
        <v>0</v>
      </c>
      <c r="K8" s="622">
        <v>0</v>
      </c>
      <c r="L8" s="622">
        <v>8753451.9623000007</v>
      </c>
      <c r="M8" s="622">
        <v>351254.9007</v>
      </c>
      <c r="N8" s="622">
        <v>6590.1383999999998</v>
      </c>
      <c r="O8" s="622">
        <v>510109.37780000002</v>
      </c>
      <c r="P8" s="622">
        <v>245502.47450000001</v>
      </c>
      <c r="Q8" s="622">
        <v>250932.38560000001</v>
      </c>
      <c r="R8" s="622">
        <v>0</v>
      </c>
      <c r="S8" s="622">
        <v>0</v>
      </c>
      <c r="T8" s="622">
        <v>0</v>
      </c>
      <c r="U8" s="454"/>
    </row>
    <row r="9" spans="1:21">
      <c r="A9" s="473">
        <v>1.1000000000000001</v>
      </c>
      <c r="B9" s="473" t="s">
        <v>648</v>
      </c>
      <c r="C9" s="623">
        <v>96269897.620199993</v>
      </c>
      <c r="D9" s="622">
        <v>79476963.807099998</v>
      </c>
      <c r="E9" s="622">
        <v>0</v>
      </c>
      <c r="F9" s="622">
        <v>0</v>
      </c>
      <c r="G9" s="622">
        <v>8050481.8508000001</v>
      </c>
      <c r="H9" s="622">
        <v>1972.47</v>
      </c>
      <c r="I9" s="622">
        <v>0</v>
      </c>
      <c r="J9" s="622">
        <v>0</v>
      </c>
      <c r="K9" s="622">
        <v>0</v>
      </c>
      <c r="L9" s="622">
        <v>8742451.9623000007</v>
      </c>
      <c r="M9" s="622">
        <v>351254.9007</v>
      </c>
      <c r="N9" s="622">
        <v>6590.1383999999998</v>
      </c>
      <c r="O9" s="622">
        <v>499109.37780000002</v>
      </c>
      <c r="P9" s="622">
        <v>245502.47450000001</v>
      </c>
      <c r="Q9" s="622">
        <v>250932.38560000001</v>
      </c>
      <c r="R9" s="622">
        <v>0</v>
      </c>
      <c r="S9" s="622">
        <v>0</v>
      </c>
      <c r="T9" s="622">
        <v>0</v>
      </c>
      <c r="U9" s="454"/>
    </row>
    <row r="10" spans="1:21">
      <c r="A10" s="494" t="s">
        <v>15</v>
      </c>
      <c r="B10" s="494" t="s">
        <v>649</v>
      </c>
      <c r="C10" s="624">
        <v>91269897.620199993</v>
      </c>
      <c r="D10" s="622">
        <v>74476963.807099998</v>
      </c>
      <c r="E10" s="622">
        <v>0</v>
      </c>
      <c r="F10" s="622">
        <v>0</v>
      </c>
      <c r="G10" s="622">
        <v>8050481.8508000001</v>
      </c>
      <c r="H10" s="622">
        <v>1972.47</v>
      </c>
      <c r="I10" s="622">
        <v>0</v>
      </c>
      <c r="J10" s="622">
        <v>0</v>
      </c>
      <c r="K10" s="622">
        <v>0</v>
      </c>
      <c r="L10" s="622">
        <v>8742451.9623000007</v>
      </c>
      <c r="M10" s="622">
        <v>351254.9007</v>
      </c>
      <c r="N10" s="622">
        <v>6590.1383999999998</v>
      </c>
      <c r="O10" s="622">
        <v>499109.37780000002</v>
      </c>
      <c r="P10" s="622">
        <v>245502.47450000001</v>
      </c>
      <c r="Q10" s="622">
        <v>250932.38560000001</v>
      </c>
      <c r="R10" s="622">
        <v>0</v>
      </c>
      <c r="S10" s="622">
        <v>0</v>
      </c>
      <c r="T10" s="622">
        <v>0</v>
      </c>
      <c r="U10" s="454"/>
    </row>
    <row r="11" spans="1:21">
      <c r="A11" s="463" t="s">
        <v>650</v>
      </c>
      <c r="B11" s="463" t="s">
        <v>651</v>
      </c>
      <c r="C11" s="625">
        <v>40767988.890500002</v>
      </c>
      <c r="D11" s="622">
        <v>32983253.991599999</v>
      </c>
      <c r="E11" s="622">
        <v>0</v>
      </c>
      <c r="F11" s="622">
        <v>0</v>
      </c>
      <c r="G11" s="622">
        <v>736475.15009999997</v>
      </c>
      <c r="H11" s="622">
        <v>1972.47</v>
      </c>
      <c r="I11" s="622">
        <v>0</v>
      </c>
      <c r="J11" s="622">
        <v>0</v>
      </c>
      <c r="K11" s="622">
        <v>0</v>
      </c>
      <c r="L11" s="622">
        <v>7048259.7488000002</v>
      </c>
      <c r="M11" s="622">
        <v>81659.803100000005</v>
      </c>
      <c r="N11" s="622">
        <v>6590.1383999999998</v>
      </c>
      <c r="O11" s="622">
        <v>77379.357799999998</v>
      </c>
      <c r="P11" s="622">
        <v>245502.47450000001</v>
      </c>
      <c r="Q11" s="622">
        <v>55018.891799999998</v>
      </c>
      <c r="R11" s="622">
        <v>0</v>
      </c>
      <c r="S11" s="622">
        <v>0</v>
      </c>
      <c r="T11" s="622">
        <v>0</v>
      </c>
      <c r="U11" s="454"/>
    </row>
    <row r="12" spans="1:21">
      <c r="A12" s="463" t="s">
        <v>652</v>
      </c>
      <c r="B12" s="463" t="s">
        <v>653</v>
      </c>
      <c r="C12" s="625">
        <v>27865104.968400002</v>
      </c>
      <c r="D12" s="622">
        <v>20072900.4428</v>
      </c>
      <c r="E12" s="622">
        <v>0</v>
      </c>
      <c r="F12" s="622">
        <v>0</v>
      </c>
      <c r="G12" s="622">
        <v>6371619.1703000003</v>
      </c>
      <c r="H12" s="622">
        <v>0</v>
      </c>
      <c r="I12" s="622">
        <v>0</v>
      </c>
      <c r="J12" s="622">
        <v>0</v>
      </c>
      <c r="K12" s="622">
        <v>0</v>
      </c>
      <c r="L12" s="622">
        <v>1420585.3552999999</v>
      </c>
      <c r="M12" s="622">
        <v>269595.09759999998</v>
      </c>
      <c r="N12" s="622">
        <v>0</v>
      </c>
      <c r="O12" s="622">
        <v>421730.02</v>
      </c>
      <c r="P12" s="622">
        <v>0</v>
      </c>
      <c r="Q12" s="622">
        <v>64423.056799999998</v>
      </c>
      <c r="R12" s="622">
        <v>0</v>
      </c>
      <c r="S12" s="622">
        <v>0</v>
      </c>
      <c r="T12" s="622">
        <v>0</v>
      </c>
      <c r="U12" s="454"/>
    </row>
    <row r="13" spans="1:21">
      <c r="A13" s="463" t="s">
        <v>654</v>
      </c>
      <c r="B13" s="463" t="s">
        <v>655</v>
      </c>
      <c r="C13" s="625">
        <v>18200258.754999999</v>
      </c>
      <c r="D13" s="622">
        <v>17551022.184</v>
      </c>
      <c r="E13" s="622">
        <v>0</v>
      </c>
      <c r="F13" s="622">
        <v>0</v>
      </c>
      <c r="G13" s="622">
        <v>395445.19</v>
      </c>
      <c r="H13" s="622">
        <v>0</v>
      </c>
      <c r="I13" s="622">
        <v>0</v>
      </c>
      <c r="J13" s="622">
        <v>0</v>
      </c>
      <c r="K13" s="622">
        <v>0</v>
      </c>
      <c r="L13" s="622">
        <v>253791.38099999999</v>
      </c>
      <c r="M13" s="622">
        <v>0</v>
      </c>
      <c r="N13" s="622">
        <v>0</v>
      </c>
      <c r="O13" s="622">
        <v>0</v>
      </c>
      <c r="P13" s="622">
        <v>0</v>
      </c>
      <c r="Q13" s="622">
        <v>111674.9598</v>
      </c>
      <c r="R13" s="622">
        <v>0</v>
      </c>
      <c r="S13" s="622">
        <v>0</v>
      </c>
      <c r="T13" s="622">
        <v>0</v>
      </c>
      <c r="U13" s="454"/>
    </row>
    <row r="14" spans="1:21">
      <c r="A14" s="463" t="s">
        <v>656</v>
      </c>
      <c r="B14" s="463" t="s">
        <v>657</v>
      </c>
      <c r="C14" s="625">
        <v>4436545.0062999995</v>
      </c>
      <c r="D14" s="622">
        <v>3869787.1886999998</v>
      </c>
      <c r="E14" s="622">
        <v>0</v>
      </c>
      <c r="F14" s="622">
        <v>0</v>
      </c>
      <c r="G14" s="622">
        <v>546942.34039999999</v>
      </c>
      <c r="H14" s="622">
        <v>0</v>
      </c>
      <c r="I14" s="622">
        <v>0</v>
      </c>
      <c r="J14" s="622">
        <v>0</v>
      </c>
      <c r="K14" s="622">
        <v>0</v>
      </c>
      <c r="L14" s="622">
        <v>19815.477200000001</v>
      </c>
      <c r="M14" s="622">
        <v>0</v>
      </c>
      <c r="N14" s="622">
        <v>0</v>
      </c>
      <c r="O14" s="622">
        <v>0</v>
      </c>
      <c r="P14" s="622">
        <v>0</v>
      </c>
      <c r="Q14" s="622">
        <v>19815.477200000001</v>
      </c>
      <c r="R14" s="622">
        <v>0</v>
      </c>
      <c r="S14" s="622">
        <v>0</v>
      </c>
      <c r="T14" s="622">
        <v>0</v>
      </c>
      <c r="U14" s="454"/>
    </row>
    <row r="15" spans="1:21">
      <c r="A15" s="464">
        <v>1.2</v>
      </c>
      <c r="B15" s="464" t="s">
        <v>658</v>
      </c>
      <c r="C15" s="623">
        <v>5158519.0050999997</v>
      </c>
      <c r="D15" s="622">
        <v>1589539.2736</v>
      </c>
      <c r="E15" s="622">
        <v>0</v>
      </c>
      <c r="F15" s="622">
        <v>0</v>
      </c>
      <c r="G15" s="622">
        <v>805048.22149999999</v>
      </c>
      <c r="H15" s="622">
        <v>197.25</v>
      </c>
      <c r="I15" s="622">
        <v>0</v>
      </c>
      <c r="J15" s="622">
        <v>0</v>
      </c>
      <c r="K15" s="622">
        <v>0</v>
      </c>
      <c r="L15" s="622">
        <v>2763931.51</v>
      </c>
      <c r="M15" s="622">
        <v>121708.4494</v>
      </c>
      <c r="N15" s="622">
        <v>1977.0477000000001</v>
      </c>
      <c r="O15" s="622">
        <v>165208.68890000001</v>
      </c>
      <c r="P15" s="622">
        <v>122751.2528</v>
      </c>
      <c r="Q15" s="622">
        <v>125466.2548</v>
      </c>
      <c r="R15" s="622">
        <v>0</v>
      </c>
      <c r="S15" s="622">
        <v>0</v>
      </c>
      <c r="T15" s="622">
        <v>0</v>
      </c>
      <c r="U15" s="454"/>
    </row>
    <row r="16" spans="1:21">
      <c r="A16" s="495">
        <v>1.3</v>
      </c>
      <c r="B16" s="464" t="s">
        <v>706</v>
      </c>
      <c r="C16" s="622"/>
      <c r="D16" s="622"/>
      <c r="E16" s="622"/>
      <c r="F16" s="622"/>
      <c r="G16" s="622"/>
      <c r="H16" s="622"/>
      <c r="I16" s="622"/>
      <c r="J16" s="622"/>
      <c r="K16" s="622"/>
      <c r="L16" s="622"/>
      <c r="M16" s="622"/>
      <c r="N16" s="622"/>
      <c r="O16" s="622"/>
      <c r="P16" s="622"/>
      <c r="Q16" s="622"/>
      <c r="R16" s="622"/>
      <c r="S16" s="622"/>
      <c r="T16" s="622"/>
      <c r="U16" s="454"/>
    </row>
    <row r="17" spans="1:21">
      <c r="A17" s="467" t="s">
        <v>659</v>
      </c>
      <c r="B17" s="465" t="s">
        <v>660</v>
      </c>
      <c r="C17" s="626">
        <v>95496891.614199996</v>
      </c>
      <c r="D17" s="622">
        <v>78703957.801100001</v>
      </c>
      <c r="E17" s="622">
        <v>0</v>
      </c>
      <c r="F17" s="622">
        <v>0</v>
      </c>
      <c r="G17" s="622">
        <v>8050481.8508000001</v>
      </c>
      <c r="H17" s="622">
        <v>1972.47</v>
      </c>
      <c r="I17" s="622">
        <v>0</v>
      </c>
      <c r="J17" s="622">
        <v>0</v>
      </c>
      <c r="K17" s="622">
        <v>0</v>
      </c>
      <c r="L17" s="622">
        <v>8742451.9623000007</v>
      </c>
      <c r="M17" s="622">
        <v>351254.9007</v>
      </c>
      <c r="N17" s="622">
        <v>6590.1383999999998</v>
      </c>
      <c r="O17" s="622">
        <v>499109.37780000002</v>
      </c>
      <c r="P17" s="622">
        <v>245502.47450000001</v>
      </c>
      <c r="Q17" s="622">
        <v>250932.38560000001</v>
      </c>
      <c r="R17" s="622">
        <v>0</v>
      </c>
      <c r="S17" s="622">
        <v>0</v>
      </c>
      <c r="T17" s="622">
        <v>0</v>
      </c>
      <c r="U17" s="454"/>
    </row>
    <row r="18" spans="1:21">
      <c r="A18" s="466" t="s">
        <v>661</v>
      </c>
      <c r="B18" s="466" t="s">
        <v>662</v>
      </c>
      <c r="C18" s="627">
        <v>90496891.614199996</v>
      </c>
      <c r="D18" s="622">
        <v>73703957.801100001</v>
      </c>
      <c r="E18" s="622">
        <v>0</v>
      </c>
      <c r="F18" s="622">
        <v>0</v>
      </c>
      <c r="G18" s="622">
        <v>8050481.8508000001</v>
      </c>
      <c r="H18" s="622">
        <v>1972.47</v>
      </c>
      <c r="I18" s="622">
        <v>0</v>
      </c>
      <c r="J18" s="622">
        <v>0</v>
      </c>
      <c r="K18" s="622">
        <v>0</v>
      </c>
      <c r="L18" s="622">
        <v>8742451.9623000007</v>
      </c>
      <c r="M18" s="622">
        <v>351254.9007</v>
      </c>
      <c r="N18" s="622">
        <v>6590.1383999999998</v>
      </c>
      <c r="O18" s="622">
        <v>499109.37780000002</v>
      </c>
      <c r="P18" s="622">
        <v>245502.47450000001</v>
      </c>
      <c r="Q18" s="622">
        <v>250932.38560000001</v>
      </c>
      <c r="R18" s="622">
        <v>0</v>
      </c>
      <c r="S18" s="622">
        <v>0</v>
      </c>
      <c r="T18" s="622">
        <v>0</v>
      </c>
      <c r="U18" s="454"/>
    </row>
    <row r="19" spans="1:21">
      <c r="A19" s="467" t="s">
        <v>663</v>
      </c>
      <c r="B19" s="467" t="s">
        <v>664</v>
      </c>
      <c r="C19" s="628">
        <v>118824864.0889</v>
      </c>
      <c r="D19" s="622">
        <v>80972262.739199996</v>
      </c>
      <c r="E19" s="622">
        <v>0</v>
      </c>
      <c r="F19" s="622">
        <v>0</v>
      </c>
      <c r="G19" s="622">
        <v>4941969.5422</v>
      </c>
      <c r="H19" s="622">
        <v>81762.63</v>
      </c>
      <c r="I19" s="622">
        <v>0</v>
      </c>
      <c r="J19" s="622">
        <v>0</v>
      </c>
      <c r="K19" s="622">
        <v>0</v>
      </c>
      <c r="L19" s="622">
        <v>27220614.823600002</v>
      </c>
      <c r="M19" s="622">
        <v>1269773.1973999999</v>
      </c>
      <c r="N19" s="622">
        <v>56986.511599999998</v>
      </c>
      <c r="O19" s="622">
        <v>998506.22409999999</v>
      </c>
      <c r="P19" s="622">
        <v>142160.02549999999</v>
      </c>
      <c r="Q19" s="622">
        <v>608127.7145</v>
      </c>
      <c r="R19" s="622">
        <v>0</v>
      </c>
      <c r="S19" s="622">
        <v>0</v>
      </c>
      <c r="T19" s="622">
        <v>0</v>
      </c>
      <c r="U19" s="454"/>
    </row>
    <row r="20" spans="1:21">
      <c r="A20" s="466" t="s">
        <v>665</v>
      </c>
      <c r="B20" s="466" t="s">
        <v>662</v>
      </c>
      <c r="C20" s="627">
        <v>116580704.0889</v>
      </c>
      <c r="D20" s="622">
        <v>78728102.739199996</v>
      </c>
      <c r="E20" s="622">
        <v>0</v>
      </c>
      <c r="F20" s="622">
        <v>0</v>
      </c>
      <c r="G20" s="622">
        <v>4941969.5422</v>
      </c>
      <c r="H20" s="622">
        <v>81762.63</v>
      </c>
      <c r="I20" s="622">
        <v>0</v>
      </c>
      <c r="J20" s="622">
        <v>0</v>
      </c>
      <c r="K20" s="622">
        <v>0</v>
      </c>
      <c r="L20" s="622">
        <v>27220614.823600002</v>
      </c>
      <c r="M20" s="622">
        <v>1269773.1973999999</v>
      </c>
      <c r="N20" s="622">
        <v>56986.511599999998</v>
      </c>
      <c r="O20" s="622">
        <v>998506.22409999999</v>
      </c>
      <c r="P20" s="622">
        <v>142160.02549999999</v>
      </c>
      <c r="Q20" s="622">
        <v>608127.7145</v>
      </c>
      <c r="R20" s="622">
        <v>0</v>
      </c>
      <c r="S20" s="622">
        <v>0</v>
      </c>
      <c r="T20" s="622">
        <v>0</v>
      </c>
      <c r="U20" s="454"/>
    </row>
    <row r="21" spans="1:21">
      <c r="A21" s="468">
        <v>1.4</v>
      </c>
      <c r="B21" s="469" t="s">
        <v>666</v>
      </c>
      <c r="C21" s="629"/>
      <c r="D21" s="622"/>
      <c r="E21" s="622"/>
      <c r="F21" s="622"/>
      <c r="G21" s="622"/>
      <c r="H21" s="622"/>
      <c r="I21" s="622"/>
      <c r="J21" s="622"/>
      <c r="K21" s="622"/>
      <c r="L21" s="622"/>
      <c r="M21" s="622"/>
      <c r="N21" s="622"/>
      <c r="O21" s="622"/>
      <c r="P21" s="622"/>
      <c r="Q21" s="622"/>
      <c r="R21" s="622"/>
      <c r="S21" s="622"/>
      <c r="T21" s="622"/>
      <c r="U21" s="454"/>
    </row>
    <row r="22" spans="1:21">
      <c r="A22" s="468">
        <v>1.5</v>
      </c>
      <c r="B22" s="469" t="s">
        <v>667</v>
      </c>
      <c r="C22" s="629">
        <v>5000000</v>
      </c>
      <c r="D22" s="622">
        <v>5000000</v>
      </c>
      <c r="E22" s="622">
        <v>0</v>
      </c>
      <c r="F22" s="622">
        <v>0</v>
      </c>
      <c r="G22" s="622">
        <v>0</v>
      </c>
      <c r="H22" s="622">
        <v>0</v>
      </c>
      <c r="I22" s="622">
        <v>0</v>
      </c>
      <c r="J22" s="622">
        <v>0</v>
      </c>
      <c r="K22" s="622">
        <v>0</v>
      </c>
      <c r="L22" s="622">
        <v>0</v>
      </c>
      <c r="M22" s="622">
        <v>0</v>
      </c>
      <c r="N22" s="622">
        <v>0</v>
      </c>
      <c r="O22" s="622">
        <v>0</v>
      </c>
      <c r="P22" s="622">
        <v>0</v>
      </c>
      <c r="Q22" s="622">
        <v>0</v>
      </c>
      <c r="R22" s="622">
        <v>0</v>
      </c>
      <c r="S22" s="622">
        <v>0</v>
      </c>
      <c r="T22" s="622">
        <v>0</v>
      </c>
      <c r="U22" s="454"/>
    </row>
  </sheetData>
  <mergeCells count="6">
    <mergeCell ref="A5:B7"/>
    <mergeCell ref="D6:F6"/>
    <mergeCell ref="G6:K6"/>
    <mergeCell ref="L6:T6"/>
    <mergeCell ref="C6:C7"/>
    <mergeCell ref="C5:T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workbookViewId="0">
      <selection activeCell="C32" sqref="C7:C32"/>
    </sheetView>
  </sheetViews>
  <sheetFormatPr defaultColWidth="9.140625" defaultRowHeight="12.75"/>
  <cols>
    <col min="1" max="1" width="11.85546875" style="451" bestFit="1" customWidth="1"/>
    <col min="2" max="2" width="93.42578125" style="451" customWidth="1"/>
    <col min="3" max="3" width="14.5703125" style="451" customWidth="1"/>
    <col min="4" max="4" width="12" style="451" bestFit="1" customWidth="1"/>
    <col min="5" max="5" width="11.42578125" style="451" customWidth="1"/>
    <col min="6" max="7" width="11.42578125" style="496" customWidth="1"/>
    <col min="8" max="9" width="11.42578125" style="451" customWidth="1"/>
    <col min="10" max="14" width="11.42578125" style="496" customWidth="1"/>
    <col min="15" max="15" width="18.85546875" style="451" bestFit="1" customWidth="1"/>
    <col min="16" max="16384" width="9.140625" style="451"/>
  </cols>
  <sheetData>
    <row r="1" spans="1:15" ht="13.5">
      <c r="A1" s="442" t="s">
        <v>31</v>
      </c>
      <c r="B1" s="3" t="str">
        <f>'Info '!C2</f>
        <v>JSC Ziraat Bank Georgia</v>
      </c>
      <c r="F1" s="451"/>
      <c r="G1" s="451"/>
      <c r="J1" s="451"/>
      <c r="K1" s="451"/>
      <c r="L1" s="451"/>
      <c r="M1" s="451"/>
      <c r="N1" s="451"/>
    </row>
    <row r="2" spans="1:15" ht="13.5">
      <c r="A2" s="443" t="s">
        <v>32</v>
      </c>
      <c r="B2" s="478">
        <f>'1. key ratios '!B2</f>
        <v>44651</v>
      </c>
      <c r="F2" s="451"/>
      <c r="G2" s="451"/>
      <c r="J2" s="451"/>
      <c r="K2" s="451"/>
      <c r="L2" s="451"/>
      <c r="M2" s="451"/>
      <c r="N2" s="451"/>
    </row>
    <row r="3" spans="1:15">
      <c r="A3" s="444" t="s">
        <v>668</v>
      </c>
      <c r="F3" s="451"/>
      <c r="G3" s="451"/>
      <c r="J3" s="451"/>
      <c r="K3" s="451"/>
      <c r="L3" s="451"/>
      <c r="M3" s="451"/>
      <c r="N3" s="451"/>
    </row>
    <row r="4" spans="1:15">
      <c r="F4" s="451"/>
      <c r="G4" s="451"/>
      <c r="J4" s="451"/>
      <c r="K4" s="451"/>
      <c r="L4" s="451"/>
      <c r="M4" s="451"/>
      <c r="N4" s="451"/>
    </row>
    <row r="5" spans="1:15" ht="46.5" customHeight="1">
      <c r="A5" s="750" t="s">
        <v>694</v>
      </c>
      <c r="B5" s="751"/>
      <c r="C5" s="795" t="s">
        <v>669</v>
      </c>
      <c r="D5" s="796"/>
      <c r="E5" s="796"/>
      <c r="F5" s="796"/>
      <c r="G5" s="796"/>
      <c r="H5" s="797"/>
      <c r="I5" s="795" t="s">
        <v>670</v>
      </c>
      <c r="J5" s="798"/>
      <c r="K5" s="798"/>
      <c r="L5" s="798"/>
      <c r="M5" s="798"/>
      <c r="N5" s="799"/>
      <c r="O5" s="800" t="s">
        <v>671</v>
      </c>
    </row>
    <row r="6" spans="1:15" ht="75" customHeight="1">
      <c r="A6" s="754"/>
      <c r="B6" s="755"/>
      <c r="C6" s="470"/>
      <c r="D6" s="471" t="s">
        <v>672</v>
      </c>
      <c r="E6" s="471" t="s">
        <v>673</v>
      </c>
      <c r="F6" s="471" t="s">
        <v>674</v>
      </c>
      <c r="G6" s="471" t="s">
        <v>675</v>
      </c>
      <c r="H6" s="471" t="s">
        <v>676</v>
      </c>
      <c r="I6" s="476"/>
      <c r="J6" s="471" t="s">
        <v>672</v>
      </c>
      <c r="K6" s="471" t="s">
        <v>673</v>
      </c>
      <c r="L6" s="471" t="s">
        <v>674</v>
      </c>
      <c r="M6" s="471" t="s">
        <v>675</v>
      </c>
      <c r="N6" s="471" t="s">
        <v>676</v>
      </c>
      <c r="O6" s="801"/>
    </row>
    <row r="7" spans="1:15">
      <c r="A7" s="448">
        <v>1</v>
      </c>
      <c r="B7" s="452" t="s">
        <v>697</v>
      </c>
      <c r="C7" s="630">
        <v>1418357.5134999999</v>
      </c>
      <c r="D7" s="622">
        <v>1369249.1935000001</v>
      </c>
      <c r="E7" s="622">
        <v>0</v>
      </c>
      <c r="F7" s="631">
        <v>38108.32</v>
      </c>
      <c r="G7" s="631">
        <v>11000</v>
      </c>
      <c r="H7" s="622">
        <v>0</v>
      </c>
      <c r="I7" s="622">
        <v>44317.492200000001</v>
      </c>
      <c r="J7" s="631">
        <v>27384.992200000001</v>
      </c>
      <c r="K7" s="631">
        <v>0</v>
      </c>
      <c r="L7" s="631">
        <v>11432.5</v>
      </c>
      <c r="M7" s="631">
        <v>5500</v>
      </c>
      <c r="N7" s="631">
        <v>0</v>
      </c>
      <c r="O7" s="622"/>
    </row>
    <row r="8" spans="1:15">
      <c r="A8" s="448">
        <v>2</v>
      </c>
      <c r="B8" s="452" t="s">
        <v>567</v>
      </c>
      <c r="C8" s="630">
        <v>784359.04920000001</v>
      </c>
      <c r="D8" s="622">
        <v>784359.04920000001</v>
      </c>
      <c r="E8" s="622">
        <v>0</v>
      </c>
      <c r="F8" s="631">
        <v>0</v>
      </c>
      <c r="G8" s="631">
        <v>0</v>
      </c>
      <c r="H8" s="622">
        <v>0</v>
      </c>
      <c r="I8" s="622">
        <v>15687.1564</v>
      </c>
      <c r="J8" s="631">
        <v>15687.1564</v>
      </c>
      <c r="K8" s="631">
        <v>0</v>
      </c>
      <c r="L8" s="631">
        <v>0</v>
      </c>
      <c r="M8" s="631">
        <v>0</v>
      </c>
      <c r="N8" s="631">
        <v>0</v>
      </c>
      <c r="O8" s="622"/>
    </row>
    <row r="9" spans="1:15">
      <c r="A9" s="448">
        <v>3</v>
      </c>
      <c r="B9" s="452" t="s">
        <v>568</v>
      </c>
      <c r="C9" s="630"/>
      <c r="D9" s="622"/>
      <c r="E9" s="622"/>
      <c r="F9" s="632"/>
      <c r="G9" s="632"/>
      <c r="H9" s="622"/>
      <c r="I9" s="622"/>
      <c r="J9" s="632"/>
      <c r="K9" s="632"/>
      <c r="L9" s="632"/>
      <c r="M9" s="632"/>
      <c r="N9" s="632"/>
      <c r="O9" s="622"/>
    </row>
    <row r="10" spans="1:15">
      <c r="A10" s="448">
        <v>4</v>
      </c>
      <c r="B10" s="452" t="s">
        <v>698</v>
      </c>
      <c r="C10" s="630">
        <v>7871099.4000000004</v>
      </c>
      <c r="D10" s="622">
        <v>7871099.4000000004</v>
      </c>
      <c r="E10" s="622">
        <v>0</v>
      </c>
      <c r="F10" s="632">
        <v>0</v>
      </c>
      <c r="G10" s="632">
        <v>0</v>
      </c>
      <c r="H10" s="622">
        <v>0</v>
      </c>
      <c r="I10" s="622">
        <v>157421.98800000001</v>
      </c>
      <c r="J10" s="632">
        <v>157421.98800000001</v>
      </c>
      <c r="K10" s="632">
        <v>0</v>
      </c>
      <c r="L10" s="632">
        <v>0</v>
      </c>
      <c r="M10" s="632">
        <v>0</v>
      </c>
      <c r="N10" s="632">
        <v>0</v>
      </c>
      <c r="O10" s="622"/>
    </row>
    <row r="11" spans="1:15">
      <c r="A11" s="448">
        <v>5</v>
      </c>
      <c r="B11" s="452" t="s">
        <v>569</v>
      </c>
      <c r="C11" s="630">
        <v>5566355.9527000003</v>
      </c>
      <c r="D11" s="622">
        <v>3441220.93</v>
      </c>
      <c r="E11" s="622">
        <v>1765246.68</v>
      </c>
      <c r="F11" s="632">
        <v>359888.34269999998</v>
      </c>
      <c r="G11" s="632">
        <v>0</v>
      </c>
      <c r="H11" s="622">
        <v>0</v>
      </c>
      <c r="I11" s="622">
        <v>353315.60830000002</v>
      </c>
      <c r="J11" s="632">
        <v>68824.42</v>
      </c>
      <c r="K11" s="632">
        <v>176524.67</v>
      </c>
      <c r="L11" s="632">
        <v>107966.5183</v>
      </c>
      <c r="M11" s="632">
        <v>0</v>
      </c>
      <c r="N11" s="632">
        <v>0</v>
      </c>
      <c r="O11" s="622"/>
    </row>
    <row r="12" spans="1:15">
      <c r="A12" s="448">
        <v>6</v>
      </c>
      <c r="B12" s="452" t="s">
        <v>570</v>
      </c>
      <c r="C12" s="630">
        <v>7595916.0186999999</v>
      </c>
      <c r="D12" s="622">
        <v>7334343.7429</v>
      </c>
      <c r="E12" s="622">
        <v>10639.8902</v>
      </c>
      <c r="F12" s="632">
        <v>0</v>
      </c>
      <c r="G12" s="632">
        <v>250932.38560000001</v>
      </c>
      <c r="H12" s="622">
        <v>0</v>
      </c>
      <c r="I12" s="622">
        <v>273217.12689999997</v>
      </c>
      <c r="J12" s="632">
        <v>146686.8708</v>
      </c>
      <c r="K12" s="632">
        <v>1064.0012999999999</v>
      </c>
      <c r="L12" s="632">
        <v>0</v>
      </c>
      <c r="M12" s="632">
        <v>125466.2548</v>
      </c>
      <c r="N12" s="632">
        <v>0</v>
      </c>
      <c r="O12" s="622"/>
    </row>
    <row r="13" spans="1:15">
      <c r="A13" s="448">
        <v>7</v>
      </c>
      <c r="B13" s="452" t="s">
        <v>571</v>
      </c>
      <c r="C13" s="630">
        <v>9250650.0431999993</v>
      </c>
      <c r="D13" s="622">
        <v>9082747.9331999999</v>
      </c>
      <c r="E13" s="622">
        <v>0</v>
      </c>
      <c r="F13" s="632">
        <v>167902.11</v>
      </c>
      <c r="G13" s="632">
        <v>0</v>
      </c>
      <c r="H13" s="622">
        <v>0</v>
      </c>
      <c r="I13" s="622">
        <v>232025.57149999999</v>
      </c>
      <c r="J13" s="632">
        <v>181654.94149999999</v>
      </c>
      <c r="K13" s="632">
        <v>0</v>
      </c>
      <c r="L13" s="632">
        <v>50370.63</v>
      </c>
      <c r="M13" s="632">
        <v>0</v>
      </c>
      <c r="N13" s="632">
        <v>0</v>
      </c>
      <c r="O13" s="622"/>
    </row>
    <row r="14" spans="1:15">
      <c r="A14" s="448">
        <v>8</v>
      </c>
      <c r="B14" s="452" t="s">
        <v>572</v>
      </c>
      <c r="C14" s="630">
        <v>5753117.4331</v>
      </c>
      <c r="D14" s="622">
        <v>1479006.0142000001</v>
      </c>
      <c r="E14" s="622">
        <v>3555706.42</v>
      </c>
      <c r="F14" s="632">
        <v>718404.99890000001</v>
      </c>
      <c r="G14" s="632">
        <v>0</v>
      </c>
      <c r="H14" s="622">
        <v>0</v>
      </c>
      <c r="I14" s="622">
        <v>600672.28529999999</v>
      </c>
      <c r="J14" s="632">
        <v>29580.122299999999</v>
      </c>
      <c r="K14" s="632">
        <v>355570.65</v>
      </c>
      <c r="L14" s="632">
        <v>215521.51300000001</v>
      </c>
      <c r="M14" s="632">
        <v>0</v>
      </c>
      <c r="N14" s="632">
        <v>0</v>
      </c>
      <c r="O14" s="622"/>
    </row>
    <row r="15" spans="1:15">
      <c r="A15" s="448">
        <v>9</v>
      </c>
      <c r="B15" s="452" t="s">
        <v>573</v>
      </c>
      <c r="C15" s="630"/>
      <c r="D15" s="622"/>
      <c r="E15" s="622"/>
      <c r="F15" s="632"/>
      <c r="G15" s="632"/>
      <c r="H15" s="622"/>
      <c r="I15" s="622"/>
      <c r="J15" s="632"/>
      <c r="K15" s="632"/>
      <c r="L15" s="632"/>
      <c r="M15" s="632"/>
      <c r="N15" s="632"/>
      <c r="O15" s="622"/>
    </row>
    <row r="16" spans="1:15">
      <c r="A16" s="448">
        <v>10</v>
      </c>
      <c r="B16" s="452" t="s">
        <v>574</v>
      </c>
      <c r="C16" s="630">
        <v>457216.3419</v>
      </c>
      <c r="D16" s="622">
        <v>298177.18099999998</v>
      </c>
      <c r="E16" s="622">
        <v>0</v>
      </c>
      <c r="F16" s="632">
        <v>0</v>
      </c>
      <c r="G16" s="632">
        <v>159039.16089999999</v>
      </c>
      <c r="H16" s="622">
        <v>0</v>
      </c>
      <c r="I16" s="622">
        <v>85483.133300000001</v>
      </c>
      <c r="J16" s="632">
        <v>5963.5374000000002</v>
      </c>
      <c r="K16" s="632">
        <v>0</v>
      </c>
      <c r="L16" s="632">
        <v>0</v>
      </c>
      <c r="M16" s="632">
        <v>79519.5959</v>
      </c>
      <c r="N16" s="632">
        <v>0</v>
      </c>
      <c r="O16" s="622"/>
    </row>
    <row r="17" spans="1:15">
      <c r="A17" s="448">
        <v>11</v>
      </c>
      <c r="B17" s="452" t="s">
        <v>575</v>
      </c>
      <c r="C17" s="630">
        <v>5571964.9277999997</v>
      </c>
      <c r="D17" s="622">
        <v>5571964.9277999997</v>
      </c>
      <c r="E17" s="622">
        <v>0</v>
      </c>
      <c r="F17" s="632">
        <v>0</v>
      </c>
      <c r="G17" s="632">
        <v>0</v>
      </c>
      <c r="H17" s="622">
        <v>0</v>
      </c>
      <c r="I17" s="622">
        <v>111439.3057</v>
      </c>
      <c r="J17" s="632">
        <v>111439.3057</v>
      </c>
      <c r="K17" s="632">
        <v>0</v>
      </c>
      <c r="L17" s="632">
        <v>0</v>
      </c>
      <c r="M17" s="632">
        <v>0</v>
      </c>
      <c r="N17" s="632">
        <v>0</v>
      </c>
      <c r="O17" s="622"/>
    </row>
    <row r="18" spans="1:15">
      <c r="A18" s="448">
        <v>12</v>
      </c>
      <c r="B18" s="452" t="s">
        <v>576</v>
      </c>
      <c r="C18" s="630">
        <v>30483969.231699999</v>
      </c>
      <c r="D18" s="622">
        <v>27519767.835700002</v>
      </c>
      <c r="E18" s="622">
        <v>2584682.4805000001</v>
      </c>
      <c r="F18" s="632">
        <v>379518.9155</v>
      </c>
      <c r="G18" s="632">
        <v>0</v>
      </c>
      <c r="H18" s="622">
        <v>0</v>
      </c>
      <c r="I18" s="622">
        <v>922719.29509999999</v>
      </c>
      <c r="J18" s="632">
        <v>550395.39619999996</v>
      </c>
      <c r="K18" s="632">
        <v>258468.23569999999</v>
      </c>
      <c r="L18" s="632">
        <v>113855.6632</v>
      </c>
      <c r="M18" s="632">
        <v>0</v>
      </c>
      <c r="N18" s="632">
        <v>0</v>
      </c>
      <c r="O18" s="622"/>
    </row>
    <row r="19" spans="1:15">
      <c r="A19" s="448">
        <v>13</v>
      </c>
      <c r="B19" s="452" t="s">
        <v>577</v>
      </c>
      <c r="C19" s="630">
        <v>3319664.7329000002</v>
      </c>
      <c r="D19" s="622">
        <v>3319664.7329000002</v>
      </c>
      <c r="E19" s="622">
        <v>0</v>
      </c>
      <c r="F19" s="632">
        <v>0</v>
      </c>
      <c r="G19" s="632">
        <v>0</v>
      </c>
      <c r="H19" s="622">
        <v>0</v>
      </c>
      <c r="I19" s="622">
        <v>66393.308699999994</v>
      </c>
      <c r="J19" s="632">
        <v>66393.308699999994</v>
      </c>
      <c r="K19" s="632">
        <v>0</v>
      </c>
      <c r="L19" s="632">
        <v>0</v>
      </c>
      <c r="M19" s="632">
        <v>0</v>
      </c>
      <c r="N19" s="632">
        <v>0</v>
      </c>
      <c r="O19" s="622"/>
    </row>
    <row r="20" spans="1:15">
      <c r="A20" s="448">
        <v>14</v>
      </c>
      <c r="B20" s="452" t="s">
        <v>578</v>
      </c>
      <c r="C20" s="630">
        <v>5322908.3510999996</v>
      </c>
      <c r="D20" s="622">
        <v>254211.1679</v>
      </c>
      <c r="E20" s="622">
        <v>1343.37</v>
      </c>
      <c r="F20" s="632">
        <v>5067353.8131999997</v>
      </c>
      <c r="G20" s="632">
        <v>0</v>
      </c>
      <c r="H20" s="622">
        <v>0</v>
      </c>
      <c r="I20" s="622">
        <v>1525424.7</v>
      </c>
      <c r="J20" s="632">
        <v>5084.2213000000002</v>
      </c>
      <c r="K20" s="632">
        <v>134.34</v>
      </c>
      <c r="L20" s="632">
        <v>1520206.1387</v>
      </c>
      <c r="M20" s="632">
        <v>0</v>
      </c>
      <c r="N20" s="632">
        <v>0</v>
      </c>
      <c r="O20" s="622"/>
    </row>
    <row r="21" spans="1:15">
      <c r="A21" s="448">
        <v>15</v>
      </c>
      <c r="B21" s="452" t="s">
        <v>579</v>
      </c>
      <c r="C21" s="630">
        <v>79119.53</v>
      </c>
      <c r="D21" s="622">
        <v>49530.239999999998</v>
      </c>
      <c r="E21" s="622">
        <v>3801.72</v>
      </c>
      <c r="F21" s="632">
        <v>25787.57</v>
      </c>
      <c r="G21" s="632">
        <v>0</v>
      </c>
      <c r="H21" s="622">
        <v>0</v>
      </c>
      <c r="I21" s="622">
        <v>9107.0400000000009</v>
      </c>
      <c r="J21" s="632">
        <v>990.6</v>
      </c>
      <c r="K21" s="632">
        <v>380.17</v>
      </c>
      <c r="L21" s="632">
        <v>7736.27</v>
      </c>
      <c r="M21" s="632">
        <v>0</v>
      </c>
      <c r="N21" s="632">
        <v>0</v>
      </c>
      <c r="O21" s="622"/>
    </row>
    <row r="22" spans="1:15">
      <c r="A22" s="448">
        <v>16</v>
      </c>
      <c r="B22" s="452" t="s">
        <v>580</v>
      </c>
      <c r="C22" s="630"/>
      <c r="D22" s="622"/>
      <c r="E22" s="622"/>
      <c r="F22" s="632"/>
      <c r="G22" s="632"/>
      <c r="H22" s="622"/>
      <c r="I22" s="622"/>
      <c r="J22" s="632"/>
      <c r="K22" s="632"/>
      <c r="L22" s="632"/>
      <c r="M22" s="632"/>
      <c r="N22" s="632"/>
      <c r="O22" s="622"/>
    </row>
    <row r="23" spans="1:15">
      <c r="A23" s="448">
        <v>17</v>
      </c>
      <c r="B23" s="452" t="s">
        <v>701</v>
      </c>
      <c r="C23" s="630">
        <v>1533468.1547999999</v>
      </c>
      <c r="D23" s="622">
        <v>1533468.1547999999</v>
      </c>
      <c r="E23" s="622">
        <v>0</v>
      </c>
      <c r="F23" s="632">
        <v>0</v>
      </c>
      <c r="G23" s="632">
        <v>0</v>
      </c>
      <c r="H23" s="622">
        <v>0</v>
      </c>
      <c r="I23" s="622">
        <v>30669.351699999999</v>
      </c>
      <c r="J23" s="632">
        <v>30669.351699999999</v>
      </c>
      <c r="K23" s="632">
        <v>0</v>
      </c>
      <c r="L23" s="632">
        <v>0</v>
      </c>
      <c r="M23" s="632">
        <v>0</v>
      </c>
      <c r="N23" s="632">
        <v>0</v>
      </c>
      <c r="O23" s="622"/>
    </row>
    <row r="24" spans="1:15">
      <c r="A24" s="448">
        <v>18</v>
      </c>
      <c r="B24" s="452" t="s">
        <v>581</v>
      </c>
      <c r="C24" s="630">
        <v>41785.120000000003</v>
      </c>
      <c r="D24" s="622">
        <v>41785.120000000003</v>
      </c>
      <c r="E24" s="622">
        <v>0</v>
      </c>
      <c r="F24" s="632">
        <v>0</v>
      </c>
      <c r="G24" s="632">
        <v>0</v>
      </c>
      <c r="H24" s="622">
        <v>0</v>
      </c>
      <c r="I24" s="622">
        <v>835.7</v>
      </c>
      <c r="J24" s="632">
        <v>835.7</v>
      </c>
      <c r="K24" s="632">
        <v>0</v>
      </c>
      <c r="L24" s="632">
        <v>0</v>
      </c>
      <c r="M24" s="632">
        <v>0</v>
      </c>
      <c r="N24" s="632">
        <v>0</v>
      </c>
      <c r="O24" s="622"/>
    </row>
    <row r="25" spans="1:15">
      <c r="A25" s="448">
        <v>19</v>
      </c>
      <c r="B25" s="452" t="s">
        <v>582</v>
      </c>
      <c r="C25" s="630"/>
      <c r="D25" s="622"/>
      <c r="E25" s="622"/>
      <c r="F25" s="632"/>
      <c r="G25" s="632"/>
      <c r="H25" s="622"/>
      <c r="I25" s="622"/>
      <c r="J25" s="632"/>
      <c r="K25" s="632"/>
      <c r="L25" s="632"/>
      <c r="M25" s="632"/>
      <c r="N25" s="632"/>
      <c r="O25" s="622"/>
    </row>
    <row r="26" spans="1:15">
      <c r="A26" s="448">
        <v>20</v>
      </c>
      <c r="B26" s="452" t="s">
        <v>700</v>
      </c>
      <c r="C26" s="630">
        <v>117250.0015</v>
      </c>
      <c r="D26" s="622">
        <v>117250.0015</v>
      </c>
      <c r="E26" s="622">
        <v>0</v>
      </c>
      <c r="F26" s="632">
        <v>0</v>
      </c>
      <c r="G26" s="632">
        <v>0</v>
      </c>
      <c r="H26" s="622">
        <v>0</v>
      </c>
      <c r="I26" s="622">
        <v>2345.0050999999999</v>
      </c>
      <c r="J26" s="632">
        <v>2345.0050999999999</v>
      </c>
      <c r="K26" s="632">
        <v>0</v>
      </c>
      <c r="L26" s="632">
        <v>0</v>
      </c>
      <c r="M26" s="632">
        <v>0</v>
      </c>
      <c r="N26" s="632">
        <v>0</v>
      </c>
      <c r="O26" s="622"/>
    </row>
    <row r="27" spans="1:15">
      <c r="A27" s="448">
        <v>21</v>
      </c>
      <c r="B27" s="452" t="s">
        <v>583</v>
      </c>
      <c r="C27" s="630">
        <v>32980.307399999998</v>
      </c>
      <c r="D27" s="622">
        <v>14290.697399999999</v>
      </c>
      <c r="E27" s="622">
        <v>0</v>
      </c>
      <c r="F27" s="632">
        <v>18689.61</v>
      </c>
      <c r="G27" s="632">
        <v>0</v>
      </c>
      <c r="H27" s="622">
        <v>0</v>
      </c>
      <c r="I27" s="622">
        <v>5892.6958000000004</v>
      </c>
      <c r="J27" s="632">
        <v>285.81580000000002</v>
      </c>
      <c r="K27" s="632">
        <v>0</v>
      </c>
      <c r="L27" s="632">
        <v>5606.88</v>
      </c>
      <c r="M27" s="632">
        <v>0</v>
      </c>
      <c r="N27" s="632">
        <v>0</v>
      </c>
      <c r="O27" s="622"/>
    </row>
    <row r="28" spans="1:15">
      <c r="A28" s="448">
        <v>22</v>
      </c>
      <c r="B28" s="452" t="s">
        <v>584</v>
      </c>
      <c r="C28" s="630">
        <v>50505.08</v>
      </c>
      <c r="D28" s="622">
        <v>0</v>
      </c>
      <c r="E28" s="622">
        <v>0</v>
      </c>
      <c r="F28" s="632">
        <v>0</v>
      </c>
      <c r="G28" s="632">
        <v>50505.08</v>
      </c>
      <c r="H28" s="622">
        <v>0</v>
      </c>
      <c r="I28" s="622">
        <v>25252.54</v>
      </c>
      <c r="J28" s="632">
        <v>0</v>
      </c>
      <c r="K28" s="632">
        <v>0</v>
      </c>
      <c r="L28" s="632">
        <v>0</v>
      </c>
      <c r="M28" s="632">
        <v>25252.54</v>
      </c>
      <c r="N28" s="632">
        <v>0</v>
      </c>
      <c r="O28" s="622"/>
    </row>
    <row r="29" spans="1:15">
      <c r="A29" s="448">
        <v>23</v>
      </c>
      <c r="B29" s="452" t="s">
        <v>585</v>
      </c>
      <c r="C29" s="630">
        <v>7215014.1710000001</v>
      </c>
      <c r="D29" s="622">
        <v>6212698.6922000004</v>
      </c>
      <c r="E29" s="622">
        <v>62757.886899999998</v>
      </c>
      <c r="F29" s="632">
        <v>939557.5919</v>
      </c>
      <c r="G29" s="632">
        <v>0</v>
      </c>
      <c r="H29" s="622">
        <v>0</v>
      </c>
      <c r="I29" s="622">
        <v>412397.06650000002</v>
      </c>
      <c r="J29" s="632">
        <v>124253.99830000001</v>
      </c>
      <c r="K29" s="632">
        <v>6275.7947000000004</v>
      </c>
      <c r="L29" s="632">
        <v>281867.27350000001</v>
      </c>
      <c r="M29" s="632">
        <v>0</v>
      </c>
      <c r="N29" s="632">
        <v>0</v>
      </c>
      <c r="O29" s="622"/>
    </row>
    <row r="30" spans="1:15">
      <c r="A30" s="448">
        <v>24</v>
      </c>
      <c r="B30" s="452" t="s">
        <v>699</v>
      </c>
      <c r="C30" s="630"/>
      <c r="D30" s="622"/>
      <c r="E30" s="622"/>
      <c r="F30" s="632"/>
      <c r="G30" s="632"/>
      <c r="H30" s="622"/>
      <c r="I30" s="622"/>
      <c r="J30" s="632"/>
      <c r="K30" s="632"/>
      <c r="L30" s="632"/>
      <c r="M30" s="632"/>
      <c r="N30" s="632"/>
      <c r="O30" s="622"/>
    </row>
    <row r="31" spans="1:15">
      <c r="A31" s="448">
        <v>25</v>
      </c>
      <c r="B31" s="452" t="s">
        <v>586</v>
      </c>
      <c r="C31" s="630">
        <v>8293064.4127000002</v>
      </c>
      <c r="D31" s="622">
        <v>7653647.3459000001</v>
      </c>
      <c r="E31" s="622">
        <v>72653.003200000006</v>
      </c>
      <c r="F31" s="632">
        <v>321261.58909999998</v>
      </c>
      <c r="G31" s="632">
        <v>245502.47450000001</v>
      </c>
      <c r="H31" s="622">
        <v>0</v>
      </c>
      <c r="I31" s="622">
        <v>379468.011</v>
      </c>
      <c r="J31" s="632">
        <v>153072.95860000001</v>
      </c>
      <c r="K31" s="632">
        <v>7265.3198000000002</v>
      </c>
      <c r="L31" s="632">
        <v>96378.479800000001</v>
      </c>
      <c r="M31" s="632">
        <v>122751.2528</v>
      </c>
      <c r="N31" s="632">
        <v>0</v>
      </c>
      <c r="O31" s="622"/>
    </row>
    <row r="32" spans="1:15">
      <c r="A32" s="448">
        <v>26</v>
      </c>
      <c r="B32" s="452" t="s">
        <v>696</v>
      </c>
      <c r="C32" s="630"/>
      <c r="D32" s="622"/>
      <c r="E32" s="622"/>
      <c r="F32" s="632"/>
      <c r="G32" s="632"/>
      <c r="H32" s="622"/>
      <c r="I32" s="622"/>
      <c r="J32" s="632"/>
      <c r="K32" s="632"/>
      <c r="L32" s="632"/>
      <c r="M32" s="632"/>
      <c r="N32" s="632"/>
      <c r="O32" s="622"/>
    </row>
    <row r="33" spans="1:15">
      <c r="A33" s="448">
        <v>27</v>
      </c>
      <c r="B33" s="472" t="s">
        <v>109</v>
      </c>
      <c r="C33" s="633">
        <v>100758765.77320001</v>
      </c>
      <c r="D33" s="622">
        <v>83948482.360100001</v>
      </c>
      <c r="E33" s="622">
        <v>8056831.4507999998</v>
      </c>
      <c r="F33" s="632">
        <v>8036472.8613000009</v>
      </c>
      <c r="G33" s="632">
        <v>716979.10100000002</v>
      </c>
      <c r="H33" s="622">
        <v>0</v>
      </c>
      <c r="I33" s="622">
        <v>5254084.3814999992</v>
      </c>
      <c r="J33" s="632">
        <v>1678969.6900000002</v>
      </c>
      <c r="K33" s="632">
        <v>805683.18150000006</v>
      </c>
      <c r="L33" s="632">
        <v>2410941.8665</v>
      </c>
      <c r="M33" s="632">
        <v>358489.64350000001</v>
      </c>
      <c r="N33" s="632">
        <v>0</v>
      </c>
      <c r="O33" s="622"/>
    </row>
    <row r="34" spans="1:15">
      <c r="A34" s="454"/>
      <c r="B34" s="454"/>
      <c r="C34" s="454"/>
      <c r="D34" s="454"/>
      <c r="E34" s="454"/>
      <c r="H34" s="454"/>
      <c r="I34" s="454"/>
      <c r="O34" s="454"/>
    </row>
    <row r="35" spans="1:15">
      <c r="A35" s="454"/>
      <c r="B35" s="486"/>
      <c r="C35" s="486"/>
      <c r="D35" s="454"/>
      <c r="E35" s="454"/>
      <c r="H35" s="454"/>
      <c r="I35" s="454"/>
      <c r="O35" s="454"/>
    </row>
    <row r="36" spans="1:15">
      <c r="A36" s="454"/>
      <c r="B36" s="454"/>
      <c r="C36" s="454"/>
      <c r="D36" s="454"/>
      <c r="E36" s="454"/>
      <c r="H36" s="454"/>
      <c r="I36" s="454"/>
      <c r="O36" s="454"/>
    </row>
    <row r="37" spans="1:15">
      <c r="A37" s="454"/>
      <c r="B37" s="454"/>
      <c r="C37" s="454"/>
      <c r="D37" s="454"/>
      <c r="E37" s="454"/>
      <c r="H37" s="454"/>
      <c r="I37" s="454"/>
      <c r="O37" s="454"/>
    </row>
    <row r="38" spans="1:15">
      <c r="A38" s="454"/>
      <c r="B38" s="454"/>
      <c r="C38" s="454"/>
      <c r="D38" s="454"/>
      <c r="E38" s="454"/>
      <c r="H38" s="454"/>
      <c r="I38" s="454"/>
      <c r="O38" s="454"/>
    </row>
    <row r="39" spans="1:15">
      <c r="A39" s="454"/>
      <c r="B39" s="454"/>
      <c r="C39" s="454"/>
      <c r="D39" s="454"/>
      <c r="E39" s="454"/>
      <c r="H39" s="454"/>
      <c r="I39" s="454"/>
      <c r="O39" s="454"/>
    </row>
    <row r="40" spans="1:15">
      <c r="A40" s="454"/>
      <c r="B40" s="454"/>
      <c r="C40" s="454"/>
      <c r="D40" s="454"/>
      <c r="E40" s="454"/>
      <c r="H40" s="454"/>
      <c r="I40" s="454"/>
      <c r="O40" s="454"/>
    </row>
    <row r="41" spans="1:15">
      <c r="A41" s="487"/>
      <c r="B41" s="487"/>
      <c r="C41" s="487"/>
      <c r="D41" s="454"/>
      <c r="E41" s="454"/>
      <c r="H41" s="454"/>
      <c r="I41" s="454"/>
      <c r="O41" s="454"/>
    </row>
    <row r="42" spans="1:15">
      <c r="A42" s="487"/>
      <c r="B42" s="487"/>
      <c r="C42" s="487"/>
      <c r="D42" s="454"/>
      <c r="E42" s="454"/>
      <c r="H42" s="454"/>
      <c r="I42" s="454"/>
      <c r="O42" s="454"/>
    </row>
    <row r="43" spans="1:15">
      <c r="A43" s="454"/>
      <c r="B43" s="454"/>
      <c r="C43" s="454"/>
      <c r="D43" s="454"/>
      <c r="E43" s="454"/>
      <c r="H43" s="454"/>
      <c r="I43" s="454"/>
      <c r="O43" s="454"/>
    </row>
    <row r="44" spans="1:15">
      <c r="A44" s="454"/>
      <c r="B44" s="454"/>
      <c r="C44" s="454"/>
      <c r="D44" s="454"/>
      <c r="E44" s="454"/>
      <c r="H44" s="454"/>
      <c r="I44" s="454"/>
      <c r="O44" s="454"/>
    </row>
    <row r="45" spans="1:15">
      <c r="A45" s="454"/>
      <c r="B45" s="454"/>
      <c r="C45" s="454"/>
      <c r="D45" s="454"/>
      <c r="E45" s="454"/>
      <c r="H45" s="454"/>
      <c r="I45" s="454"/>
      <c r="O45" s="454"/>
    </row>
    <row r="46" spans="1:15">
      <c r="A46" s="454"/>
      <c r="B46" s="454"/>
      <c r="C46" s="454"/>
      <c r="D46" s="454"/>
      <c r="E46" s="454"/>
      <c r="H46" s="454"/>
      <c r="I46" s="454"/>
      <c r="O46" s="454"/>
    </row>
  </sheetData>
  <mergeCells count="4">
    <mergeCell ref="A5:B6"/>
    <mergeCell ref="C5:H5"/>
    <mergeCell ref="I5:N5"/>
    <mergeCell ref="O5:O6"/>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topLeftCell="C1" zoomScaleNormal="100" workbookViewId="0">
      <selection activeCell="C6" sqref="C6:K6"/>
    </sheetView>
  </sheetViews>
  <sheetFormatPr defaultColWidth="8.7109375" defaultRowHeight="12"/>
  <cols>
    <col min="1" max="1" width="11.85546875" style="497" bestFit="1" customWidth="1"/>
    <col min="2" max="2" width="80.140625" style="497" customWidth="1"/>
    <col min="3" max="3" width="17.140625" style="497" bestFit="1" customWidth="1"/>
    <col min="4" max="4" width="22.42578125" style="497" bestFit="1" customWidth="1"/>
    <col min="5" max="5" width="22.28515625" style="497" bestFit="1" customWidth="1"/>
    <col min="6" max="6" width="20.140625" style="497" bestFit="1" customWidth="1"/>
    <col min="7" max="7" width="20.85546875" style="497" bestFit="1" customWidth="1"/>
    <col min="8" max="8" width="23.42578125" style="497" bestFit="1" customWidth="1"/>
    <col min="9" max="9" width="22.140625" style="497" customWidth="1"/>
    <col min="10" max="10" width="19.140625" style="497" bestFit="1" customWidth="1"/>
    <col min="11" max="11" width="17.85546875" style="497" bestFit="1" customWidth="1"/>
    <col min="12" max="16384" width="8.7109375" style="497"/>
  </cols>
  <sheetData>
    <row r="1" spans="1:11" s="451" customFormat="1" ht="13.5">
      <c r="A1" s="442" t="s">
        <v>31</v>
      </c>
      <c r="B1" s="3" t="str">
        <f>'Info '!C2</f>
        <v>JSC Ziraat Bank Georgia</v>
      </c>
    </row>
    <row r="2" spans="1:11" s="451" customFormat="1" ht="13.5">
      <c r="A2" s="443" t="s">
        <v>32</v>
      </c>
      <c r="B2" s="478">
        <f>'1. key ratios '!B2</f>
        <v>44651</v>
      </c>
    </row>
    <row r="3" spans="1:11" s="451" customFormat="1" ht="12.75">
      <c r="A3" s="444" t="s">
        <v>677</v>
      </c>
    </row>
    <row r="4" spans="1:11">
      <c r="C4" s="498" t="s">
        <v>0</v>
      </c>
      <c r="D4" s="498" t="s">
        <v>1</v>
      </c>
      <c r="E4" s="498" t="s">
        <v>2</v>
      </c>
      <c r="F4" s="498" t="s">
        <v>3</v>
      </c>
      <c r="G4" s="498" t="s">
        <v>4</v>
      </c>
      <c r="H4" s="498" t="s">
        <v>5</v>
      </c>
      <c r="I4" s="498" t="s">
        <v>8</v>
      </c>
      <c r="J4" s="498" t="s">
        <v>9</v>
      </c>
      <c r="K4" s="498" t="s">
        <v>10</v>
      </c>
    </row>
    <row r="5" spans="1:11" ht="105" customHeight="1">
      <c r="A5" s="802" t="s">
        <v>678</v>
      </c>
      <c r="B5" s="803"/>
      <c r="C5" s="475" t="s">
        <v>679</v>
      </c>
      <c r="D5" s="475" t="s">
        <v>680</v>
      </c>
      <c r="E5" s="475" t="s">
        <v>681</v>
      </c>
      <c r="F5" s="499" t="s">
        <v>682</v>
      </c>
      <c r="G5" s="475" t="s">
        <v>683</v>
      </c>
      <c r="H5" s="475" t="s">
        <v>684</v>
      </c>
      <c r="I5" s="475" t="s">
        <v>685</v>
      </c>
      <c r="J5" s="475" t="s">
        <v>686</v>
      </c>
      <c r="K5" s="475" t="s">
        <v>687</v>
      </c>
    </row>
    <row r="6" spans="1:11" ht="12.75">
      <c r="A6" s="448">
        <v>1</v>
      </c>
      <c r="B6" s="448" t="s">
        <v>633</v>
      </c>
      <c r="C6" s="622">
        <v>101538.23669999999</v>
      </c>
      <c r="D6" s="622"/>
      <c r="E6" s="622">
        <v>5000000</v>
      </c>
      <c r="F6" s="622"/>
      <c r="G6" s="622">
        <v>90496891.614199996</v>
      </c>
      <c r="H6" s="622"/>
      <c r="I6" s="622"/>
      <c r="J6" s="622">
        <v>4190614.7694999999</v>
      </c>
      <c r="K6" s="622">
        <v>969721.15280000004</v>
      </c>
    </row>
    <row r="7" spans="1:11" ht="12.75">
      <c r="A7" s="448">
        <v>2</v>
      </c>
      <c r="B7" s="448" t="s">
        <v>688</v>
      </c>
      <c r="C7" s="622"/>
      <c r="D7" s="622"/>
      <c r="E7" s="622"/>
      <c r="F7" s="622"/>
      <c r="G7" s="622"/>
      <c r="H7" s="622"/>
      <c r="I7" s="622"/>
      <c r="J7" s="622"/>
      <c r="K7" s="622"/>
    </row>
    <row r="8" spans="1:11" ht="12.75">
      <c r="A8" s="448">
        <v>3</v>
      </c>
      <c r="B8" s="448" t="s">
        <v>641</v>
      </c>
      <c r="C8" s="622">
        <v>637496.505</v>
      </c>
      <c r="D8" s="622"/>
      <c r="E8" s="622">
        <v>14393047.5109</v>
      </c>
      <c r="F8" s="622"/>
      <c r="G8" s="622">
        <v>12415436.535800001</v>
      </c>
      <c r="H8" s="622"/>
      <c r="I8" s="622"/>
      <c r="J8" s="622">
        <v>99784.276899999997</v>
      </c>
      <c r="K8" s="622">
        <v>55670</v>
      </c>
    </row>
    <row r="9" spans="1:11" ht="12.75">
      <c r="A9" s="448">
        <v>4</v>
      </c>
      <c r="B9" s="473" t="s">
        <v>689</v>
      </c>
      <c r="C9" s="622"/>
      <c r="D9" s="622"/>
      <c r="E9" s="622"/>
      <c r="F9" s="622"/>
      <c r="G9" s="622">
        <v>8742451.9623000007</v>
      </c>
      <c r="H9" s="622"/>
      <c r="I9" s="622"/>
      <c r="J9" s="622"/>
      <c r="K9" s="622">
        <v>11000</v>
      </c>
    </row>
    <row r="10" spans="1:11" ht="12.75">
      <c r="A10" s="448">
        <v>5</v>
      </c>
      <c r="B10" s="473" t="s">
        <v>690</v>
      </c>
      <c r="C10" s="622"/>
      <c r="D10" s="622"/>
      <c r="E10" s="622"/>
      <c r="F10" s="622"/>
      <c r="G10" s="622"/>
      <c r="H10" s="622"/>
      <c r="I10" s="622"/>
      <c r="J10" s="622"/>
      <c r="K10" s="622"/>
    </row>
    <row r="11" spans="1:11" ht="12.75">
      <c r="A11" s="448">
        <v>6</v>
      </c>
      <c r="B11" s="473" t="s">
        <v>691</v>
      </c>
      <c r="C11" s="622"/>
      <c r="D11" s="622"/>
      <c r="E11" s="622"/>
      <c r="F11" s="622"/>
      <c r="G11" s="622"/>
      <c r="H11" s="622"/>
      <c r="I11" s="622"/>
      <c r="J11" s="622"/>
      <c r="K11" s="622"/>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showGridLines="0" zoomScale="90" zoomScaleNormal="90" workbookViewId="0">
      <selection activeCell="F13" sqref="F13"/>
    </sheetView>
  </sheetViews>
  <sheetFormatPr defaultRowHeight="15"/>
  <cols>
    <col min="1" max="1" width="10" bestFit="1" customWidth="1"/>
    <col min="2" max="2" width="71.7109375" customWidth="1"/>
    <col min="3" max="3" width="12" bestFit="1" customWidth="1"/>
    <col min="4" max="8" width="9.85546875" customWidth="1"/>
    <col min="9" max="9" width="10.7109375" bestFit="1" customWidth="1"/>
    <col min="10" max="14" width="11.85546875" customWidth="1"/>
    <col min="15" max="15" width="12.5703125" bestFit="1" customWidth="1"/>
    <col min="16" max="16" width="34.28515625" bestFit="1" customWidth="1"/>
    <col min="17" max="17" width="34.140625" customWidth="1"/>
    <col min="18" max="18" width="33.7109375" bestFit="1" customWidth="1"/>
    <col min="19" max="19" width="36.7109375" bestFit="1" customWidth="1"/>
  </cols>
  <sheetData>
    <row r="1" spans="1:19">
      <c r="A1" s="442" t="s">
        <v>31</v>
      </c>
      <c r="B1" s="3" t="str">
        <f>'Info '!C2</f>
        <v>JSC Ziraat Bank Georgia</v>
      </c>
    </row>
    <row r="2" spans="1:19">
      <c r="A2" s="443" t="s">
        <v>32</v>
      </c>
      <c r="B2" s="478">
        <f>'1. key ratios '!B2</f>
        <v>44651</v>
      </c>
    </row>
    <row r="3" spans="1:19">
      <c r="A3" s="444" t="s">
        <v>717</v>
      </c>
      <c r="B3" s="451"/>
    </row>
    <row r="4" spans="1:19">
      <c r="A4" s="444"/>
      <c r="B4" s="451"/>
    </row>
    <row r="5" spans="1:19">
      <c r="A5" s="806" t="s">
        <v>718</v>
      </c>
      <c r="B5" s="806"/>
      <c r="C5" s="804" t="s">
        <v>737</v>
      </c>
      <c r="D5" s="804"/>
      <c r="E5" s="804"/>
      <c r="F5" s="804"/>
      <c r="G5" s="804"/>
      <c r="H5" s="804"/>
      <c r="I5" s="804" t="s">
        <v>739</v>
      </c>
      <c r="J5" s="804"/>
      <c r="K5" s="804"/>
      <c r="L5" s="804"/>
      <c r="M5" s="804"/>
      <c r="N5" s="805"/>
      <c r="O5" s="807" t="s">
        <v>719</v>
      </c>
      <c r="P5" s="807" t="s">
        <v>733</v>
      </c>
      <c r="Q5" s="807" t="s">
        <v>734</v>
      </c>
      <c r="R5" s="807" t="s">
        <v>738</v>
      </c>
      <c r="S5" s="807" t="s">
        <v>735</v>
      </c>
    </row>
    <row r="6" spans="1:19" ht="24" customHeight="1">
      <c r="A6" s="806"/>
      <c r="B6" s="806"/>
      <c r="C6" s="511"/>
      <c r="D6" s="510" t="s">
        <v>672</v>
      </c>
      <c r="E6" s="510" t="s">
        <v>673</v>
      </c>
      <c r="F6" s="510" t="s">
        <v>674</v>
      </c>
      <c r="G6" s="510" t="s">
        <v>675</v>
      </c>
      <c r="H6" s="510" t="s">
        <v>676</v>
      </c>
      <c r="I6" s="511"/>
      <c r="J6" s="510" t="s">
        <v>672</v>
      </c>
      <c r="K6" s="510" t="s">
        <v>673</v>
      </c>
      <c r="L6" s="510" t="s">
        <v>674</v>
      </c>
      <c r="M6" s="510" t="s">
        <v>675</v>
      </c>
      <c r="N6" s="512" t="s">
        <v>676</v>
      </c>
      <c r="O6" s="807"/>
      <c r="P6" s="807"/>
      <c r="Q6" s="807"/>
      <c r="R6" s="807"/>
      <c r="S6" s="807"/>
    </row>
    <row r="7" spans="1:19">
      <c r="A7" s="502">
        <v>1</v>
      </c>
      <c r="B7" s="505" t="s">
        <v>727</v>
      </c>
      <c r="C7" s="680"/>
      <c r="D7" s="680"/>
      <c r="E7" s="680"/>
      <c r="F7" s="680"/>
      <c r="G7" s="680"/>
      <c r="H7" s="680"/>
      <c r="I7" s="680"/>
      <c r="J7" s="680"/>
      <c r="K7" s="680"/>
      <c r="L7" s="680"/>
      <c r="M7" s="680"/>
      <c r="N7" s="680"/>
      <c r="O7" s="681"/>
      <c r="P7" s="684"/>
      <c r="Q7" s="684"/>
      <c r="R7" s="684"/>
      <c r="S7" s="681"/>
    </row>
    <row r="8" spans="1:19">
      <c r="A8" s="502">
        <v>2</v>
      </c>
      <c r="B8" s="506" t="s">
        <v>726</v>
      </c>
      <c r="C8" s="680">
        <v>3664365.4411999998</v>
      </c>
      <c r="D8" s="680">
        <v>3527119.1957</v>
      </c>
      <c r="E8" s="680">
        <v>55760.217100000002</v>
      </c>
      <c r="F8" s="680">
        <v>70486.028399999996</v>
      </c>
      <c r="G8" s="680">
        <v>11000</v>
      </c>
      <c r="H8" s="680"/>
      <c r="I8" s="680">
        <v>102764.3278</v>
      </c>
      <c r="J8" s="680">
        <v>70542.464099999997</v>
      </c>
      <c r="K8" s="680">
        <v>5576.0460000000003</v>
      </c>
      <c r="L8" s="680">
        <v>21145.8177</v>
      </c>
      <c r="M8" s="680">
        <v>5500</v>
      </c>
      <c r="N8" s="680"/>
      <c r="O8" s="681">
        <v>108</v>
      </c>
      <c r="P8" s="684">
        <v>0.11908803193068999</v>
      </c>
      <c r="Q8" s="684">
        <v>0.13775430474048003</v>
      </c>
      <c r="R8" s="684">
        <v>0.1190041</v>
      </c>
      <c r="S8" s="681">
        <v>46.8421187</v>
      </c>
    </row>
    <row r="9" spans="1:19">
      <c r="A9" s="502">
        <v>3</v>
      </c>
      <c r="B9" s="506" t="s">
        <v>725</v>
      </c>
      <c r="C9" s="680"/>
      <c r="D9" s="680"/>
      <c r="E9" s="680"/>
      <c r="F9" s="680"/>
      <c r="G9" s="680"/>
      <c r="H9" s="680"/>
      <c r="I9" s="680"/>
      <c r="J9" s="680"/>
      <c r="K9" s="680"/>
      <c r="L9" s="680"/>
      <c r="M9" s="680"/>
      <c r="N9" s="680"/>
      <c r="O9" s="681"/>
      <c r="P9" s="684"/>
      <c r="Q9" s="684"/>
      <c r="R9" s="684"/>
      <c r="S9" s="681"/>
    </row>
    <row r="10" spans="1:19">
      <c r="A10" s="502">
        <v>4</v>
      </c>
      <c r="B10" s="506" t="s">
        <v>724</v>
      </c>
      <c r="C10" s="680"/>
      <c r="D10" s="680"/>
      <c r="E10" s="680"/>
      <c r="F10" s="680"/>
      <c r="G10" s="680"/>
      <c r="H10" s="680"/>
      <c r="I10" s="680"/>
      <c r="J10" s="680"/>
      <c r="K10" s="680"/>
      <c r="L10" s="680"/>
      <c r="M10" s="680"/>
      <c r="N10" s="680"/>
      <c r="O10" s="681"/>
      <c r="P10" s="684"/>
      <c r="Q10" s="684"/>
      <c r="R10" s="684"/>
      <c r="S10" s="681"/>
    </row>
    <row r="11" spans="1:19">
      <c r="A11" s="502">
        <v>5</v>
      </c>
      <c r="B11" s="506" t="s">
        <v>723</v>
      </c>
      <c r="C11" s="680"/>
      <c r="D11" s="680"/>
      <c r="E11" s="680"/>
      <c r="F11" s="680"/>
      <c r="G11" s="680"/>
      <c r="H11" s="680"/>
      <c r="I11" s="680"/>
      <c r="J11" s="680"/>
      <c r="K11" s="680"/>
      <c r="L11" s="680"/>
      <c r="M11" s="680"/>
      <c r="N11" s="680"/>
      <c r="O11" s="681"/>
      <c r="P11" s="684"/>
      <c r="Q11" s="684"/>
      <c r="R11" s="684"/>
      <c r="S11" s="681"/>
    </row>
    <row r="12" spans="1:19">
      <c r="A12" s="502">
        <v>6</v>
      </c>
      <c r="B12" s="506" t="s">
        <v>722</v>
      </c>
      <c r="C12" s="680"/>
      <c r="D12" s="680"/>
      <c r="E12" s="680"/>
      <c r="F12" s="680"/>
      <c r="G12" s="680"/>
      <c r="H12" s="680"/>
      <c r="I12" s="680"/>
      <c r="J12" s="680"/>
      <c r="K12" s="680"/>
      <c r="L12" s="680"/>
      <c r="M12" s="680"/>
      <c r="N12" s="680"/>
      <c r="O12" s="681"/>
      <c r="P12" s="684"/>
      <c r="Q12" s="684"/>
      <c r="R12" s="684"/>
      <c r="S12" s="681"/>
    </row>
    <row r="13" spans="1:19">
      <c r="A13" s="502">
        <v>7</v>
      </c>
      <c r="B13" s="506" t="s">
        <v>721</v>
      </c>
      <c r="C13" s="680">
        <v>6124574.0447999993</v>
      </c>
      <c r="D13" s="680">
        <v>4591941.5995000005</v>
      </c>
      <c r="E13" s="680">
        <v>211609.20370000001</v>
      </c>
      <c r="F13" s="680">
        <v>1025015.6871</v>
      </c>
      <c r="G13" s="680">
        <v>296007.55450000003</v>
      </c>
      <c r="H13" s="680"/>
      <c r="I13" s="680">
        <v>568508.23639999994</v>
      </c>
      <c r="J13" s="680">
        <v>91838.830600000001</v>
      </c>
      <c r="K13" s="680">
        <v>21160.925499999998</v>
      </c>
      <c r="L13" s="680">
        <v>307504.6875</v>
      </c>
      <c r="M13" s="680">
        <v>148003.7928</v>
      </c>
      <c r="N13" s="680"/>
      <c r="O13" s="681">
        <v>58</v>
      </c>
      <c r="P13" s="684">
        <v>0.10841964401057999</v>
      </c>
      <c r="Q13" s="684">
        <v>0.12254799847223</v>
      </c>
      <c r="R13" s="684">
        <v>9.3578599999999998E-2</v>
      </c>
      <c r="S13" s="681">
        <v>70.197531999999995</v>
      </c>
    </row>
    <row r="14" spans="1:19">
      <c r="A14" s="513">
        <v>7.1</v>
      </c>
      <c r="B14" s="507" t="s">
        <v>730</v>
      </c>
      <c r="C14" s="680">
        <v>5788992.4902999997</v>
      </c>
      <c r="D14" s="680">
        <v>4501862.5195000004</v>
      </c>
      <c r="E14" s="680">
        <v>211609.20370000001</v>
      </c>
      <c r="F14" s="680">
        <v>1025015.6871</v>
      </c>
      <c r="G14" s="680">
        <v>50505.08</v>
      </c>
      <c r="H14" s="680"/>
      <c r="I14" s="680">
        <v>443955.40359999996</v>
      </c>
      <c r="J14" s="680">
        <v>90037.250599999999</v>
      </c>
      <c r="K14" s="680">
        <v>21160.925499999998</v>
      </c>
      <c r="L14" s="680">
        <v>307504.6875</v>
      </c>
      <c r="M14" s="680">
        <v>25252.54</v>
      </c>
      <c r="N14" s="680"/>
      <c r="O14" s="681">
        <v>55</v>
      </c>
      <c r="P14" s="684">
        <v>0.10841964401057999</v>
      </c>
      <c r="Q14" s="684">
        <v>0.12254799847223</v>
      </c>
      <c r="R14" s="684">
        <v>9.33031E-2</v>
      </c>
      <c r="S14" s="681">
        <v>70.084412</v>
      </c>
    </row>
    <row r="15" spans="1:19">
      <c r="A15" s="513">
        <v>7.2</v>
      </c>
      <c r="B15" s="507" t="s">
        <v>732</v>
      </c>
      <c r="C15" s="680">
        <v>48293.96</v>
      </c>
      <c r="D15" s="680">
        <v>48293.96</v>
      </c>
      <c r="E15" s="680">
        <v>0</v>
      </c>
      <c r="F15" s="680">
        <v>0</v>
      </c>
      <c r="G15" s="680">
        <v>0</v>
      </c>
      <c r="H15" s="680"/>
      <c r="I15" s="680">
        <v>965.88</v>
      </c>
      <c r="J15" s="680">
        <v>965.88</v>
      </c>
      <c r="K15" s="680">
        <v>0</v>
      </c>
      <c r="L15" s="680">
        <v>0</v>
      </c>
      <c r="M15" s="680">
        <v>0</v>
      </c>
      <c r="N15" s="680"/>
      <c r="O15" s="681">
        <v>1</v>
      </c>
      <c r="P15" s="684">
        <v>0</v>
      </c>
      <c r="Q15" s="684">
        <v>0</v>
      </c>
      <c r="R15" s="684">
        <v>0.14000000000000001</v>
      </c>
      <c r="S15" s="681">
        <v>111.03810780000001</v>
      </c>
    </row>
    <row r="16" spans="1:19">
      <c r="A16" s="513">
        <v>7.3</v>
      </c>
      <c r="B16" s="507" t="s">
        <v>729</v>
      </c>
      <c r="C16" s="680">
        <v>287287.59450000001</v>
      </c>
      <c r="D16" s="680">
        <v>41785.120000000003</v>
      </c>
      <c r="E16" s="680">
        <v>0</v>
      </c>
      <c r="F16" s="680">
        <v>0</v>
      </c>
      <c r="G16" s="680">
        <v>245502.47450000001</v>
      </c>
      <c r="H16" s="680"/>
      <c r="I16" s="680">
        <v>123586.9528</v>
      </c>
      <c r="J16" s="680">
        <v>835.7</v>
      </c>
      <c r="K16" s="680">
        <v>0</v>
      </c>
      <c r="L16" s="680">
        <v>0</v>
      </c>
      <c r="M16" s="680">
        <v>122751.2528</v>
      </c>
      <c r="N16" s="680"/>
      <c r="O16" s="681">
        <v>2</v>
      </c>
      <c r="P16" s="684">
        <v>0</v>
      </c>
      <c r="Q16" s="684">
        <v>0</v>
      </c>
      <c r="R16" s="684">
        <v>9.1327199999999997E-2</v>
      </c>
      <c r="S16" s="681">
        <v>65.612091500000005</v>
      </c>
    </row>
    <row r="17" spans="1:19">
      <c r="A17" s="502">
        <v>8</v>
      </c>
      <c r="B17" s="506" t="s">
        <v>728</v>
      </c>
      <c r="C17" s="680"/>
      <c r="D17" s="680"/>
      <c r="E17" s="680"/>
      <c r="F17" s="680"/>
      <c r="G17" s="680"/>
      <c r="H17" s="680"/>
      <c r="I17" s="680"/>
      <c r="J17" s="680"/>
      <c r="K17" s="680"/>
      <c r="L17" s="680"/>
      <c r="M17" s="680"/>
      <c r="N17" s="680"/>
      <c r="O17" s="681"/>
      <c r="P17" s="684"/>
      <c r="Q17" s="684"/>
      <c r="R17" s="684"/>
      <c r="S17" s="681"/>
    </row>
    <row r="18" spans="1:19">
      <c r="A18" s="503">
        <v>9</v>
      </c>
      <c r="B18" s="508" t="s">
        <v>720</v>
      </c>
      <c r="C18" s="682"/>
      <c r="D18" s="682"/>
      <c r="E18" s="682"/>
      <c r="F18" s="682"/>
      <c r="G18" s="682"/>
      <c r="H18" s="682"/>
      <c r="I18" s="682"/>
      <c r="J18" s="682"/>
      <c r="K18" s="682"/>
      <c r="L18" s="682"/>
      <c r="M18" s="682"/>
      <c r="N18" s="682"/>
      <c r="O18" s="683"/>
      <c r="P18" s="685"/>
      <c r="Q18" s="685"/>
      <c r="R18" s="685"/>
      <c r="S18" s="683"/>
    </row>
    <row r="19" spans="1:19">
      <c r="A19" s="504">
        <v>10</v>
      </c>
      <c r="B19" s="509" t="s">
        <v>731</v>
      </c>
      <c r="C19" s="680">
        <v>9788939.4859999996</v>
      </c>
      <c r="D19" s="680">
        <v>8119060.7952000005</v>
      </c>
      <c r="E19" s="680">
        <v>267369.42080000002</v>
      </c>
      <c r="F19" s="680">
        <v>1095501.7154999999</v>
      </c>
      <c r="G19" s="680">
        <v>307007.55450000003</v>
      </c>
      <c r="H19" s="680">
        <v>0</v>
      </c>
      <c r="I19" s="680">
        <v>671272.56419999991</v>
      </c>
      <c r="J19" s="680">
        <v>162381.2947</v>
      </c>
      <c r="K19" s="680">
        <v>26736.9715</v>
      </c>
      <c r="L19" s="680">
        <v>328650.50520000001</v>
      </c>
      <c r="M19" s="680">
        <v>153503.7928</v>
      </c>
      <c r="N19" s="680">
        <v>0</v>
      </c>
      <c r="O19" s="681">
        <v>166</v>
      </c>
      <c r="P19" s="684">
        <v>0.11649344193601002</v>
      </c>
      <c r="Q19" s="684">
        <v>0.13405607681744999</v>
      </c>
      <c r="R19" s="684">
        <v>0.1030963</v>
      </c>
      <c r="S19" s="681">
        <v>61.454745600000003</v>
      </c>
    </row>
    <row r="20" spans="1:19" ht="25.5">
      <c r="A20" s="513">
        <v>10.1</v>
      </c>
      <c r="B20" s="507" t="s">
        <v>736</v>
      </c>
      <c r="C20" s="680"/>
      <c r="D20" s="680"/>
      <c r="E20" s="680"/>
      <c r="F20" s="680"/>
      <c r="G20" s="680"/>
      <c r="H20" s="680"/>
      <c r="I20" s="680"/>
      <c r="J20" s="680"/>
      <c r="K20" s="680"/>
      <c r="L20" s="680"/>
      <c r="M20" s="680"/>
      <c r="N20" s="680"/>
      <c r="O20" s="681"/>
      <c r="P20" s="684"/>
      <c r="Q20" s="684"/>
      <c r="R20" s="684"/>
      <c r="S20" s="681"/>
    </row>
  </sheetData>
  <mergeCells count="8">
    <mergeCell ref="C5:H5"/>
    <mergeCell ref="I5:N5"/>
    <mergeCell ref="A5:B6"/>
    <mergeCell ref="S5:S6"/>
    <mergeCell ref="R5:R6"/>
    <mergeCell ref="Q5:Q6"/>
    <mergeCell ref="P5:P6"/>
    <mergeCell ref="O5:O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workbookViewId="0">
      <pane xSplit="1" ySplit="5" topLeftCell="B36" activePane="bottomRight" state="frozen"/>
      <selection activeCell="B9" sqref="B9"/>
      <selection pane="topRight" activeCell="B9" sqref="B9"/>
      <selection pane="bottomLeft" activeCell="B9" sqref="B9"/>
      <selection pane="bottomRight" activeCell="C23" sqref="C23"/>
    </sheetView>
  </sheetViews>
  <sheetFormatPr defaultColWidth="9.140625" defaultRowHeight="14.25"/>
  <cols>
    <col min="1" max="1" width="9.5703125" style="4" bestFit="1" customWidth="1"/>
    <col min="2" max="2" width="55.140625" style="4" bestFit="1" customWidth="1"/>
    <col min="3" max="3" width="11.7109375" style="4" customWidth="1"/>
    <col min="4" max="4" width="13.28515625" style="4" customWidth="1"/>
    <col min="5" max="5" width="14.5703125" style="4" customWidth="1"/>
    <col min="6" max="6" width="11.7109375" style="4" customWidth="1"/>
    <col min="7" max="7" width="13.7109375" style="4" customWidth="1"/>
    <col min="8" max="8" width="14.5703125" style="4" customWidth="1"/>
    <col min="9" max="16384" width="9.140625" style="5"/>
  </cols>
  <sheetData>
    <row r="1" spans="1:8">
      <c r="A1" s="674" t="s">
        <v>31</v>
      </c>
      <c r="B1" s="675" t="str">
        <f>'Info '!C2</f>
        <v>JSC Ziraat Bank Georgia</v>
      </c>
    </row>
    <row r="2" spans="1:8">
      <c r="A2" s="674" t="s">
        <v>32</v>
      </c>
      <c r="B2" s="669">
        <f>'1. key ratios '!B2</f>
        <v>44651</v>
      </c>
    </row>
    <row r="3" spans="1:8">
      <c r="A3" s="2"/>
    </row>
    <row r="4" spans="1:8" ht="15" thickBot="1">
      <c r="A4" s="15" t="s">
        <v>33</v>
      </c>
      <c r="B4" s="16" t="s">
        <v>34</v>
      </c>
      <c r="C4" s="15"/>
      <c r="D4" s="17"/>
      <c r="E4" s="17"/>
      <c r="F4" s="18"/>
      <c r="G4" s="18"/>
      <c r="H4" s="19" t="s">
        <v>74</v>
      </c>
    </row>
    <row r="5" spans="1:8">
      <c r="A5" s="20"/>
      <c r="B5" s="21"/>
      <c r="C5" s="702" t="s">
        <v>69</v>
      </c>
      <c r="D5" s="703"/>
      <c r="E5" s="704"/>
      <c r="F5" s="702" t="s">
        <v>73</v>
      </c>
      <c r="G5" s="703"/>
      <c r="H5" s="705"/>
    </row>
    <row r="6" spans="1:8">
      <c r="A6" s="22" t="s">
        <v>6</v>
      </c>
      <c r="B6" s="23" t="s">
        <v>35</v>
      </c>
      <c r="C6" s="24" t="s">
        <v>70</v>
      </c>
      <c r="D6" s="24" t="s">
        <v>71</v>
      </c>
      <c r="E6" s="24" t="s">
        <v>72</v>
      </c>
      <c r="F6" s="24" t="s">
        <v>70</v>
      </c>
      <c r="G6" s="24" t="s">
        <v>71</v>
      </c>
      <c r="H6" s="25" t="s">
        <v>72</v>
      </c>
    </row>
    <row r="7" spans="1:8" ht="15.75">
      <c r="A7" s="22">
        <v>1</v>
      </c>
      <c r="B7" s="26" t="s">
        <v>36</v>
      </c>
      <c r="C7" s="532">
        <v>2187443</v>
      </c>
      <c r="D7" s="532">
        <v>10119776.343499999</v>
      </c>
      <c r="E7" s="533">
        <v>12307219.343499999</v>
      </c>
      <c r="F7" s="534">
        <v>2033143.52</v>
      </c>
      <c r="G7" s="535">
        <v>6733148.4846000001</v>
      </c>
      <c r="H7" s="536">
        <v>8766292.0045999996</v>
      </c>
    </row>
    <row r="8" spans="1:8" ht="15.75">
      <c r="A8" s="22">
        <v>2</v>
      </c>
      <c r="B8" s="26" t="s">
        <v>37</v>
      </c>
      <c r="C8" s="532">
        <v>1236125.8700000001</v>
      </c>
      <c r="D8" s="532">
        <v>45247912.950000003</v>
      </c>
      <c r="E8" s="533">
        <v>46484038.82</v>
      </c>
      <c r="F8" s="534">
        <v>8043942.25</v>
      </c>
      <c r="G8" s="535">
        <v>24799864.243100002</v>
      </c>
      <c r="H8" s="536">
        <v>32843806.493100002</v>
      </c>
    </row>
    <row r="9" spans="1:8" ht="15.75">
      <c r="A9" s="22">
        <v>3</v>
      </c>
      <c r="B9" s="26" t="s">
        <v>38</v>
      </c>
      <c r="C9" s="532">
        <v>10522831.93</v>
      </c>
      <c r="D9" s="532">
        <v>3950397.0604999997</v>
      </c>
      <c r="E9" s="533">
        <v>14473228.990499999</v>
      </c>
      <c r="F9" s="534">
        <v>24436.43</v>
      </c>
      <c r="G9" s="535">
        <v>3597122.9112</v>
      </c>
      <c r="H9" s="536">
        <v>3621559.3412000001</v>
      </c>
    </row>
    <row r="10" spans="1:8" ht="15.75">
      <c r="A10" s="22">
        <v>4</v>
      </c>
      <c r="B10" s="26" t="s">
        <v>39</v>
      </c>
      <c r="C10" s="532">
        <v>0</v>
      </c>
      <c r="D10" s="532">
        <v>0</v>
      </c>
      <c r="E10" s="533">
        <v>0</v>
      </c>
      <c r="F10" s="534">
        <v>0</v>
      </c>
      <c r="G10" s="535">
        <v>0</v>
      </c>
      <c r="H10" s="536">
        <v>0</v>
      </c>
    </row>
    <row r="11" spans="1:8" ht="15.75">
      <c r="A11" s="22">
        <v>5</v>
      </c>
      <c r="B11" s="26" t="s">
        <v>40</v>
      </c>
      <c r="C11" s="532">
        <v>1997026.96</v>
      </c>
      <c r="D11" s="532">
        <v>0</v>
      </c>
      <c r="E11" s="533">
        <v>1997026.96</v>
      </c>
      <c r="F11" s="534">
        <v>23430102.859999999</v>
      </c>
      <c r="G11" s="535">
        <v>0</v>
      </c>
      <c r="H11" s="536">
        <v>23430102.859999999</v>
      </c>
    </row>
    <row r="12" spans="1:8" ht="15.75">
      <c r="A12" s="22">
        <v>6.1</v>
      </c>
      <c r="B12" s="27" t="s">
        <v>41</v>
      </c>
      <c r="C12" s="532">
        <v>60082147.279999994</v>
      </c>
      <c r="D12" s="532">
        <v>40676618.493199997</v>
      </c>
      <c r="E12" s="533">
        <v>100758765.77319999</v>
      </c>
      <c r="F12" s="534">
        <v>34088307.140000001</v>
      </c>
      <c r="G12" s="535">
        <v>20005512.2267</v>
      </c>
      <c r="H12" s="536">
        <v>54093819.366700001</v>
      </c>
    </row>
    <row r="13" spans="1:8" ht="15.75">
      <c r="A13" s="22">
        <v>6.2</v>
      </c>
      <c r="B13" s="27" t="s">
        <v>42</v>
      </c>
      <c r="C13" s="532">
        <v>-3493996.76</v>
      </c>
      <c r="D13" s="532">
        <v>-1760087.6214999999</v>
      </c>
      <c r="E13" s="533">
        <v>-5254084.3815000001</v>
      </c>
      <c r="F13" s="534">
        <v>-2682365.4500000002</v>
      </c>
      <c r="G13" s="535">
        <v>-1864348.3592000001</v>
      </c>
      <c r="H13" s="536">
        <v>-4546713.8092</v>
      </c>
    </row>
    <row r="14" spans="1:8" ht="15.75">
      <c r="A14" s="22">
        <v>6</v>
      </c>
      <c r="B14" s="26" t="s">
        <v>43</v>
      </c>
      <c r="C14" s="533">
        <v>56588150.519999996</v>
      </c>
      <c r="D14" s="533">
        <v>38916530.871699996</v>
      </c>
      <c r="E14" s="533">
        <v>95504681.3917</v>
      </c>
      <c r="F14" s="533">
        <v>31405941.690000001</v>
      </c>
      <c r="G14" s="533">
        <v>18141163.8675</v>
      </c>
      <c r="H14" s="536">
        <v>49547105.557500005</v>
      </c>
    </row>
    <row r="15" spans="1:8" ht="15.75">
      <c r="A15" s="22">
        <v>7</v>
      </c>
      <c r="B15" s="26" t="s">
        <v>44</v>
      </c>
      <c r="C15" s="532">
        <v>402719.08999999997</v>
      </c>
      <c r="D15" s="532">
        <v>142885.47739999997</v>
      </c>
      <c r="E15" s="533">
        <v>545604.56739999994</v>
      </c>
      <c r="F15" s="534">
        <v>387832.73</v>
      </c>
      <c r="G15" s="535">
        <v>226783.54949999999</v>
      </c>
      <c r="H15" s="536">
        <v>614616.27949999995</v>
      </c>
    </row>
    <row r="16" spans="1:8" ht="15.75">
      <c r="A16" s="22">
        <v>8</v>
      </c>
      <c r="B16" s="26" t="s">
        <v>199</v>
      </c>
      <c r="C16" s="532">
        <v>28500</v>
      </c>
      <c r="D16" s="532">
        <v>0</v>
      </c>
      <c r="E16" s="533">
        <v>28500</v>
      </c>
      <c r="F16" s="534">
        <v>62320</v>
      </c>
      <c r="G16" s="532">
        <v>0</v>
      </c>
      <c r="H16" s="536">
        <v>62320</v>
      </c>
    </row>
    <row r="17" spans="1:8" ht="15.75">
      <c r="A17" s="22">
        <v>9</v>
      </c>
      <c r="B17" s="26" t="s">
        <v>45</v>
      </c>
      <c r="C17" s="532">
        <v>0</v>
      </c>
      <c r="D17" s="532">
        <v>0</v>
      </c>
      <c r="E17" s="533">
        <v>0</v>
      </c>
      <c r="F17" s="534">
        <v>0</v>
      </c>
      <c r="G17" s="532">
        <v>0</v>
      </c>
      <c r="H17" s="536">
        <v>0</v>
      </c>
    </row>
    <row r="18" spans="1:8" ht="15.75">
      <c r="A18" s="22">
        <v>10</v>
      </c>
      <c r="B18" s="26" t="s">
        <v>46</v>
      </c>
      <c r="C18" s="532">
        <v>5932257.5899999999</v>
      </c>
      <c r="D18" s="532">
        <v>0</v>
      </c>
      <c r="E18" s="533">
        <v>5932257.5899999999</v>
      </c>
      <c r="F18" s="534">
        <v>6666212.5800000001</v>
      </c>
      <c r="G18" s="532">
        <v>0</v>
      </c>
      <c r="H18" s="536">
        <v>6666212.5800000001</v>
      </c>
    </row>
    <row r="19" spans="1:8" ht="15.75">
      <c r="A19" s="22">
        <v>11</v>
      </c>
      <c r="B19" s="26" t="s">
        <v>47</v>
      </c>
      <c r="C19" s="532">
        <v>1127947.06</v>
      </c>
      <c r="D19" s="532">
        <v>573307.12780000002</v>
      </c>
      <c r="E19" s="533">
        <v>1701254.1878</v>
      </c>
      <c r="F19" s="534">
        <v>619331.59</v>
      </c>
      <c r="G19" s="535">
        <v>814724.48609999998</v>
      </c>
      <c r="H19" s="536">
        <v>1434056.0760999999</v>
      </c>
    </row>
    <row r="20" spans="1:8" ht="15.75">
      <c r="A20" s="22">
        <v>12</v>
      </c>
      <c r="B20" s="29" t="s">
        <v>48</v>
      </c>
      <c r="C20" s="533">
        <v>80023002.020000011</v>
      </c>
      <c r="D20" s="533">
        <v>98950809.830899999</v>
      </c>
      <c r="E20" s="533">
        <v>178973811.85089999</v>
      </c>
      <c r="F20" s="533">
        <v>72673263.650000006</v>
      </c>
      <c r="G20" s="533">
        <v>54312807.542000011</v>
      </c>
      <c r="H20" s="536">
        <v>126986071.19200002</v>
      </c>
    </row>
    <row r="21" spans="1:8" ht="15.75">
      <c r="A21" s="22"/>
      <c r="B21" s="23" t="s">
        <v>49</v>
      </c>
      <c r="C21" s="537"/>
      <c r="D21" s="537"/>
      <c r="E21" s="537"/>
      <c r="F21" s="538"/>
      <c r="G21" s="539"/>
      <c r="H21" s="540"/>
    </row>
    <row r="22" spans="1:8" ht="15.75">
      <c r="A22" s="22">
        <v>13</v>
      </c>
      <c r="B22" s="26" t="s">
        <v>50</v>
      </c>
      <c r="C22" s="532">
        <v>0</v>
      </c>
      <c r="D22" s="532">
        <v>11629875</v>
      </c>
      <c r="E22" s="533">
        <v>11629875</v>
      </c>
      <c r="F22" s="534">
        <v>0</v>
      </c>
      <c r="G22" s="535">
        <v>2558850</v>
      </c>
      <c r="H22" s="536">
        <v>2558850</v>
      </c>
    </row>
    <row r="23" spans="1:8" ht="15.75">
      <c r="A23" s="22">
        <v>14</v>
      </c>
      <c r="B23" s="26" t="s">
        <v>51</v>
      </c>
      <c r="C23" s="532">
        <v>9615870.5500000007</v>
      </c>
      <c r="D23" s="532">
        <v>58005868.461499996</v>
      </c>
      <c r="E23" s="533">
        <v>67621739.011500001</v>
      </c>
      <c r="F23" s="534">
        <v>8932696.0099999998</v>
      </c>
      <c r="G23" s="535">
        <v>44148361.249499992</v>
      </c>
      <c r="H23" s="536">
        <v>53081057.259499989</v>
      </c>
    </row>
    <row r="24" spans="1:8" ht="15.75">
      <c r="A24" s="22">
        <v>15</v>
      </c>
      <c r="B24" s="26" t="s">
        <v>52</v>
      </c>
      <c r="C24" s="532">
        <v>5479505.4800000004</v>
      </c>
      <c r="D24" s="532">
        <v>8842068.9846999999</v>
      </c>
      <c r="E24" s="533">
        <v>14321574.4647</v>
      </c>
      <c r="F24" s="534">
        <v>2562344.67</v>
      </c>
      <c r="G24" s="535">
        <v>4025658.4182000002</v>
      </c>
      <c r="H24" s="536">
        <v>6588003.0882000001</v>
      </c>
    </row>
    <row r="25" spans="1:8" ht="15.75">
      <c r="A25" s="22">
        <v>16</v>
      </c>
      <c r="B25" s="26" t="s">
        <v>53</v>
      </c>
      <c r="C25" s="532">
        <v>821724</v>
      </c>
      <c r="D25" s="532">
        <v>19603559.232799999</v>
      </c>
      <c r="E25" s="533">
        <v>20425283.232799999</v>
      </c>
      <c r="F25" s="534">
        <v>274288.82</v>
      </c>
      <c r="G25" s="535">
        <v>4226061.8291999996</v>
      </c>
      <c r="H25" s="536">
        <v>4500350.6491999999</v>
      </c>
    </row>
    <row r="26" spans="1:8" ht="15.75">
      <c r="A26" s="22">
        <v>17</v>
      </c>
      <c r="B26" s="26" t="s">
        <v>54</v>
      </c>
      <c r="C26" s="537">
        <v>0</v>
      </c>
      <c r="D26" s="537">
        <v>0</v>
      </c>
      <c r="E26" s="533">
        <v>0</v>
      </c>
      <c r="F26" s="538">
        <v>0</v>
      </c>
      <c r="G26" s="539">
        <v>0</v>
      </c>
      <c r="H26" s="536">
        <v>0</v>
      </c>
    </row>
    <row r="27" spans="1:8" ht="15.75">
      <c r="A27" s="22">
        <v>18</v>
      </c>
      <c r="B27" s="26" t="s">
        <v>55</v>
      </c>
      <c r="C27" s="532">
        <v>0</v>
      </c>
      <c r="D27" s="532">
        <v>0</v>
      </c>
      <c r="E27" s="533">
        <v>0</v>
      </c>
      <c r="F27" s="534">
        <v>0</v>
      </c>
      <c r="G27" s="535">
        <v>0</v>
      </c>
      <c r="H27" s="536">
        <v>0</v>
      </c>
    </row>
    <row r="28" spans="1:8" ht="15.75">
      <c r="A28" s="22">
        <v>19</v>
      </c>
      <c r="B28" s="26" t="s">
        <v>56</v>
      </c>
      <c r="C28" s="532">
        <v>22995.989999999998</v>
      </c>
      <c r="D28" s="532">
        <v>136799.47150000001</v>
      </c>
      <c r="E28" s="533">
        <v>159795.4615</v>
      </c>
      <c r="F28" s="534">
        <v>13514.71</v>
      </c>
      <c r="G28" s="535">
        <v>137253.54250000001</v>
      </c>
      <c r="H28" s="536">
        <v>150768.2525</v>
      </c>
    </row>
    <row r="29" spans="1:8" ht="15.75">
      <c r="A29" s="22">
        <v>20</v>
      </c>
      <c r="B29" s="26" t="s">
        <v>57</v>
      </c>
      <c r="C29" s="532">
        <v>908736.4</v>
      </c>
      <c r="D29" s="532">
        <v>2470169.3328</v>
      </c>
      <c r="E29" s="533">
        <v>3378905.7327999999</v>
      </c>
      <c r="F29" s="534">
        <v>1788814.87</v>
      </c>
      <c r="G29" s="535">
        <v>986274.46580000001</v>
      </c>
      <c r="H29" s="536">
        <v>2775089.3358</v>
      </c>
    </row>
    <row r="30" spans="1:8" ht="15.75">
      <c r="A30" s="22">
        <v>21</v>
      </c>
      <c r="B30" s="26" t="s">
        <v>58</v>
      </c>
      <c r="C30" s="532">
        <v>0</v>
      </c>
      <c r="D30" s="532">
        <v>0</v>
      </c>
      <c r="E30" s="533">
        <v>0</v>
      </c>
      <c r="F30" s="534">
        <v>0</v>
      </c>
      <c r="G30" s="535">
        <v>0</v>
      </c>
      <c r="H30" s="536">
        <v>0</v>
      </c>
    </row>
    <row r="31" spans="1:8" ht="15.75">
      <c r="A31" s="22">
        <v>22</v>
      </c>
      <c r="B31" s="29" t="s">
        <v>59</v>
      </c>
      <c r="C31" s="533">
        <v>16848832.420000002</v>
      </c>
      <c r="D31" s="533">
        <v>100688340.48329999</v>
      </c>
      <c r="E31" s="533">
        <v>117537172.90329999</v>
      </c>
      <c r="F31" s="533">
        <v>13571659.080000002</v>
      </c>
      <c r="G31" s="533">
        <v>56082459.505199991</v>
      </c>
      <c r="H31" s="536">
        <v>69654118.585199997</v>
      </c>
    </row>
    <row r="32" spans="1:8" ht="15.75">
      <c r="A32" s="22"/>
      <c r="B32" s="23" t="s">
        <v>60</v>
      </c>
      <c r="C32" s="537"/>
      <c r="D32" s="537"/>
      <c r="E32" s="532"/>
      <c r="F32" s="538"/>
      <c r="G32" s="539"/>
      <c r="H32" s="540"/>
    </row>
    <row r="33" spans="1:9" ht="15.75">
      <c r="A33" s="22">
        <v>23</v>
      </c>
      <c r="B33" s="26" t="s">
        <v>61</v>
      </c>
      <c r="C33" s="532">
        <v>50000000</v>
      </c>
      <c r="D33" s="537">
        <v>0</v>
      </c>
      <c r="E33" s="533">
        <v>50000000</v>
      </c>
      <c r="F33" s="534">
        <v>50000000</v>
      </c>
      <c r="G33" s="539">
        <v>0</v>
      </c>
      <c r="H33" s="536">
        <v>50000000</v>
      </c>
    </row>
    <row r="34" spans="1:9" ht="15.75">
      <c r="A34" s="22">
        <v>24</v>
      </c>
      <c r="B34" s="26" t="s">
        <v>62</v>
      </c>
      <c r="C34" s="532">
        <v>0</v>
      </c>
      <c r="D34" s="537">
        <v>0</v>
      </c>
      <c r="E34" s="533">
        <v>0</v>
      </c>
      <c r="F34" s="534">
        <v>0</v>
      </c>
      <c r="G34" s="539">
        <v>0</v>
      </c>
      <c r="H34" s="536">
        <v>0</v>
      </c>
    </row>
    <row r="35" spans="1:9" ht="15.75">
      <c r="A35" s="22">
        <v>25</v>
      </c>
      <c r="B35" s="28" t="s">
        <v>63</v>
      </c>
      <c r="C35" s="532">
        <v>0</v>
      </c>
      <c r="D35" s="537">
        <v>0</v>
      </c>
      <c r="E35" s="533">
        <v>0</v>
      </c>
      <c r="F35" s="534">
        <v>0</v>
      </c>
      <c r="G35" s="539">
        <v>0</v>
      </c>
      <c r="H35" s="536">
        <v>0</v>
      </c>
    </row>
    <row r="36" spans="1:9" ht="15.75">
      <c r="A36" s="22">
        <v>26</v>
      </c>
      <c r="B36" s="26" t="s">
        <v>64</v>
      </c>
      <c r="C36" s="532">
        <v>0</v>
      </c>
      <c r="D36" s="537">
        <v>0</v>
      </c>
      <c r="E36" s="533">
        <v>0</v>
      </c>
      <c r="F36" s="534">
        <v>0</v>
      </c>
      <c r="G36" s="539">
        <v>0</v>
      </c>
      <c r="H36" s="536">
        <v>0</v>
      </c>
    </row>
    <row r="37" spans="1:9" ht="15.75">
      <c r="A37" s="22">
        <v>27</v>
      </c>
      <c r="B37" s="26" t="s">
        <v>65</v>
      </c>
      <c r="C37" s="532">
        <v>0</v>
      </c>
      <c r="D37" s="537">
        <v>0</v>
      </c>
      <c r="E37" s="533">
        <v>0</v>
      </c>
      <c r="F37" s="534">
        <v>0</v>
      </c>
      <c r="G37" s="539">
        <v>0</v>
      </c>
      <c r="H37" s="536">
        <v>0</v>
      </c>
    </row>
    <row r="38" spans="1:9" ht="15.75">
      <c r="A38" s="22">
        <v>28</v>
      </c>
      <c r="B38" s="26" t="s">
        <v>66</v>
      </c>
      <c r="C38" s="532">
        <v>11436638.662099998</v>
      </c>
      <c r="D38" s="537">
        <v>0</v>
      </c>
      <c r="E38" s="533">
        <v>11436638.662099998</v>
      </c>
      <c r="F38" s="534">
        <v>7331952.71</v>
      </c>
      <c r="G38" s="539">
        <v>0</v>
      </c>
      <c r="H38" s="536">
        <v>7331952.71</v>
      </c>
    </row>
    <row r="39" spans="1:9" ht="15.75">
      <c r="A39" s="22">
        <v>29</v>
      </c>
      <c r="B39" s="26" t="s">
        <v>67</v>
      </c>
      <c r="C39" s="532">
        <v>0</v>
      </c>
      <c r="D39" s="537">
        <v>0</v>
      </c>
      <c r="E39" s="533">
        <v>0</v>
      </c>
      <c r="F39" s="534">
        <v>0</v>
      </c>
      <c r="G39" s="539">
        <v>0</v>
      </c>
      <c r="H39" s="536">
        <v>0</v>
      </c>
    </row>
    <row r="40" spans="1:9" ht="15.75">
      <c r="A40" s="22">
        <v>30</v>
      </c>
      <c r="B40" s="254" t="s">
        <v>266</v>
      </c>
      <c r="C40" s="532">
        <v>61436638.662100002</v>
      </c>
      <c r="D40" s="537">
        <v>0</v>
      </c>
      <c r="E40" s="533">
        <v>61436638.662100002</v>
      </c>
      <c r="F40" s="534">
        <v>57331952.710000001</v>
      </c>
      <c r="G40" s="539">
        <v>0</v>
      </c>
      <c r="H40" s="536">
        <v>57331952.710000001</v>
      </c>
    </row>
    <row r="41" spans="1:9" ht="16.5" thickBot="1">
      <c r="A41" s="30">
        <v>31</v>
      </c>
      <c r="B41" s="31" t="s">
        <v>68</v>
      </c>
      <c r="C41" s="541">
        <v>78285471.082100004</v>
      </c>
      <c r="D41" s="541">
        <v>100688340.48329999</v>
      </c>
      <c r="E41" s="541">
        <v>178973811.5654</v>
      </c>
      <c r="F41" s="541">
        <v>70903611.790000007</v>
      </c>
      <c r="G41" s="541">
        <v>56082459.505199991</v>
      </c>
      <c r="H41" s="542">
        <v>126986071.29519999</v>
      </c>
    </row>
    <row r="42" spans="1:9">
      <c r="C42" s="194"/>
      <c r="D42" s="194"/>
      <c r="E42" s="194"/>
      <c r="F42" s="194"/>
      <c r="G42" s="194"/>
      <c r="H42" s="194"/>
    </row>
    <row r="43" spans="1:9">
      <c r="B43" s="32"/>
      <c r="C43" s="194"/>
      <c r="D43" s="194"/>
      <c r="E43" s="194"/>
      <c r="F43" s="194"/>
      <c r="G43" s="194"/>
      <c r="H43" s="194"/>
      <c r="I43" s="194">
        <f t="shared" ref="I43" si="0">I42-I20</f>
        <v>0</v>
      </c>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workbookViewId="0">
      <pane xSplit="1" ySplit="6" topLeftCell="B58" activePane="bottomRight" state="frozen"/>
      <selection activeCell="B9" sqref="B9"/>
      <selection pane="topRight" activeCell="B9" sqref="B9"/>
      <selection pane="bottomLeft" activeCell="B9" sqref="B9"/>
      <selection pane="bottomRight" activeCell="D70" sqref="D70"/>
    </sheetView>
  </sheetViews>
  <sheetFormatPr defaultColWidth="9.140625" defaultRowHeight="12.75"/>
  <cols>
    <col min="1" max="1" width="9.5703125" style="4" bestFit="1" customWidth="1"/>
    <col min="2" max="2" width="89.140625" style="4" customWidth="1"/>
    <col min="3" max="8" width="12.7109375" style="4" customWidth="1"/>
    <col min="9" max="9" width="8.85546875" style="4" customWidth="1"/>
    <col min="10" max="16384" width="9.140625" style="4"/>
  </cols>
  <sheetData>
    <row r="1" spans="1:8">
      <c r="A1" s="2" t="s">
        <v>31</v>
      </c>
      <c r="B1" s="3" t="str">
        <f>'Info '!C2</f>
        <v>JSC Ziraat Bank Georgia</v>
      </c>
      <c r="C1" s="3">
        <f>'Info '!D2</f>
        <v>0</v>
      </c>
    </row>
    <row r="2" spans="1:8">
      <c r="A2" s="2" t="s">
        <v>32</v>
      </c>
      <c r="B2" s="3"/>
      <c r="C2" s="405">
        <f>'1. key ratios '!$B$2</f>
        <v>44651</v>
      </c>
      <c r="D2" s="7"/>
      <c r="E2" s="7"/>
      <c r="F2" s="7"/>
      <c r="G2" s="7"/>
      <c r="H2" s="7"/>
    </row>
    <row r="3" spans="1:8">
      <c r="A3" s="2"/>
      <c r="B3" s="3"/>
      <c r="C3" s="6"/>
      <c r="D3" s="7"/>
      <c r="E3" s="7"/>
      <c r="F3" s="7"/>
      <c r="G3" s="7"/>
      <c r="H3" s="7"/>
    </row>
    <row r="4" spans="1:8" ht="13.5" thickBot="1">
      <c r="A4" s="34" t="s">
        <v>195</v>
      </c>
      <c r="B4" s="211" t="s">
        <v>23</v>
      </c>
      <c r="C4" s="15"/>
      <c r="D4" s="17"/>
      <c r="E4" s="17"/>
      <c r="F4" s="18"/>
      <c r="G4" s="18"/>
      <c r="H4" s="35" t="s">
        <v>74</v>
      </c>
    </row>
    <row r="5" spans="1:8">
      <c r="A5" s="36" t="s">
        <v>6</v>
      </c>
      <c r="B5" s="37"/>
      <c r="C5" s="702" t="s">
        <v>69</v>
      </c>
      <c r="D5" s="703"/>
      <c r="E5" s="704"/>
      <c r="F5" s="702" t="s">
        <v>73</v>
      </c>
      <c r="G5" s="703"/>
      <c r="H5" s="705"/>
    </row>
    <row r="6" spans="1:8">
      <c r="A6" s="38" t="s">
        <v>6</v>
      </c>
      <c r="B6" s="39"/>
      <c r="C6" s="40" t="s">
        <v>70</v>
      </c>
      <c r="D6" s="40" t="s">
        <v>71</v>
      </c>
      <c r="E6" s="40" t="s">
        <v>72</v>
      </c>
      <c r="F6" s="40" t="s">
        <v>70</v>
      </c>
      <c r="G6" s="40" t="s">
        <v>71</v>
      </c>
      <c r="H6" s="41" t="s">
        <v>72</v>
      </c>
    </row>
    <row r="7" spans="1:8">
      <c r="A7" s="42"/>
      <c r="B7" s="211" t="s">
        <v>194</v>
      </c>
      <c r="C7" s="43"/>
      <c r="D7" s="43"/>
      <c r="E7" s="43"/>
      <c r="F7" s="43"/>
      <c r="G7" s="43"/>
      <c r="H7" s="44"/>
    </row>
    <row r="8" spans="1:8" ht="15">
      <c r="A8" s="42">
        <v>1</v>
      </c>
      <c r="B8" s="45" t="s">
        <v>193</v>
      </c>
      <c r="C8" s="543">
        <v>190420</v>
      </c>
      <c r="D8" s="543">
        <v>1676.54</v>
      </c>
      <c r="E8" s="533">
        <v>192096.54</v>
      </c>
      <c r="F8" s="543">
        <v>207562.31</v>
      </c>
      <c r="G8" s="543">
        <v>-11114.21</v>
      </c>
      <c r="H8" s="544">
        <v>196448.1</v>
      </c>
    </row>
    <row r="9" spans="1:8" ht="15">
      <c r="A9" s="42">
        <v>2</v>
      </c>
      <c r="B9" s="45" t="s">
        <v>192</v>
      </c>
      <c r="C9" s="545">
        <v>1719970.34</v>
      </c>
      <c r="D9" s="545">
        <v>575326.97</v>
      </c>
      <c r="E9" s="533">
        <v>2295297.31</v>
      </c>
      <c r="F9" s="545">
        <v>887751.33000000007</v>
      </c>
      <c r="G9" s="545">
        <v>331226.55000000005</v>
      </c>
      <c r="H9" s="544">
        <v>1218977.8800000001</v>
      </c>
    </row>
    <row r="10" spans="1:8" ht="15">
      <c r="A10" s="42">
        <v>2.1</v>
      </c>
      <c r="B10" s="46" t="s">
        <v>191</v>
      </c>
      <c r="C10" s="543">
        <v>0</v>
      </c>
      <c r="D10" s="543">
        <v>0</v>
      </c>
      <c r="E10" s="533">
        <v>0</v>
      </c>
      <c r="F10" s="543">
        <v>0</v>
      </c>
      <c r="G10" s="543">
        <v>0</v>
      </c>
      <c r="H10" s="544">
        <v>0</v>
      </c>
    </row>
    <row r="11" spans="1:8" ht="15">
      <c r="A11" s="42">
        <v>2.2000000000000002</v>
      </c>
      <c r="B11" s="46" t="s">
        <v>190</v>
      </c>
      <c r="C11" s="543">
        <v>1406833.98</v>
      </c>
      <c r="D11" s="543">
        <v>197621.71</v>
      </c>
      <c r="E11" s="533">
        <v>1604455.69</v>
      </c>
      <c r="F11" s="543">
        <v>658129.69999999995</v>
      </c>
      <c r="G11" s="543">
        <v>106756.38</v>
      </c>
      <c r="H11" s="544">
        <v>764886.08</v>
      </c>
    </row>
    <row r="12" spans="1:8" ht="15">
      <c r="A12" s="42">
        <v>2.2999999999999998</v>
      </c>
      <c r="B12" s="46" t="s">
        <v>189</v>
      </c>
      <c r="C12" s="543">
        <v>0</v>
      </c>
      <c r="D12" s="543">
        <v>0</v>
      </c>
      <c r="E12" s="533">
        <v>0</v>
      </c>
      <c r="F12" s="543">
        <v>0</v>
      </c>
      <c r="G12" s="543">
        <v>0</v>
      </c>
      <c r="H12" s="544">
        <v>0</v>
      </c>
    </row>
    <row r="13" spans="1:8" ht="15">
      <c r="A13" s="42">
        <v>2.4</v>
      </c>
      <c r="B13" s="46" t="s">
        <v>188</v>
      </c>
      <c r="C13" s="543">
        <v>0</v>
      </c>
      <c r="D13" s="543">
        <v>0</v>
      </c>
      <c r="E13" s="533">
        <v>0</v>
      </c>
      <c r="F13" s="543">
        <v>0</v>
      </c>
      <c r="G13" s="543">
        <v>0</v>
      </c>
      <c r="H13" s="544">
        <v>0</v>
      </c>
    </row>
    <row r="14" spans="1:8" ht="15">
      <c r="A14" s="42">
        <v>2.5</v>
      </c>
      <c r="B14" s="46" t="s">
        <v>187</v>
      </c>
      <c r="C14" s="543">
        <v>46407.73</v>
      </c>
      <c r="D14" s="543">
        <v>177148.54</v>
      </c>
      <c r="E14" s="533">
        <v>223556.27000000002</v>
      </c>
      <c r="F14" s="543">
        <v>58675.03</v>
      </c>
      <c r="G14" s="543">
        <v>43770.93</v>
      </c>
      <c r="H14" s="544">
        <v>102445.95999999999</v>
      </c>
    </row>
    <row r="15" spans="1:8" ht="15">
      <c r="A15" s="42">
        <v>2.6</v>
      </c>
      <c r="B15" s="46" t="s">
        <v>186</v>
      </c>
      <c r="C15" s="543">
        <v>443.83</v>
      </c>
      <c r="D15" s="543">
        <v>59470.400000000001</v>
      </c>
      <c r="E15" s="533">
        <v>59914.23</v>
      </c>
      <c r="F15" s="543">
        <v>0</v>
      </c>
      <c r="G15" s="543">
        <v>4461.92</v>
      </c>
      <c r="H15" s="544">
        <v>4461.92</v>
      </c>
    </row>
    <row r="16" spans="1:8" ht="15">
      <c r="A16" s="42">
        <v>2.7</v>
      </c>
      <c r="B16" s="46" t="s">
        <v>185</v>
      </c>
      <c r="C16" s="543">
        <v>28580.33</v>
      </c>
      <c r="D16" s="543">
        <v>13537.98</v>
      </c>
      <c r="E16" s="533">
        <v>42118.31</v>
      </c>
      <c r="F16" s="543">
        <v>0</v>
      </c>
      <c r="G16" s="543">
        <v>41188.07</v>
      </c>
      <c r="H16" s="544">
        <v>41188.07</v>
      </c>
    </row>
    <row r="17" spans="1:8" ht="15">
      <c r="A17" s="42">
        <v>2.8</v>
      </c>
      <c r="B17" s="46" t="s">
        <v>184</v>
      </c>
      <c r="C17" s="543">
        <v>213148.33</v>
      </c>
      <c r="D17" s="543">
        <v>108676.59</v>
      </c>
      <c r="E17" s="533">
        <v>321824.92</v>
      </c>
      <c r="F17" s="543">
        <v>167834.67</v>
      </c>
      <c r="G17" s="543">
        <v>135049.25</v>
      </c>
      <c r="H17" s="544">
        <v>302883.92000000004</v>
      </c>
    </row>
    <row r="18" spans="1:8" ht="15">
      <c r="A18" s="42">
        <v>2.9</v>
      </c>
      <c r="B18" s="46" t="s">
        <v>183</v>
      </c>
      <c r="C18" s="543">
        <v>24556.14</v>
      </c>
      <c r="D18" s="543">
        <v>18871.75</v>
      </c>
      <c r="E18" s="533">
        <v>43427.89</v>
      </c>
      <c r="F18" s="543">
        <v>3111.93</v>
      </c>
      <c r="G18" s="543">
        <v>0</v>
      </c>
      <c r="H18" s="544">
        <v>3111.93</v>
      </c>
    </row>
    <row r="19" spans="1:8" ht="15">
      <c r="A19" s="42">
        <v>3</v>
      </c>
      <c r="B19" s="45" t="s">
        <v>182</v>
      </c>
      <c r="C19" s="543">
        <v>23252.3</v>
      </c>
      <c r="D19" s="543">
        <v>5119.78</v>
      </c>
      <c r="E19" s="533">
        <v>28372.079999999998</v>
      </c>
      <c r="F19" s="543">
        <v>5837.12</v>
      </c>
      <c r="G19" s="543">
        <v>8023.49</v>
      </c>
      <c r="H19" s="544">
        <v>13860.61</v>
      </c>
    </row>
    <row r="20" spans="1:8" ht="15">
      <c r="A20" s="42">
        <v>4</v>
      </c>
      <c r="B20" s="45" t="s">
        <v>181</v>
      </c>
      <c r="C20" s="543">
        <v>44595.56</v>
      </c>
      <c r="D20" s="543">
        <v>0</v>
      </c>
      <c r="E20" s="533">
        <v>44595.56</v>
      </c>
      <c r="F20" s="543">
        <v>430539.41</v>
      </c>
      <c r="G20" s="543">
        <v>0</v>
      </c>
      <c r="H20" s="544">
        <v>430539.41</v>
      </c>
    </row>
    <row r="21" spans="1:8" ht="15">
      <c r="A21" s="42">
        <v>5</v>
      </c>
      <c r="B21" s="45" t="s">
        <v>180</v>
      </c>
      <c r="C21" s="543">
        <v>52551.71</v>
      </c>
      <c r="D21" s="543">
        <v>54104.33</v>
      </c>
      <c r="E21" s="533">
        <v>106656.04000000001</v>
      </c>
      <c r="F21" s="543">
        <v>35673.08</v>
      </c>
      <c r="G21" s="543">
        <v>66937.320000000007</v>
      </c>
      <c r="H21" s="544">
        <v>102610.40000000001</v>
      </c>
    </row>
    <row r="22" spans="1:8" ht="15">
      <c r="A22" s="42">
        <v>6</v>
      </c>
      <c r="B22" s="47" t="s">
        <v>179</v>
      </c>
      <c r="C22" s="545">
        <v>2030789.9100000001</v>
      </c>
      <c r="D22" s="545">
        <v>636227.62</v>
      </c>
      <c r="E22" s="533">
        <v>2667017.5300000003</v>
      </c>
      <c r="F22" s="545">
        <v>1567363.2500000002</v>
      </c>
      <c r="G22" s="545">
        <v>395073.15</v>
      </c>
      <c r="H22" s="544">
        <v>1962436.4000000004</v>
      </c>
    </row>
    <row r="23" spans="1:8" ht="15">
      <c r="A23" s="42"/>
      <c r="B23" s="211" t="s">
        <v>178</v>
      </c>
      <c r="C23" s="543"/>
      <c r="D23" s="543"/>
      <c r="E23" s="532"/>
      <c r="F23" s="543"/>
      <c r="G23" s="543"/>
      <c r="H23" s="546"/>
    </row>
    <row r="24" spans="1:8" ht="15">
      <c r="A24" s="42">
        <v>7</v>
      </c>
      <c r="B24" s="45" t="s">
        <v>177</v>
      </c>
      <c r="C24" s="543">
        <v>29172.49</v>
      </c>
      <c r="D24" s="543">
        <v>18125.75</v>
      </c>
      <c r="E24" s="533">
        <v>47298.240000000005</v>
      </c>
      <c r="F24" s="543">
        <v>20293.93</v>
      </c>
      <c r="G24" s="543">
        <v>1483.1399999999999</v>
      </c>
      <c r="H24" s="544">
        <v>21777.07</v>
      </c>
    </row>
    <row r="25" spans="1:8" ht="15">
      <c r="A25" s="42">
        <v>8</v>
      </c>
      <c r="B25" s="45" t="s">
        <v>176</v>
      </c>
      <c r="C25" s="543">
        <v>12334.8</v>
      </c>
      <c r="D25" s="543">
        <v>82508.88</v>
      </c>
      <c r="E25" s="533">
        <v>94843.680000000008</v>
      </c>
      <c r="F25" s="543">
        <v>1679.1699999999983</v>
      </c>
      <c r="G25" s="543">
        <v>12494.87</v>
      </c>
      <c r="H25" s="544">
        <v>14174.039999999999</v>
      </c>
    </row>
    <row r="26" spans="1:8" ht="15">
      <c r="A26" s="42">
        <v>9</v>
      </c>
      <c r="B26" s="45" t="s">
        <v>175</v>
      </c>
      <c r="C26" s="543">
        <v>0</v>
      </c>
      <c r="D26" s="543">
        <v>43659.56</v>
      </c>
      <c r="E26" s="533">
        <v>43659.56</v>
      </c>
      <c r="F26" s="543">
        <v>0</v>
      </c>
      <c r="G26" s="543">
        <v>9414.3799999999992</v>
      </c>
      <c r="H26" s="544">
        <v>9414.3799999999992</v>
      </c>
    </row>
    <row r="27" spans="1:8" ht="15">
      <c r="A27" s="42">
        <v>10</v>
      </c>
      <c r="B27" s="45" t="s">
        <v>174</v>
      </c>
      <c r="C27" s="543"/>
      <c r="D27" s="543"/>
      <c r="E27" s="533">
        <v>0</v>
      </c>
      <c r="F27" s="543"/>
      <c r="G27" s="543"/>
      <c r="H27" s="544">
        <v>0</v>
      </c>
    </row>
    <row r="28" spans="1:8" ht="15">
      <c r="A28" s="42">
        <v>11</v>
      </c>
      <c r="B28" s="45" t="s">
        <v>173</v>
      </c>
      <c r="C28" s="543">
        <v>0</v>
      </c>
      <c r="D28" s="543">
        <v>279.51</v>
      </c>
      <c r="E28" s="533">
        <v>279.51</v>
      </c>
      <c r="F28" s="543">
        <v>0</v>
      </c>
      <c r="G28" s="543">
        <v>791.28</v>
      </c>
      <c r="H28" s="544">
        <v>791.28</v>
      </c>
    </row>
    <row r="29" spans="1:8" ht="15">
      <c r="A29" s="42">
        <v>12</v>
      </c>
      <c r="B29" s="45" t="s">
        <v>172</v>
      </c>
      <c r="C29" s="543">
        <v>17744.310000000001</v>
      </c>
      <c r="D29" s="543">
        <v>980.6</v>
      </c>
      <c r="E29" s="533">
        <v>18724.91</v>
      </c>
      <c r="F29" s="543">
        <v>20926.79</v>
      </c>
      <c r="G29" s="543">
        <v>2244.87</v>
      </c>
      <c r="H29" s="544">
        <v>23171.66</v>
      </c>
    </row>
    <row r="30" spans="1:8" ht="15">
      <c r="A30" s="42">
        <v>13</v>
      </c>
      <c r="B30" s="48" t="s">
        <v>171</v>
      </c>
      <c r="C30" s="545">
        <v>59251.600000000006</v>
      </c>
      <c r="D30" s="545">
        <v>145554.30000000002</v>
      </c>
      <c r="E30" s="533">
        <v>204805.90000000002</v>
      </c>
      <c r="F30" s="545">
        <v>42899.89</v>
      </c>
      <c r="G30" s="545">
        <v>26428.539999999997</v>
      </c>
      <c r="H30" s="544">
        <v>69328.429999999993</v>
      </c>
    </row>
    <row r="31" spans="1:8" ht="15">
      <c r="A31" s="42">
        <v>14</v>
      </c>
      <c r="B31" s="48" t="s">
        <v>170</v>
      </c>
      <c r="C31" s="545">
        <v>1971538.31</v>
      </c>
      <c r="D31" s="545">
        <v>490673.31999999995</v>
      </c>
      <c r="E31" s="533">
        <v>2462211.63</v>
      </c>
      <c r="F31" s="545">
        <v>1524463.3600000003</v>
      </c>
      <c r="G31" s="545">
        <v>368644.61000000004</v>
      </c>
      <c r="H31" s="544">
        <v>1893107.9700000004</v>
      </c>
    </row>
    <row r="32" spans="1:8">
      <c r="A32" s="42"/>
      <c r="B32" s="49"/>
      <c r="C32" s="547"/>
      <c r="D32" s="547"/>
      <c r="E32" s="547"/>
      <c r="F32" s="547"/>
      <c r="G32" s="547"/>
      <c r="H32" s="548"/>
    </row>
    <row r="33" spans="1:8" ht="15">
      <c r="A33" s="42"/>
      <c r="B33" s="49" t="s">
        <v>169</v>
      </c>
      <c r="C33" s="543"/>
      <c r="D33" s="543"/>
      <c r="E33" s="532"/>
      <c r="F33" s="543"/>
      <c r="G33" s="543"/>
      <c r="H33" s="546"/>
    </row>
    <row r="34" spans="1:8" ht="15">
      <c r="A34" s="42">
        <v>15</v>
      </c>
      <c r="B34" s="50" t="s">
        <v>168</v>
      </c>
      <c r="C34" s="549">
        <v>-70385.060000000012</v>
      </c>
      <c r="D34" s="549">
        <v>-148560.39790000001</v>
      </c>
      <c r="E34" s="533">
        <v>-218945.45790000004</v>
      </c>
      <c r="F34" s="549">
        <v>-76705.800000000017</v>
      </c>
      <c r="G34" s="549">
        <v>-10041.319999999978</v>
      </c>
      <c r="H34" s="544">
        <v>-86747.12</v>
      </c>
    </row>
    <row r="35" spans="1:8" ht="15">
      <c r="A35" s="42">
        <v>15.1</v>
      </c>
      <c r="B35" s="46" t="s">
        <v>167</v>
      </c>
      <c r="C35" s="543">
        <v>91818.17</v>
      </c>
      <c r="D35" s="543">
        <v>201863.6121</v>
      </c>
      <c r="E35" s="533">
        <v>293681.78210000001</v>
      </c>
      <c r="F35" s="543">
        <v>54869.49</v>
      </c>
      <c r="G35" s="543">
        <v>163836.73000000001</v>
      </c>
      <c r="H35" s="544">
        <v>218706.22</v>
      </c>
    </row>
    <row r="36" spans="1:8" ht="15">
      <c r="A36" s="42">
        <v>15.2</v>
      </c>
      <c r="B36" s="46" t="s">
        <v>166</v>
      </c>
      <c r="C36" s="543">
        <v>162203.23000000001</v>
      </c>
      <c r="D36" s="543">
        <v>350424.01</v>
      </c>
      <c r="E36" s="533">
        <v>512627.24</v>
      </c>
      <c r="F36" s="543">
        <v>131575.29</v>
      </c>
      <c r="G36" s="543">
        <v>173878.05</v>
      </c>
      <c r="H36" s="544">
        <v>305453.33999999997</v>
      </c>
    </row>
    <row r="37" spans="1:8" ht="15">
      <c r="A37" s="42">
        <v>16</v>
      </c>
      <c r="B37" s="45" t="s">
        <v>165</v>
      </c>
      <c r="C37" s="543">
        <v>0</v>
      </c>
      <c r="D37" s="543">
        <v>0</v>
      </c>
      <c r="E37" s="533">
        <v>0</v>
      </c>
      <c r="F37" s="543">
        <v>0</v>
      </c>
      <c r="G37" s="543">
        <v>0</v>
      </c>
      <c r="H37" s="544">
        <v>0</v>
      </c>
    </row>
    <row r="38" spans="1:8" ht="15">
      <c r="A38" s="42">
        <v>17</v>
      </c>
      <c r="B38" s="45" t="s">
        <v>164</v>
      </c>
      <c r="C38" s="543">
        <v>0</v>
      </c>
      <c r="D38" s="543">
        <v>0</v>
      </c>
      <c r="E38" s="533">
        <v>0</v>
      </c>
      <c r="F38" s="543">
        <v>0</v>
      </c>
      <c r="G38" s="543">
        <v>0</v>
      </c>
      <c r="H38" s="544">
        <v>0</v>
      </c>
    </row>
    <row r="39" spans="1:8" ht="15">
      <c r="A39" s="42">
        <v>18</v>
      </c>
      <c r="B39" s="45" t="s">
        <v>163</v>
      </c>
      <c r="C39" s="543">
        <v>0</v>
      </c>
      <c r="D39" s="543">
        <v>0</v>
      </c>
      <c r="E39" s="533">
        <v>0</v>
      </c>
      <c r="F39" s="543">
        <v>0</v>
      </c>
      <c r="G39" s="543">
        <v>0</v>
      </c>
      <c r="H39" s="544">
        <v>0</v>
      </c>
    </row>
    <row r="40" spans="1:8" ht="15">
      <c r="A40" s="42">
        <v>19</v>
      </c>
      <c r="B40" s="45" t="s">
        <v>162</v>
      </c>
      <c r="C40" s="543">
        <v>648427.76</v>
      </c>
      <c r="D40" s="543"/>
      <c r="E40" s="533">
        <v>648427.76</v>
      </c>
      <c r="F40" s="543">
        <v>190252.89</v>
      </c>
      <c r="G40" s="543"/>
      <c r="H40" s="544">
        <v>190252.89</v>
      </c>
    </row>
    <row r="41" spans="1:8" ht="15">
      <c r="A41" s="42">
        <v>20</v>
      </c>
      <c r="B41" s="45" t="s">
        <v>161</v>
      </c>
      <c r="C41" s="543">
        <v>5128.5</v>
      </c>
      <c r="D41" s="543"/>
      <c r="E41" s="533">
        <v>5128.5</v>
      </c>
      <c r="F41" s="543">
        <v>-4728.04</v>
      </c>
      <c r="G41" s="543"/>
      <c r="H41" s="544">
        <v>-4728.04</v>
      </c>
    </row>
    <row r="42" spans="1:8" ht="15">
      <c r="A42" s="42">
        <v>21</v>
      </c>
      <c r="B42" s="45" t="s">
        <v>160</v>
      </c>
      <c r="C42" s="543">
        <v>0</v>
      </c>
      <c r="D42" s="543">
        <v>0</v>
      </c>
      <c r="E42" s="533">
        <v>0</v>
      </c>
      <c r="F42" s="543">
        <v>9850</v>
      </c>
      <c r="G42" s="543">
        <v>0</v>
      </c>
      <c r="H42" s="544">
        <v>9850</v>
      </c>
    </row>
    <row r="43" spans="1:8" ht="15">
      <c r="A43" s="42">
        <v>22</v>
      </c>
      <c r="B43" s="45" t="s">
        <v>159</v>
      </c>
      <c r="C43" s="543">
        <v>0</v>
      </c>
      <c r="D43" s="543">
        <v>0</v>
      </c>
      <c r="E43" s="533">
        <v>0</v>
      </c>
      <c r="F43" s="543">
        <v>0</v>
      </c>
      <c r="G43" s="543">
        <v>0</v>
      </c>
      <c r="H43" s="544">
        <v>0</v>
      </c>
    </row>
    <row r="44" spans="1:8" ht="15">
      <c r="A44" s="42">
        <v>23</v>
      </c>
      <c r="B44" s="45" t="s">
        <v>158</v>
      </c>
      <c r="C44" s="543">
        <v>23618.68</v>
      </c>
      <c r="D44" s="543">
        <v>0</v>
      </c>
      <c r="E44" s="533">
        <v>23618.68</v>
      </c>
      <c r="F44" s="543">
        <v>29059.75</v>
      </c>
      <c r="G44" s="543">
        <v>0</v>
      </c>
      <c r="H44" s="544">
        <v>29059.75</v>
      </c>
    </row>
    <row r="45" spans="1:8" ht="15">
      <c r="A45" s="42">
        <v>24</v>
      </c>
      <c r="B45" s="48" t="s">
        <v>273</v>
      </c>
      <c r="C45" s="545">
        <v>606789.88</v>
      </c>
      <c r="D45" s="545">
        <v>-148560.39790000001</v>
      </c>
      <c r="E45" s="533">
        <v>458229.48210000002</v>
      </c>
      <c r="F45" s="545">
        <v>147728.79999999999</v>
      </c>
      <c r="G45" s="545">
        <v>-10041.319999999978</v>
      </c>
      <c r="H45" s="544">
        <v>137687.48000000001</v>
      </c>
    </row>
    <row r="46" spans="1:8">
      <c r="A46" s="42"/>
      <c r="B46" s="211" t="s">
        <v>157</v>
      </c>
      <c r="C46" s="543"/>
      <c r="D46" s="543"/>
      <c r="E46" s="543"/>
      <c r="F46" s="543"/>
      <c r="G46" s="543"/>
      <c r="H46" s="550"/>
    </row>
    <row r="47" spans="1:8" ht="15">
      <c r="A47" s="42">
        <v>25</v>
      </c>
      <c r="B47" s="45" t="s">
        <v>156</v>
      </c>
      <c r="C47" s="543">
        <v>12423.34</v>
      </c>
      <c r="D47" s="543">
        <v>0</v>
      </c>
      <c r="E47" s="533">
        <v>12423.34</v>
      </c>
      <c r="F47" s="543">
        <v>6964.52</v>
      </c>
      <c r="G47" s="543">
        <v>3987.88</v>
      </c>
      <c r="H47" s="544">
        <v>10952.400000000001</v>
      </c>
    </row>
    <row r="48" spans="1:8" ht="15">
      <c r="A48" s="42">
        <v>26</v>
      </c>
      <c r="B48" s="45" t="s">
        <v>155</v>
      </c>
      <c r="C48" s="543">
        <v>53244.31</v>
      </c>
      <c r="D48" s="543">
        <v>0</v>
      </c>
      <c r="E48" s="533">
        <v>53244.31</v>
      </c>
      <c r="F48" s="543">
        <v>26038.32</v>
      </c>
      <c r="G48" s="543">
        <v>0</v>
      </c>
      <c r="H48" s="544">
        <v>26038.32</v>
      </c>
    </row>
    <row r="49" spans="1:8" ht="15">
      <c r="A49" s="42">
        <v>27</v>
      </c>
      <c r="B49" s="45" t="s">
        <v>154</v>
      </c>
      <c r="C49" s="543">
        <v>845606.67</v>
      </c>
      <c r="D49" s="543"/>
      <c r="E49" s="533">
        <v>845606.67</v>
      </c>
      <c r="F49" s="543">
        <v>785633.28000000003</v>
      </c>
      <c r="G49" s="543"/>
      <c r="H49" s="544">
        <v>785633.28000000003</v>
      </c>
    </row>
    <row r="50" spans="1:8" ht="15">
      <c r="A50" s="42">
        <v>28</v>
      </c>
      <c r="B50" s="45" t="s">
        <v>153</v>
      </c>
      <c r="C50" s="543">
        <v>50</v>
      </c>
      <c r="D50" s="543"/>
      <c r="E50" s="533">
        <v>50</v>
      </c>
      <c r="F50" s="543">
        <v>120</v>
      </c>
      <c r="G50" s="543"/>
      <c r="H50" s="544">
        <v>120</v>
      </c>
    </row>
    <row r="51" spans="1:8" ht="15">
      <c r="A51" s="42">
        <v>29</v>
      </c>
      <c r="B51" s="45" t="s">
        <v>152</v>
      </c>
      <c r="C51" s="543">
        <v>284507.34000000003</v>
      </c>
      <c r="D51" s="543"/>
      <c r="E51" s="533">
        <v>284507.34000000003</v>
      </c>
      <c r="F51" s="543">
        <v>294663.65000000002</v>
      </c>
      <c r="G51" s="543"/>
      <c r="H51" s="544">
        <v>294663.65000000002</v>
      </c>
    </row>
    <row r="52" spans="1:8" ht="15">
      <c r="A52" s="42">
        <v>30</v>
      </c>
      <c r="B52" s="45" t="s">
        <v>151</v>
      </c>
      <c r="C52" s="543">
        <v>218195.84</v>
      </c>
      <c r="D52" s="543">
        <v>11624.82</v>
      </c>
      <c r="E52" s="533">
        <v>229820.66</v>
      </c>
      <c r="F52" s="543">
        <v>189583.26</v>
      </c>
      <c r="G52" s="543">
        <v>993.95</v>
      </c>
      <c r="H52" s="544">
        <v>190577.21000000002</v>
      </c>
    </row>
    <row r="53" spans="1:8" ht="15">
      <c r="A53" s="42">
        <v>31</v>
      </c>
      <c r="B53" s="48" t="s">
        <v>274</v>
      </c>
      <c r="C53" s="545">
        <v>1414027.5000000002</v>
      </c>
      <c r="D53" s="545">
        <v>11624.82</v>
      </c>
      <c r="E53" s="533">
        <v>1425652.3200000003</v>
      </c>
      <c r="F53" s="545">
        <v>1303003.03</v>
      </c>
      <c r="G53" s="545">
        <v>4981.83</v>
      </c>
      <c r="H53" s="544">
        <v>1307984.8600000001</v>
      </c>
    </row>
    <row r="54" spans="1:8" ht="15">
      <c r="A54" s="42">
        <v>32</v>
      </c>
      <c r="B54" s="48" t="s">
        <v>275</v>
      </c>
      <c r="C54" s="545">
        <v>-807237.62000000023</v>
      </c>
      <c r="D54" s="545">
        <v>-160185.21790000002</v>
      </c>
      <c r="E54" s="533">
        <v>-967422.83790000028</v>
      </c>
      <c r="F54" s="545">
        <v>-1155274.23</v>
      </c>
      <c r="G54" s="545">
        <v>-15023.149999999978</v>
      </c>
      <c r="H54" s="544">
        <v>-1170297.3799999999</v>
      </c>
    </row>
    <row r="55" spans="1:8">
      <c r="A55" s="42"/>
      <c r="B55" s="49"/>
      <c r="C55" s="547"/>
      <c r="D55" s="547"/>
      <c r="E55" s="547"/>
      <c r="F55" s="547"/>
      <c r="G55" s="547"/>
      <c r="H55" s="548"/>
    </row>
    <row r="56" spans="1:8" ht="15">
      <c r="A56" s="42">
        <v>33</v>
      </c>
      <c r="B56" s="48" t="s">
        <v>150</v>
      </c>
      <c r="C56" s="545">
        <v>1164300.69</v>
      </c>
      <c r="D56" s="545">
        <v>330488.1020999999</v>
      </c>
      <c r="E56" s="533">
        <v>1494788.7920999997</v>
      </c>
      <c r="F56" s="545">
        <v>369189.13000000035</v>
      </c>
      <c r="G56" s="545">
        <v>353621.46000000008</v>
      </c>
      <c r="H56" s="544">
        <v>722810.59000000043</v>
      </c>
    </row>
    <row r="57" spans="1:8">
      <c r="A57" s="42"/>
      <c r="B57" s="49"/>
      <c r="C57" s="547"/>
      <c r="D57" s="547"/>
      <c r="E57" s="547"/>
      <c r="F57" s="547"/>
      <c r="G57" s="547"/>
      <c r="H57" s="548"/>
    </row>
    <row r="58" spans="1:8" ht="15">
      <c r="A58" s="42">
        <v>34</v>
      </c>
      <c r="B58" s="45" t="s">
        <v>149</v>
      </c>
      <c r="C58" s="543">
        <v>-18514.169999999998</v>
      </c>
      <c r="D58" s="543"/>
      <c r="E58" s="533">
        <v>-18514.169999999998</v>
      </c>
      <c r="F58" s="543">
        <v>493341.26</v>
      </c>
      <c r="G58" s="543"/>
      <c r="H58" s="544">
        <v>493341.26</v>
      </c>
    </row>
    <row r="59" spans="1:8" s="212" customFormat="1" ht="15">
      <c r="A59" s="42">
        <v>35</v>
      </c>
      <c r="B59" s="45" t="s">
        <v>148</v>
      </c>
      <c r="C59" s="551">
        <v>0</v>
      </c>
      <c r="D59" s="552"/>
      <c r="E59" s="553">
        <v>0</v>
      </c>
      <c r="F59" s="554">
        <v>0</v>
      </c>
      <c r="G59" s="554"/>
      <c r="H59" s="555">
        <v>0</v>
      </c>
    </row>
    <row r="60" spans="1:8" ht="15">
      <c r="A60" s="42">
        <v>36</v>
      </c>
      <c r="B60" s="45" t="s">
        <v>147</v>
      </c>
      <c r="C60" s="543">
        <v>-109432.6</v>
      </c>
      <c r="D60" s="543"/>
      <c r="E60" s="533">
        <v>-109432.6</v>
      </c>
      <c r="F60" s="543">
        <v>48475.54</v>
      </c>
      <c r="G60" s="543"/>
      <c r="H60" s="544">
        <v>48475.54</v>
      </c>
    </row>
    <row r="61" spans="1:8" ht="15">
      <c r="A61" s="42">
        <v>37</v>
      </c>
      <c r="B61" s="48" t="s">
        <v>146</v>
      </c>
      <c r="C61" s="545">
        <v>-127946.77</v>
      </c>
      <c r="D61" s="545">
        <v>0</v>
      </c>
      <c r="E61" s="533">
        <v>-127946.77</v>
      </c>
      <c r="F61" s="545">
        <v>541816.80000000005</v>
      </c>
      <c r="G61" s="545">
        <v>0</v>
      </c>
      <c r="H61" s="544">
        <v>541816.80000000005</v>
      </c>
    </row>
    <row r="62" spans="1:8">
      <c r="A62" s="42"/>
      <c r="B62" s="51"/>
      <c r="C62" s="543"/>
      <c r="D62" s="543"/>
      <c r="E62" s="543"/>
      <c r="F62" s="543"/>
      <c r="G62" s="543"/>
      <c r="H62" s="550"/>
    </row>
    <row r="63" spans="1:8" ht="15">
      <c r="A63" s="42">
        <v>38</v>
      </c>
      <c r="B63" s="52" t="s">
        <v>145</v>
      </c>
      <c r="C63" s="545">
        <v>1292247.46</v>
      </c>
      <c r="D63" s="545">
        <v>330488.1020999999</v>
      </c>
      <c r="E63" s="533">
        <v>1622735.5620999997</v>
      </c>
      <c r="F63" s="545">
        <v>-172627.66999999969</v>
      </c>
      <c r="G63" s="545">
        <v>353621.46000000008</v>
      </c>
      <c r="H63" s="544">
        <v>180993.79000000039</v>
      </c>
    </row>
    <row r="64" spans="1:8" ht="15">
      <c r="A64" s="38">
        <v>39</v>
      </c>
      <c r="B64" s="45" t="s">
        <v>144</v>
      </c>
      <c r="C64" s="556">
        <v>0</v>
      </c>
      <c r="D64" s="556"/>
      <c r="E64" s="533">
        <v>0</v>
      </c>
      <c r="F64" s="556">
        <v>0</v>
      </c>
      <c r="G64" s="556"/>
      <c r="H64" s="544">
        <v>0</v>
      </c>
    </row>
    <row r="65" spans="1:8" ht="15">
      <c r="A65" s="42">
        <v>40</v>
      </c>
      <c r="B65" s="48" t="s">
        <v>143</v>
      </c>
      <c r="C65" s="545">
        <v>1292247.46</v>
      </c>
      <c r="D65" s="545">
        <v>330488.1020999999</v>
      </c>
      <c r="E65" s="533">
        <v>1622735.5620999997</v>
      </c>
      <c r="F65" s="545">
        <v>-172627.66999999969</v>
      </c>
      <c r="G65" s="545">
        <v>353621.46000000008</v>
      </c>
      <c r="H65" s="544">
        <v>180993.79000000039</v>
      </c>
    </row>
    <row r="66" spans="1:8" ht="15">
      <c r="A66" s="38">
        <v>41</v>
      </c>
      <c r="B66" s="45" t="s">
        <v>142</v>
      </c>
      <c r="C66" s="556">
        <v>0</v>
      </c>
      <c r="D66" s="556"/>
      <c r="E66" s="533">
        <v>0</v>
      </c>
      <c r="F66" s="556">
        <v>0</v>
      </c>
      <c r="G66" s="556"/>
      <c r="H66" s="544">
        <v>0</v>
      </c>
    </row>
    <row r="67" spans="1:8" ht="15.75" thickBot="1">
      <c r="A67" s="53">
        <v>42</v>
      </c>
      <c r="B67" s="54" t="s">
        <v>141</v>
      </c>
      <c r="C67" s="557">
        <v>1292247.46</v>
      </c>
      <c r="D67" s="557">
        <v>330488.1020999999</v>
      </c>
      <c r="E67" s="541">
        <v>1622735.5620999997</v>
      </c>
      <c r="F67" s="557">
        <v>-172627.66999999969</v>
      </c>
      <c r="G67" s="557">
        <v>353621.46000000008</v>
      </c>
      <c r="H67" s="558">
        <v>180993.79000000039</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zoomScaleNormal="100" workbookViewId="0">
      <selection activeCell="B53" sqref="B53"/>
    </sheetView>
  </sheetViews>
  <sheetFormatPr defaultColWidth="9.140625" defaultRowHeight="14.25"/>
  <cols>
    <col min="1" max="1" width="9.5703125" style="5" bestFit="1" customWidth="1"/>
    <col min="2" max="2" width="72.28515625" style="5" customWidth="1"/>
    <col min="3" max="8" width="12.7109375" style="5" customWidth="1"/>
    <col min="9" max="14" width="16.85546875" style="5" bestFit="1" customWidth="1"/>
    <col min="15" max="16384" width="9.140625" style="5"/>
  </cols>
  <sheetData>
    <row r="1" spans="1:14">
      <c r="A1" s="2" t="s">
        <v>31</v>
      </c>
      <c r="B1" s="3" t="str">
        <f>'Info '!C2</f>
        <v>JSC Ziraat Bank Georgia</v>
      </c>
    </row>
    <row r="2" spans="1:14">
      <c r="A2" s="2" t="s">
        <v>32</v>
      </c>
      <c r="B2" s="638">
        <f>'1. key ratios '!$B$2</f>
        <v>44651</v>
      </c>
    </row>
    <row r="3" spans="1:14">
      <c r="A3" s="4"/>
    </row>
    <row r="4" spans="1:14" ht="15" thickBot="1">
      <c r="A4" s="4" t="s">
        <v>75</v>
      </c>
      <c r="B4" s="4"/>
      <c r="C4" s="195"/>
      <c r="D4" s="195"/>
      <c r="E4" s="195"/>
      <c r="F4" s="196"/>
      <c r="G4" s="196"/>
      <c r="H4" s="197" t="s">
        <v>74</v>
      </c>
    </row>
    <row r="5" spans="1:14">
      <c r="A5" s="706" t="s">
        <v>6</v>
      </c>
      <c r="B5" s="708" t="s">
        <v>340</v>
      </c>
      <c r="C5" s="702" t="s">
        <v>69</v>
      </c>
      <c r="D5" s="703"/>
      <c r="E5" s="704"/>
      <c r="F5" s="702" t="s">
        <v>73</v>
      </c>
      <c r="G5" s="703"/>
      <c r="H5" s="705"/>
    </row>
    <row r="6" spans="1:14">
      <c r="A6" s="707"/>
      <c r="B6" s="709"/>
      <c r="C6" s="24" t="s">
        <v>287</v>
      </c>
      <c r="D6" s="24" t="s">
        <v>122</v>
      </c>
      <c r="E6" s="24" t="s">
        <v>109</v>
      </c>
      <c r="F6" s="24" t="s">
        <v>287</v>
      </c>
      <c r="G6" s="24" t="s">
        <v>122</v>
      </c>
      <c r="H6" s="25" t="s">
        <v>109</v>
      </c>
    </row>
    <row r="7" spans="1:14" s="13" customFormat="1" ht="15.75">
      <c r="A7" s="198">
        <v>1</v>
      </c>
      <c r="B7" s="199" t="s">
        <v>374</v>
      </c>
      <c r="C7" s="596">
        <v>16833973.02</v>
      </c>
      <c r="D7" s="596">
        <v>10767461.808599999</v>
      </c>
      <c r="E7" s="595">
        <v>27601434.828599997</v>
      </c>
      <c r="F7" s="596">
        <v>11800608.75</v>
      </c>
      <c r="G7" s="596">
        <v>16827126.9802</v>
      </c>
      <c r="H7" s="594">
        <v>28627735.7302</v>
      </c>
      <c r="I7" s="634"/>
      <c r="J7" s="634"/>
      <c r="K7" s="634"/>
      <c r="L7" s="634"/>
      <c r="M7" s="634"/>
      <c r="N7" s="634"/>
    </row>
    <row r="8" spans="1:14" s="13" customFormat="1" ht="15.75">
      <c r="A8" s="198">
        <v>1.1000000000000001</v>
      </c>
      <c r="B8" s="242" t="s">
        <v>305</v>
      </c>
      <c r="C8" s="596">
        <v>11954164.5</v>
      </c>
      <c r="D8" s="596">
        <v>6674433.4907999998</v>
      </c>
      <c r="E8" s="595">
        <v>18628597.990800001</v>
      </c>
      <c r="F8" s="596">
        <v>10800081.33</v>
      </c>
      <c r="G8" s="596">
        <v>14810083.5121</v>
      </c>
      <c r="H8" s="594">
        <v>25610164.842100002</v>
      </c>
      <c r="I8" s="634"/>
      <c r="J8" s="634"/>
      <c r="K8" s="634"/>
      <c r="L8" s="634"/>
      <c r="M8" s="634"/>
      <c r="N8" s="634"/>
    </row>
    <row r="9" spans="1:14" s="13" customFormat="1" ht="15.75">
      <c r="A9" s="198">
        <v>1.2</v>
      </c>
      <c r="B9" s="242" t="s">
        <v>306</v>
      </c>
      <c r="C9" s="596"/>
      <c r="D9" s="596"/>
      <c r="E9" s="595">
        <v>0</v>
      </c>
      <c r="F9" s="596"/>
      <c r="G9" s="596"/>
      <c r="H9" s="594">
        <v>0</v>
      </c>
      <c r="I9" s="634"/>
      <c r="J9" s="634"/>
      <c r="K9" s="634"/>
      <c r="L9" s="634"/>
      <c r="M9" s="634"/>
      <c r="N9" s="634"/>
    </row>
    <row r="10" spans="1:14" s="13" customFormat="1" ht="15.75">
      <c r="A10" s="198">
        <v>1.3</v>
      </c>
      <c r="B10" s="242" t="s">
        <v>307</v>
      </c>
      <c r="C10" s="596">
        <v>4879808.5199999996</v>
      </c>
      <c r="D10" s="596">
        <v>4093028.3177999998</v>
      </c>
      <c r="E10" s="595">
        <v>8972836.8377999999</v>
      </c>
      <c r="F10" s="596">
        <v>1000527.42</v>
      </c>
      <c r="G10" s="596">
        <v>2017043.4680999999</v>
      </c>
      <c r="H10" s="594">
        <v>3017570.8881000001</v>
      </c>
      <c r="I10" s="634"/>
      <c r="J10" s="634"/>
      <c r="K10" s="634"/>
      <c r="L10" s="634"/>
      <c r="M10" s="634"/>
      <c r="N10" s="634"/>
    </row>
    <row r="11" spans="1:14" s="13" customFormat="1" ht="15.75">
      <c r="A11" s="198">
        <v>1.4</v>
      </c>
      <c r="B11" s="242" t="s">
        <v>288</v>
      </c>
      <c r="C11" s="596">
        <v>0</v>
      </c>
      <c r="D11" s="596">
        <v>0</v>
      </c>
      <c r="E11" s="595">
        <v>0</v>
      </c>
      <c r="F11" s="596">
        <v>0</v>
      </c>
      <c r="G11" s="596">
        <v>0</v>
      </c>
      <c r="H11" s="594">
        <v>0</v>
      </c>
      <c r="I11" s="634"/>
      <c r="J11" s="634"/>
      <c r="K11" s="634"/>
      <c r="L11" s="634"/>
      <c r="M11" s="634"/>
      <c r="N11" s="634"/>
    </row>
    <row r="12" spans="1:14" s="13" customFormat="1" ht="29.25" customHeight="1">
      <c r="A12" s="198">
        <v>2</v>
      </c>
      <c r="B12" s="201" t="s">
        <v>309</v>
      </c>
      <c r="C12" s="596"/>
      <c r="D12" s="596">
        <v>0</v>
      </c>
      <c r="E12" s="595">
        <v>0</v>
      </c>
      <c r="F12" s="596"/>
      <c r="G12" s="596">
        <v>0</v>
      </c>
      <c r="H12" s="594">
        <v>0</v>
      </c>
      <c r="I12" s="634"/>
      <c r="J12" s="634"/>
      <c r="K12" s="634"/>
      <c r="L12" s="634"/>
      <c r="M12" s="634"/>
      <c r="N12" s="634"/>
    </row>
    <row r="13" spans="1:14" s="13" customFormat="1" ht="19.899999999999999" customHeight="1">
      <c r="A13" s="198">
        <v>3</v>
      </c>
      <c r="B13" s="201" t="s">
        <v>308</v>
      </c>
      <c r="C13" s="596">
        <v>0</v>
      </c>
      <c r="D13" s="596">
        <v>0</v>
      </c>
      <c r="E13" s="595">
        <v>0</v>
      </c>
      <c r="F13" s="596">
        <v>0</v>
      </c>
      <c r="G13" s="596">
        <v>0</v>
      </c>
      <c r="H13" s="594">
        <v>0</v>
      </c>
      <c r="I13" s="634"/>
      <c r="J13" s="634"/>
      <c r="K13" s="634"/>
      <c r="L13" s="634"/>
      <c r="M13" s="634"/>
      <c r="N13" s="634"/>
    </row>
    <row r="14" spans="1:14" s="13" customFormat="1" ht="15.75">
      <c r="A14" s="198">
        <v>3.1</v>
      </c>
      <c r="B14" s="243" t="s">
        <v>289</v>
      </c>
      <c r="C14" s="596"/>
      <c r="D14" s="596"/>
      <c r="E14" s="595">
        <v>0</v>
      </c>
      <c r="F14" s="596"/>
      <c r="G14" s="596"/>
      <c r="H14" s="594">
        <v>0</v>
      </c>
      <c r="I14" s="634"/>
      <c r="J14" s="634"/>
      <c r="K14" s="634"/>
      <c r="L14" s="634"/>
      <c r="M14" s="634"/>
      <c r="N14" s="634"/>
    </row>
    <row r="15" spans="1:14" s="13" customFormat="1" ht="15.75">
      <c r="A15" s="198">
        <v>3.2</v>
      </c>
      <c r="B15" s="243" t="s">
        <v>290</v>
      </c>
      <c r="C15" s="596"/>
      <c r="D15" s="596"/>
      <c r="E15" s="595">
        <v>0</v>
      </c>
      <c r="F15" s="596"/>
      <c r="G15" s="596"/>
      <c r="H15" s="594">
        <v>0</v>
      </c>
      <c r="I15" s="634"/>
      <c r="J15" s="634"/>
      <c r="K15" s="634"/>
      <c r="L15" s="634"/>
      <c r="M15" s="634"/>
      <c r="N15" s="634"/>
    </row>
    <row r="16" spans="1:14" s="13" customFormat="1" ht="15.75">
      <c r="A16" s="198">
        <v>4</v>
      </c>
      <c r="B16" s="246" t="s">
        <v>319</v>
      </c>
      <c r="C16" s="596">
        <v>274550584</v>
      </c>
      <c r="D16" s="596">
        <v>207404614.26590002</v>
      </c>
      <c r="E16" s="595">
        <v>481955198.26590002</v>
      </c>
      <c r="F16" s="596">
        <v>218823734.28</v>
      </c>
      <c r="G16" s="596">
        <v>90491871.669400007</v>
      </c>
      <c r="H16" s="594">
        <v>309315605.94940001</v>
      </c>
      <c r="I16" s="634"/>
      <c r="J16" s="634"/>
      <c r="K16" s="634"/>
      <c r="L16" s="634"/>
      <c r="M16" s="634"/>
      <c r="N16" s="634"/>
    </row>
    <row r="17" spans="1:14" s="13" customFormat="1" ht="15.75">
      <c r="A17" s="198">
        <v>4.0999999999999996</v>
      </c>
      <c r="B17" s="243" t="s">
        <v>310</v>
      </c>
      <c r="C17" s="596">
        <v>265885500</v>
      </c>
      <c r="D17" s="596">
        <v>194422811.05500001</v>
      </c>
      <c r="E17" s="595">
        <v>460308311.05500001</v>
      </c>
      <c r="F17" s="596">
        <v>209898590</v>
      </c>
      <c r="G17" s="596">
        <v>76852394.430000007</v>
      </c>
      <c r="H17" s="594">
        <v>286750984.43000001</v>
      </c>
      <c r="I17" s="634"/>
      <c r="J17" s="634"/>
      <c r="K17" s="634"/>
      <c r="L17" s="634"/>
      <c r="M17" s="634"/>
      <c r="N17" s="634"/>
    </row>
    <row r="18" spans="1:14" s="13" customFormat="1" ht="15.75">
      <c r="A18" s="198">
        <v>4.2</v>
      </c>
      <c r="B18" s="243" t="s">
        <v>304</v>
      </c>
      <c r="C18" s="596">
        <v>8665084</v>
      </c>
      <c r="D18" s="596">
        <v>12981803.210899999</v>
      </c>
      <c r="E18" s="595">
        <v>21646887.210900001</v>
      </c>
      <c r="F18" s="596">
        <v>8925144.2799999993</v>
      </c>
      <c r="G18" s="596">
        <v>13639477.239399999</v>
      </c>
      <c r="H18" s="594">
        <v>22564621.519400001</v>
      </c>
      <c r="I18" s="634"/>
      <c r="J18" s="634"/>
      <c r="K18" s="634"/>
      <c r="L18" s="634"/>
      <c r="M18" s="634"/>
      <c r="N18" s="634"/>
    </row>
    <row r="19" spans="1:14" s="13" customFormat="1" ht="15.75">
      <c r="A19" s="198">
        <v>5</v>
      </c>
      <c r="B19" s="201" t="s">
        <v>318</v>
      </c>
      <c r="C19" s="596">
        <v>80130879.400000006</v>
      </c>
      <c r="D19" s="596">
        <v>101483230.0623</v>
      </c>
      <c r="E19" s="595">
        <v>181614109.4623</v>
      </c>
      <c r="F19" s="596">
        <v>63640860.32</v>
      </c>
      <c r="G19" s="596">
        <v>57391137.046000004</v>
      </c>
      <c r="H19" s="594">
        <v>121031997.366</v>
      </c>
      <c r="I19" s="634"/>
      <c r="J19" s="634"/>
      <c r="K19" s="634"/>
      <c r="L19" s="634"/>
      <c r="M19" s="634"/>
      <c r="N19" s="634"/>
    </row>
    <row r="20" spans="1:14" s="13" customFormat="1" ht="15.75">
      <c r="A20" s="198">
        <v>5.0999999999999996</v>
      </c>
      <c r="B20" s="244" t="s">
        <v>293</v>
      </c>
      <c r="C20" s="596">
        <v>213260</v>
      </c>
      <c r="D20" s="596">
        <v>3019115.55</v>
      </c>
      <c r="E20" s="595">
        <v>3232375.55</v>
      </c>
      <c r="F20" s="596">
        <v>135618.82</v>
      </c>
      <c r="G20" s="596">
        <v>3068914.1</v>
      </c>
      <c r="H20" s="594">
        <v>3204532.92</v>
      </c>
      <c r="I20" s="634"/>
      <c r="J20" s="634"/>
      <c r="K20" s="634"/>
      <c r="L20" s="634"/>
      <c r="M20" s="634"/>
      <c r="N20" s="634"/>
    </row>
    <row r="21" spans="1:14" s="13" customFormat="1" ht="15.75">
      <c r="A21" s="198">
        <v>5.2</v>
      </c>
      <c r="B21" s="244" t="s">
        <v>292</v>
      </c>
      <c r="C21" s="596">
        <v>0</v>
      </c>
      <c r="D21" s="596">
        <v>0</v>
      </c>
      <c r="E21" s="595">
        <v>0</v>
      </c>
      <c r="F21" s="596">
        <v>0</v>
      </c>
      <c r="G21" s="596">
        <v>0</v>
      </c>
      <c r="H21" s="594">
        <v>0</v>
      </c>
      <c r="I21" s="634"/>
      <c r="J21" s="634"/>
      <c r="K21" s="634"/>
      <c r="L21" s="634"/>
      <c r="M21" s="634"/>
      <c r="N21" s="634"/>
    </row>
    <row r="22" spans="1:14" s="13" customFormat="1" ht="15.75">
      <c r="A22" s="198">
        <v>5.3</v>
      </c>
      <c r="B22" s="244" t="s">
        <v>291</v>
      </c>
      <c r="C22" s="596">
        <v>79917619.400000006</v>
      </c>
      <c r="D22" s="596">
        <v>98464114.5123</v>
      </c>
      <c r="E22" s="595">
        <v>178381733.91229999</v>
      </c>
      <c r="F22" s="596">
        <v>63505241.5</v>
      </c>
      <c r="G22" s="596">
        <v>54322222.946000002</v>
      </c>
      <c r="H22" s="594">
        <v>117827464.44600001</v>
      </c>
      <c r="I22" s="634"/>
      <c r="J22" s="634"/>
      <c r="K22" s="634"/>
      <c r="L22" s="634"/>
      <c r="M22" s="634"/>
      <c r="N22" s="634"/>
    </row>
    <row r="23" spans="1:14" s="13" customFormat="1" ht="15.75">
      <c r="A23" s="198" t="s">
        <v>16</v>
      </c>
      <c r="B23" s="202" t="s">
        <v>76</v>
      </c>
      <c r="C23" s="596">
        <v>19501351.199999999</v>
      </c>
      <c r="D23" s="596">
        <v>27042015.964600001</v>
      </c>
      <c r="E23" s="595">
        <v>46543367.1646</v>
      </c>
      <c r="F23" s="596">
        <v>15866473.5</v>
      </c>
      <c r="G23" s="596">
        <v>29416076.122400001</v>
      </c>
      <c r="H23" s="594">
        <v>45282549.622400001</v>
      </c>
      <c r="I23" s="634"/>
      <c r="J23" s="634"/>
      <c r="K23" s="634"/>
      <c r="L23" s="634"/>
      <c r="M23" s="634"/>
      <c r="N23" s="634"/>
    </row>
    <row r="24" spans="1:14" s="13" customFormat="1" ht="15.75">
      <c r="A24" s="198" t="s">
        <v>17</v>
      </c>
      <c r="B24" s="202" t="s">
        <v>77</v>
      </c>
      <c r="C24" s="596">
        <v>31423161</v>
      </c>
      <c r="D24" s="596">
        <v>39520504.767800003</v>
      </c>
      <c r="E24" s="595">
        <v>70943665.767800003</v>
      </c>
      <c r="F24" s="596">
        <v>22384652</v>
      </c>
      <c r="G24" s="596">
        <v>18171970.101599999</v>
      </c>
      <c r="H24" s="594">
        <v>40556622.101599999</v>
      </c>
      <c r="I24" s="634"/>
      <c r="J24" s="634"/>
      <c r="K24" s="634"/>
      <c r="L24" s="634"/>
      <c r="M24" s="634"/>
      <c r="N24" s="634"/>
    </row>
    <row r="25" spans="1:14" s="13" customFormat="1" ht="15.75">
      <c r="A25" s="198" t="s">
        <v>18</v>
      </c>
      <c r="B25" s="202" t="s">
        <v>78</v>
      </c>
      <c r="C25" s="596">
        <v>19937374.199999999</v>
      </c>
      <c r="D25" s="596">
        <v>4674961.6459999997</v>
      </c>
      <c r="E25" s="595">
        <v>24612335.846000001</v>
      </c>
      <c r="F25" s="596">
        <v>19507286</v>
      </c>
      <c r="G25" s="596">
        <v>3367088.361</v>
      </c>
      <c r="H25" s="594">
        <v>22874374.361000001</v>
      </c>
      <c r="I25" s="634"/>
      <c r="J25" s="634"/>
      <c r="K25" s="634"/>
      <c r="L25" s="634"/>
      <c r="M25" s="634"/>
      <c r="N25" s="634"/>
    </row>
    <row r="26" spans="1:14" s="13" customFormat="1" ht="15.75">
      <c r="A26" s="198" t="s">
        <v>19</v>
      </c>
      <c r="B26" s="202" t="s">
        <v>79</v>
      </c>
      <c r="C26" s="596">
        <v>9055733</v>
      </c>
      <c r="D26" s="596">
        <v>27226632.133900002</v>
      </c>
      <c r="E26" s="595">
        <v>36282365.133900002</v>
      </c>
      <c r="F26" s="596">
        <v>5746830</v>
      </c>
      <c r="G26" s="596">
        <v>3367088.361</v>
      </c>
      <c r="H26" s="594">
        <v>9113918.3609999996</v>
      </c>
      <c r="I26" s="634"/>
      <c r="J26" s="634"/>
      <c r="K26" s="634"/>
      <c r="L26" s="634"/>
      <c r="M26" s="634"/>
      <c r="N26" s="634"/>
    </row>
    <row r="27" spans="1:14" s="13" customFormat="1" ht="15.75">
      <c r="A27" s="198" t="s">
        <v>20</v>
      </c>
      <c r="B27" s="202" t="s">
        <v>80</v>
      </c>
      <c r="C27" s="596">
        <v>0</v>
      </c>
      <c r="D27" s="596">
        <v>0</v>
      </c>
      <c r="E27" s="595">
        <v>0</v>
      </c>
      <c r="F27" s="596">
        <v>0</v>
      </c>
      <c r="G27" s="596">
        <v>0</v>
      </c>
      <c r="H27" s="594">
        <v>0</v>
      </c>
      <c r="I27" s="634"/>
      <c r="J27" s="634"/>
      <c r="K27" s="634"/>
      <c r="L27" s="634"/>
      <c r="M27" s="634"/>
      <c r="N27" s="634"/>
    </row>
    <row r="28" spans="1:14" s="13" customFormat="1" ht="15.75">
      <c r="A28" s="198">
        <v>5.4</v>
      </c>
      <c r="B28" s="244" t="s">
        <v>294</v>
      </c>
      <c r="C28" s="596">
        <v>0</v>
      </c>
      <c r="D28" s="596">
        <v>0</v>
      </c>
      <c r="E28" s="595">
        <v>0</v>
      </c>
      <c r="F28" s="596">
        <v>0</v>
      </c>
      <c r="G28" s="596">
        <v>0</v>
      </c>
      <c r="H28" s="594">
        <v>0</v>
      </c>
      <c r="I28" s="634"/>
      <c r="J28" s="634"/>
      <c r="K28" s="634"/>
      <c r="L28" s="634"/>
      <c r="M28" s="634"/>
      <c r="N28" s="634"/>
    </row>
    <row r="29" spans="1:14" s="13" customFormat="1" ht="15.75">
      <c r="A29" s="198">
        <v>5.5</v>
      </c>
      <c r="B29" s="244" t="s">
        <v>295</v>
      </c>
      <c r="C29" s="596">
        <v>0</v>
      </c>
      <c r="D29" s="596">
        <v>0</v>
      </c>
      <c r="E29" s="595">
        <v>0</v>
      </c>
      <c r="F29" s="596">
        <v>0</v>
      </c>
      <c r="G29" s="596">
        <v>0</v>
      </c>
      <c r="H29" s="594">
        <v>0</v>
      </c>
      <c r="I29" s="634"/>
      <c r="J29" s="634"/>
      <c r="K29" s="634"/>
      <c r="L29" s="634"/>
      <c r="M29" s="634"/>
      <c r="N29" s="634"/>
    </row>
    <row r="30" spans="1:14" s="13" customFormat="1" ht="15.75">
      <c r="A30" s="198">
        <v>5.6</v>
      </c>
      <c r="B30" s="244" t="s">
        <v>296</v>
      </c>
      <c r="C30" s="596">
        <v>0</v>
      </c>
      <c r="D30" s="596">
        <v>0</v>
      </c>
      <c r="E30" s="595">
        <v>0</v>
      </c>
      <c r="F30" s="596">
        <v>0</v>
      </c>
      <c r="G30" s="596">
        <v>0</v>
      </c>
      <c r="H30" s="594">
        <v>0</v>
      </c>
      <c r="I30" s="634"/>
      <c r="J30" s="634"/>
      <c r="K30" s="634"/>
      <c r="L30" s="634"/>
      <c r="M30" s="634"/>
      <c r="N30" s="634"/>
    </row>
    <row r="31" spans="1:14" s="13" customFormat="1" ht="15.75">
      <c r="A31" s="198">
        <v>5.7</v>
      </c>
      <c r="B31" s="244" t="s">
        <v>80</v>
      </c>
      <c r="C31" s="596">
        <v>0</v>
      </c>
      <c r="D31" s="596">
        <v>0</v>
      </c>
      <c r="E31" s="595">
        <v>0</v>
      </c>
      <c r="F31" s="596">
        <v>0</v>
      </c>
      <c r="G31" s="596">
        <v>0</v>
      </c>
      <c r="H31" s="594">
        <v>0</v>
      </c>
      <c r="I31" s="634"/>
      <c r="J31" s="634"/>
      <c r="K31" s="634"/>
      <c r="L31" s="634"/>
      <c r="M31" s="634"/>
      <c r="N31" s="634"/>
    </row>
    <row r="32" spans="1:14" s="13" customFormat="1" ht="15.75">
      <c r="A32" s="198">
        <v>6</v>
      </c>
      <c r="B32" s="201" t="s">
        <v>324</v>
      </c>
      <c r="C32" s="596"/>
      <c r="D32" s="596"/>
      <c r="E32" s="595">
        <v>0</v>
      </c>
      <c r="F32" s="596"/>
      <c r="G32" s="596"/>
      <c r="H32" s="594">
        <v>0</v>
      </c>
      <c r="I32" s="634"/>
      <c r="J32" s="634"/>
      <c r="K32" s="634"/>
      <c r="L32" s="634"/>
      <c r="M32" s="634"/>
      <c r="N32" s="634"/>
    </row>
    <row r="33" spans="1:14" s="13" customFormat="1" ht="15.75">
      <c r="A33" s="198">
        <v>6.1</v>
      </c>
      <c r="B33" s="245" t="s">
        <v>314</v>
      </c>
      <c r="C33" s="596"/>
      <c r="D33" s="596"/>
      <c r="E33" s="595">
        <v>0</v>
      </c>
      <c r="F33" s="596"/>
      <c r="G33" s="596"/>
      <c r="H33" s="594">
        <v>0</v>
      </c>
      <c r="I33" s="634"/>
      <c r="J33" s="634"/>
      <c r="K33" s="634"/>
      <c r="L33" s="634"/>
      <c r="M33" s="634"/>
      <c r="N33" s="634"/>
    </row>
    <row r="34" spans="1:14" s="13" customFormat="1" ht="15.75">
      <c r="A34" s="198">
        <v>6.2</v>
      </c>
      <c r="B34" s="245" t="s">
        <v>315</v>
      </c>
      <c r="C34" s="596"/>
      <c r="D34" s="596"/>
      <c r="E34" s="595">
        <v>0</v>
      </c>
      <c r="F34" s="596"/>
      <c r="G34" s="596"/>
      <c r="H34" s="594">
        <v>0</v>
      </c>
      <c r="I34" s="634"/>
      <c r="J34" s="634"/>
      <c r="K34" s="634"/>
      <c r="L34" s="634"/>
      <c r="M34" s="634"/>
      <c r="N34" s="634"/>
    </row>
    <row r="35" spans="1:14" s="13" customFormat="1" ht="15.75">
      <c r="A35" s="198">
        <v>6.3</v>
      </c>
      <c r="B35" s="245" t="s">
        <v>311</v>
      </c>
      <c r="C35" s="596"/>
      <c r="D35" s="596"/>
      <c r="E35" s="595">
        <v>0</v>
      </c>
      <c r="F35" s="596"/>
      <c r="G35" s="596"/>
      <c r="H35" s="594">
        <v>0</v>
      </c>
      <c r="I35" s="634"/>
      <c r="J35" s="634"/>
      <c r="K35" s="634"/>
      <c r="L35" s="634"/>
      <c r="M35" s="634"/>
      <c r="N35" s="634"/>
    </row>
    <row r="36" spans="1:14" s="13" customFormat="1" ht="15.75">
      <c r="A36" s="198">
        <v>6.4</v>
      </c>
      <c r="B36" s="245" t="s">
        <v>312</v>
      </c>
      <c r="C36" s="596"/>
      <c r="D36" s="596"/>
      <c r="E36" s="595">
        <v>0</v>
      </c>
      <c r="F36" s="596"/>
      <c r="G36" s="596"/>
      <c r="H36" s="594">
        <v>0</v>
      </c>
      <c r="I36" s="634"/>
      <c r="J36" s="634"/>
      <c r="K36" s="634"/>
      <c r="L36" s="634"/>
      <c r="M36" s="634"/>
      <c r="N36" s="634"/>
    </row>
    <row r="37" spans="1:14" s="13" customFormat="1" ht="15.75">
      <c r="A37" s="198">
        <v>6.5</v>
      </c>
      <c r="B37" s="245" t="s">
        <v>313</v>
      </c>
      <c r="C37" s="596"/>
      <c r="D37" s="596"/>
      <c r="E37" s="595">
        <v>0</v>
      </c>
      <c r="F37" s="596"/>
      <c r="G37" s="596"/>
      <c r="H37" s="594">
        <v>0</v>
      </c>
      <c r="I37" s="634"/>
      <c r="J37" s="634"/>
      <c r="K37" s="634"/>
      <c r="L37" s="634"/>
      <c r="M37" s="634"/>
      <c r="N37" s="634"/>
    </row>
    <row r="38" spans="1:14" s="13" customFormat="1" ht="15.75">
      <c r="A38" s="198">
        <v>6.6</v>
      </c>
      <c r="B38" s="245" t="s">
        <v>316</v>
      </c>
      <c r="C38" s="596"/>
      <c r="D38" s="596"/>
      <c r="E38" s="595">
        <v>0</v>
      </c>
      <c r="F38" s="596"/>
      <c r="G38" s="596"/>
      <c r="H38" s="594">
        <v>0</v>
      </c>
      <c r="I38" s="634"/>
      <c r="J38" s="634"/>
      <c r="K38" s="634"/>
      <c r="L38" s="634"/>
      <c r="M38" s="634"/>
      <c r="N38" s="634"/>
    </row>
    <row r="39" spans="1:14" s="13" customFormat="1" ht="15.75">
      <c r="A39" s="198">
        <v>6.7</v>
      </c>
      <c r="B39" s="245" t="s">
        <v>317</v>
      </c>
      <c r="C39" s="596"/>
      <c r="D39" s="596"/>
      <c r="E39" s="595">
        <v>0</v>
      </c>
      <c r="F39" s="596"/>
      <c r="G39" s="596"/>
      <c r="H39" s="594">
        <v>0</v>
      </c>
      <c r="I39" s="634"/>
      <c r="J39" s="634"/>
      <c r="K39" s="634"/>
      <c r="L39" s="634"/>
      <c r="M39" s="634"/>
      <c r="N39" s="634"/>
    </row>
    <row r="40" spans="1:14" s="13" customFormat="1" ht="15.75">
      <c r="A40" s="198">
        <v>7</v>
      </c>
      <c r="B40" s="201" t="s">
        <v>320</v>
      </c>
      <c r="C40" s="596">
        <v>556915.3600000001</v>
      </c>
      <c r="D40" s="596">
        <v>241168.46977100006</v>
      </c>
      <c r="E40" s="595">
        <v>798083.82977100019</v>
      </c>
      <c r="F40" s="596">
        <v>49658.150000000009</v>
      </c>
      <c r="G40" s="596">
        <v>318857.07025199995</v>
      </c>
      <c r="H40" s="594">
        <v>368515.22025199997</v>
      </c>
      <c r="I40" s="634"/>
      <c r="J40" s="634"/>
      <c r="K40" s="634"/>
      <c r="L40" s="634"/>
      <c r="M40" s="634"/>
      <c r="N40" s="634"/>
    </row>
    <row r="41" spans="1:14" s="13" customFormat="1" ht="15.75">
      <c r="A41" s="198">
        <v>7.1</v>
      </c>
      <c r="B41" s="200" t="s">
        <v>321</v>
      </c>
      <c r="C41" s="596">
        <v>0</v>
      </c>
      <c r="D41" s="596">
        <v>0</v>
      </c>
      <c r="E41" s="595">
        <v>0</v>
      </c>
      <c r="F41" s="596">
        <v>0</v>
      </c>
      <c r="G41" s="596">
        <v>0</v>
      </c>
      <c r="H41" s="594">
        <v>0</v>
      </c>
      <c r="I41" s="634"/>
      <c r="J41" s="634"/>
      <c r="K41" s="634"/>
      <c r="L41" s="634"/>
      <c r="M41" s="634"/>
      <c r="N41" s="634"/>
    </row>
    <row r="42" spans="1:14" s="13" customFormat="1" ht="25.5">
      <c r="A42" s="198">
        <v>7.2</v>
      </c>
      <c r="B42" s="200" t="s">
        <v>322</v>
      </c>
      <c r="C42" s="596">
        <v>177653.22</v>
      </c>
      <c r="D42" s="596">
        <v>24203.537616000001</v>
      </c>
      <c r="E42" s="595">
        <v>201856.75761600002</v>
      </c>
      <c r="F42" s="596">
        <v>9212.7900000000009</v>
      </c>
      <c r="G42" s="596">
        <v>28142.198182</v>
      </c>
      <c r="H42" s="594">
        <v>37354.988182000001</v>
      </c>
      <c r="I42" s="634"/>
      <c r="J42" s="634"/>
      <c r="K42" s="634"/>
      <c r="L42" s="634"/>
      <c r="M42" s="634"/>
      <c r="N42" s="634"/>
    </row>
    <row r="43" spans="1:14" s="13" customFormat="1" ht="25.5">
      <c r="A43" s="198">
        <v>7.3</v>
      </c>
      <c r="B43" s="200" t="s">
        <v>325</v>
      </c>
      <c r="C43" s="596">
        <v>7378.41</v>
      </c>
      <c r="D43" s="596">
        <v>52199.748040999999</v>
      </c>
      <c r="E43" s="595">
        <v>59578.158041000002</v>
      </c>
      <c r="F43" s="596">
        <v>7378.41</v>
      </c>
      <c r="G43" s="596">
        <v>18871.279924000002</v>
      </c>
      <c r="H43" s="594">
        <v>26249.689924000002</v>
      </c>
      <c r="I43" s="634"/>
      <c r="J43" s="634"/>
      <c r="K43" s="634"/>
      <c r="L43" s="634"/>
      <c r="M43" s="634"/>
      <c r="N43" s="634"/>
    </row>
    <row r="44" spans="1:14" s="13" customFormat="1" ht="25.5">
      <c r="A44" s="198">
        <v>7.4</v>
      </c>
      <c r="B44" s="200" t="s">
        <v>326</v>
      </c>
      <c r="C44" s="596">
        <v>371883.73000000004</v>
      </c>
      <c r="D44" s="596">
        <v>164765.18411400006</v>
      </c>
      <c r="E44" s="595">
        <v>536648.91411400004</v>
      </c>
      <c r="F44" s="596">
        <v>33066.950000000004</v>
      </c>
      <c r="G44" s="596">
        <v>271843.59214599995</v>
      </c>
      <c r="H44" s="594">
        <v>304910.54214599996</v>
      </c>
      <c r="I44" s="634"/>
      <c r="J44" s="634"/>
      <c r="K44" s="634"/>
      <c r="L44" s="634"/>
      <c r="M44" s="634"/>
      <c r="N44" s="634"/>
    </row>
    <row r="45" spans="1:14" s="13" customFormat="1" ht="15.75">
      <c r="A45" s="198">
        <v>8</v>
      </c>
      <c r="B45" s="201" t="s">
        <v>303</v>
      </c>
      <c r="C45" s="596"/>
      <c r="D45" s="596"/>
      <c r="E45" s="595">
        <v>0</v>
      </c>
      <c r="F45" s="596"/>
      <c r="G45" s="596"/>
      <c r="H45" s="594">
        <v>0</v>
      </c>
      <c r="I45" s="634"/>
      <c r="J45" s="634"/>
      <c r="K45" s="634"/>
      <c r="L45" s="634"/>
      <c r="M45" s="634"/>
      <c r="N45" s="634"/>
    </row>
    <row r="46" spans="1:14" s="13" customFormat="1" ht="15.75">
      <c r="A46" s="198">
        <v>8.1</v>
      </c>
      <c r="B46" s="243" t="s">
        <v>327</v>
      </c>
      <c r="C46" s="596"/>
      <c r="D46" s="596"/>
      <c r="E46" s="595">
        <v>0</v>
      </c>
      <c r="F46" s="596"/>
      <c r="G46" s="596"/>
      <c r="H46" s="594">
        <v>0</v>
      </c>
      <c r="I46" s="634"/>
      <c r="J46" s="634"/>
      <c r="K46" s="634"/>
      <c r="L46" s="634"/>
      <c r="M46" s="634"/>
      <c r="N46" s="634"/>
    </row>
    <row r="47" spans="1:14" s="13" customFormat="1" ht="15.75">
      <c r="A47" s="198">
        <v>8.1999999999999993</v>
      </c>
      <c r="B47" s="243" t="s">
        <v>328</v>
      </c>
      <c r="C47" s="596"/>
      <c r="D47" s="596"/>
      <c r="E47" s="595">
        <v>0</v>
      </c>
      <c r="F47" s="596"/>
      <c r="G47" s="596"/>
      <c r="H47" s="594">
        <v>0</v>
      </c>
      <c r="I47" s="634"/>
      <c r="J47" s="634"/>
      <c r="K47" s="634"/>
      <c r="L47" s="634"/>
      <c r="M47" s="634"/>
      <c r="N47" s="634"/>
    </row>
    <row r="48" spans="1:14" s="13" customFormat="1" ht="15.75">
      <c r="A48" s="198">
        <v>8.3000000000000007</v>
      </c>
      <c r="B48" s="243" t="s">
        <v>329</v>
      </c>
      <c r="C48" s="596"/>
      <c r="D48" s="596"/>
      <c r="E48" s="595">
        <v>0</v>
      </c>
      <c r="F48" s="596"/>
      <c r="G48" s="596"/>
      <c r="H48" s="594">
        <v>0</v>
      </c>
      <c r="I48" s="634"/>
      <c r="J48" s="634"/>
      <c r="K48" s="634"/>
      <c r="L48" s="634"/>
      <c r="M48" s="634"/>
      <c r="N48" s="634"/>
    </row>
    <row r="49" spans="1:14" s="13" customFormat="1" ht="15.75">
      <c r="A49" s="198">
        <v>8.4</v>
      </c>
      <c r="B49" s="243" t="s">
        <v>330</v>
      </c>
      <c r="C49" s="596"/>
      <c r="D49" s="596"/>
      <c r="E49" s="595">
        <v>0</v>
      </c>
      <c r="F49" s="596"/>
      <c r="G49" s="596"/>
      <c r="H49" s="594">
        <v>0</v>
      </c>
      <c r="I49" s="634"/>
      <c r="J49" s="634"/>
      <c r="K49" s="634"/>
      <c r="L49" s="634"/>
      <c r="M49" s="634"/>
      <c r="N49" s="634"/>
    </row>
    <row r="50" spans="1:14" s="13" customFormat="1" ht="15.75">
      <c r="A50" s="198">
        <v>8.5</v>
      </c>
      <c r="B50" s="243" t="s">
        <v>331</v>
      </c>
      <c r="C50" s="596"/>
      <c r="D50" s="596"/>
      <c r="E50" s="595">
        <v>0</v>
      </c>
      <c r="F50" s="596"/>
      <c r="G50" s="596"/>
      <c r="H50" s="594">
        <v>0</v>
      </c>
      <c r="I50" s="634"/>
      <c r="J50" s="634"/>
      <c r="K50" s="634"/>
      <c r="L50" s="634"/>
      <c r="M50" s="634"/>
      <c r="N50" s="634"/>
    </row>
    <row r="51" spans="1:14" s="13" customFormat="1" ht="15.75">
      <c r="A51" s="198">
        <v>8.6</v>
      </c>
      <c r="B51" s="243" t="s">
        <v>332</v>
      </c>
      <c r="C51" s="596"/>
      <c r="D51" s="596"/>
      <c r="E51" s="595">
        <v>0</v>
      </c>
      <c r="F51" s="596"/>
      <c r="G51" s="596"/>
      <c r="H51" s="594">
        <v>0</v>
      </c>
      <c r="I51" s="634"/>
      <c r="J51" s="634"/>
      <c r="K51" s="634"/>
      <c r="L51" s="634"/>
      <c r="M51" s="634"/>
      <c r="N51" s="634"/>
    </row>
    <row r="52" spans="1:14" s="13" customFormat="1" ht="15.75">
      <c r="A52" s="198">
        <v>8.6999999999999993</v>
      </c>
      <c r="B52" s="243" t="s">
        <v>333</v>
      </c>
      <c r="C52" s="596"/>
      <c r="D52" s="596"/>
      <c r="E52" s="595">
        <v>0</v>
      </c>
      <c r="F52" s="596"/>
      <c r="G52" s="596"/>
      <c r="H52" s="594">
        <v>0</v>
      </c>
      <c r="I52" s="634"/>
      <c r="J52" s="634"/>
      <c r="K52" s="634"/>
      <c r="L52" s="634"/>
      <c r="M52" s="634"/>
      <c r="N52" s="634"/>
    </row>
    <row r="53" spans="1:14" s="13" customFormat="1" ht="16.5" thickBot="1">
      <c r="A53" s="203">
        <v>9</v>
      </c>
      <c r="B53" s="204" t="s">
        <v>323</v>
      </c>
      <c r="C53" s="593"/>
      <c r="D53" s="593"/>
      <c r="E53" s="592">
        <v>0</v>
      </c>
      <c r="F53" s="593"/>
      <c r="G53" s="593"/>
      <c r="H53" s="542">
        <v>0</v>
      </c>
      <c r="I53" s="634"/>
      <c r="J53" s="634"/>
      <c r="K53" s="634"/>
      <c r="L53" s="634"/>
      <c r="M53" s="634"/>
      <c r="N53" s="634"/>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E14" sqref="E14"/>
    </sheetView>
  </sheetViews>
  <sheetFormatPr defaultColWidth="9.140625" defaultRowHeight="12.75"/>
  <cols>
    <col min="1" max="1" width="9.5703125" style="4" bestFit="1" customWidth="1"/>
    <col min="2" max="2" width="93.5703125" style="4" customWidth="1"/>
    <col min="3" max="4" width="10.7109375" style="4" customWidth="1"/>
    <col min="5" max="11" width="9.7109375" style="33" customWidth="1"/>
    <col min="12" max="16384" width="9.140625" style="33"/>
  </cols>
  <sheetData>
    <row r="1" spans="1:8">
      <c r="A1" s="2" t="s">
        <v>31</v>
      </c>
      <c r="B1" s="3" t="str">
        <f>'Info '!C2</f>
        <v>JSC Ziraat Bank Georgia</v>
      </c>
      <c r="C1" s="3"/>
    </row>
    <row r="2" spans="1:8">
      <c r="A2" s="2" t="s">
        <v>32</v>
      </c>
      <c r="B2" s="638">
        <f>'1. key ratios '!$B$2</f>
        <v>44651</v>
      </c>
      <c r="C2" s="6"/>
      <c r="D2" s="7"/>
      <c r="E2" s="55"/>
      <c r="F2" s="55"/>
      <c r="G2" s="55"/>
      <c r="H2" s="55"/>
    </row>
    <row r="3" spans="1:8">
      <c r="A3" s="2"/>
      <c r="B3" s="3"/>
      <c r="C3" s="6"/>
      <c r="D3" s="7"/>
      <c r="E3" s="55"/>
      <c r="F3" s="55"/>
      <c r="G3" s="55"/>
      <c r="H3" s="55"/>
    </row>
    <row r="4" spans="1:8" ht="15" customHeight="1" thickBot="1">
      <c r="A4" s="7" t="s">
        <v>198</v>
      </c>
      <c r="B4" s="141" t="s">
        <v>297</v>
      </c>
      <c r="C4" s="56" t="s">
        <v>74</v>
      </c>
    </row>
    <row r="5" spans="1:8" ht="15" customHeight="1">
      <c r="A5" s="228" t="s">
        <v>6</v>
      </c>
      <c r="B5" s="229"/>
      <c r="C5" s="402" t="str">
        <f>INT((MONTH($B$2))/3)&amp;"Q"&amp;"-"&amp;YEAR($B$2)</f>
        <v>1Q-2022</v>
      </c>
      <c r="D5" s="402" t="str">
        <f>IF(INT(MONTH($B$2))=3, "4"&amp;"Q"&amp;"-"&amp;YEAR($B$2)-1, IF(INT(MONTH($B$2))=6, "1"&amp;"Q"&amp;"-"&amp;YEAR($B$2), IF(INT(MONTH($B$2))=9, "2"&amp;"Q"&amp;"-"&amp;YEAR($B$2),IF(INT(MONTH($B$2))=12, "3"&amp;"Q"&amp;"-"&amp;YEAR($B$2), 0))))</f>
        <v>4Q-2021</v>
      </c>
      <c r="E5" s="402" t="str">
        <f>IF(INT(MONTH($B$2))=3, "3"&amp;"Q"&amp;"-"&amp;YEAR($B$2)-1, IF(INT(MONTH($B$2))=6, "4"&amp;"Q"&amp;"-"&amp;YEAR($B$2)-1, IF(INT(MONTH($B$2))=9, "1"&amp;"Q"&amp;"-"&amp;YEAR($B$2),IF(INT(MONTH($B$2))=12, "2"&amp;"Q"&amp;"-"&amp;YEAR($B$2), 0))))</f>
        <v>3Q-2021</v>
      </c>
      <c r="F5" s="402" t="str">
        <f>IF(INT(MONTH($B$2))=3, "2"&amp;"Q"&amp;"-"&amp;YEAR($B$2)-1, IF(INT(MONTH($B$2))=6, "3"&amp;"Q"&amp;"-"&amp;YEAR($B$2)-1, IF(INT(MONTH($B$2))=9, "4"&amp;"Q"&amp;"-"&amp;YEAR($B$2)-1,IF(INT(MONTH($B$2))=12, "1"&amp;"Q"&amp;"-"&amp;YEAR($B$2), 0))))</f>
        <v>2Q-2021</v>
      </c>
      <c r="G5" s="403" t="str">
        <f>IF(INT(MONTH($B$2))=3, "1"&amp;"Q"&amp;"-"&amp;YEAR($B$2)-1, IF(INT(MONTH($B$2))=6, "2"&amp;"Q"&amp;"-"&amp;YEAR($B$2)-1, IF(INT(MONTH($B$2))=9, "3"&amp;"Q"&amp;"-"&amp;YEAR($B$2)-1,IF(INT(MONTH($B$2))=12, "4"&amp;"Q"&amp;"-"&amp;YEAR($B$2)-1, 0))))</f>
        <v>1Q-2021</v>
      </c>
    </row>
    <row r="6" spans="1:8" ht="15" customHeight="1">
      <c r="A6" s="57">
        <v>1</v>
      </c>
      <c r="B6" s="336" t="s">
        <v>301</v>
      </c>
      <c r="C6" s="602">
        <f>C7+C9+C10</f>
        <v>164908713.95235997</v>
      </c>
      <c r="D6" s="605">
        <f>D7+D9+D10</f>
        <v>146329177.96381</v>
      </c>
      <c r="E6" s="598">
        <f t="shared" ref="E6:G6" si="0">E7+E9+E10</f>
        <v>133588272.34437999</v>
      </c>
      <c r="F6" s="602">
        <f t="shared" si="0"/>
        <v>138954868.1737</v>
      </c>
      <c r="G6" s="608">
        <f t="shared" si="0"/>
        <v>106831107.14041999</v>
      </c>
    </row>
    <row r="7" spans="1:8" ht="15" customHeight="1">
      <c r="A7" s="57">
        <v>1.1000000000000001</v>
      </c>
      <c r="B7" s="336" t="s">
        <v>481</v>
      </c>
      <c r="C7" s="603">
        <v>153206179.98089999</v>
      </c>
      <c r="D7" s="606">
        <v>131562795.99205001</v>
      </c>
      <c r="E7" s="603">
        <v>118167671.73649999</v>
      </c>
      <c r="F7" s="603">
        <v>123292292.9853</v>
      </c>
      <c r="G7" s="609">
        <v>92859746.789549991</v>
      </c>
    </row>
    <row r="8" spans="1:8">
      <c r="A8" s="57" t="s">
        <v>15</v>
      </c>
      <c r="B8" s="336" t="s">
        <v>197</v>
      </c>
      <c r="C8" s="603"/>
      <c r="D8" s="606"/>
      <c r="E8" s="603"/>
      <c r="F8" s="603"/>
      <c r="G8" s="609"/>
    </row>
    <row r="9" spans="1:8" ht="15" customHeight="1">
      <c r="A9" s="57">
        <v>1.2</v>
      </c>
      <c r="B9" s="337" t="s">
        <v>196</v>
      </c>
      <c r="C9" s="603">
        <v>11702533.97146</v>
      </c>
      <c r="D9" s="606">
        <v>14766381.971760001</v>
      </c>
      <c r="E9" s="603">
        <v>15420600.607880002</v>
      </c>
      <c r="F9" s="603">
        <v>15662575.1884</v>
      </c>
      <c r="G9" s="609">
        <v>13971360.350869998</v>
      </c>
    </row>
    <row r="10" spans="1:8" ht="15" customHeight="1">
      <c r="A10" s="57">
        <v>1.3</v>
      </c>
      <c r="B10" s="336" t="s">
        <v>29</v>
      </c>
      <c r="C10" s="604">
        <v>0</v>
      </c>
      <c r="D10" s="606">
        <v>0</v>
      </c>
      <c r="E10" s="604">
        <v>0</v>
      </c>
      <c r="F10" s="603">
        <v>0</v>
      </c>
      <c r="G10" s="610">
        <v>0</v>
      </c>
    </row>
    <row r="11" spans="1:8" ht="15" customHeight="1">
      <c r="A11" s="57">
        <v>2</v>
      </c>
      <c r="B11" s="336" t="s">
        <v>298</v>
      </c>
      <c r="C11" s="603">
        <v>98332.986799999999</v>
      </c>
      <c r="D11" s="606">
        <v>466222.63990000001</v>
      </c>
      <c r="E11" s="603">
        <v>144453.76415599859</v>
      </c>
      <c r="F11" s="603">
        <v>61849.411899999999</v>
      </c>
      <c r="G11" s="609">
        <v>191968.78020000001</v>
      </c>
    </row>
    <row r="12" spans="1:8" ht="15" customHeight="1">
      <c r="A12" s="57">
        <v>3</v>
      </c>
      <c r="B12" s="336" t="s">
        <v>299</v>
      </c>
      <c r="C12" s="604">
        <v>16748963</v>
      </c>
      <c r="D12" s="606">
        <v>16748963</v>
      </c>
      <c r="E12" s="604">
        <v>14719139</v>
      </c>
      <c r="F12" s="603">
        <v>14719139</v>
      </c>
      <c r="G12" s="610">
        <v>14719139</v>
      </c>
    </row>
    <row r="13" spans="1:8" ht="15" customHeight="1" thickBot="1">
      <c r="A13" s="59">
        <v>4</v>
      </c>
      <c r="B13" s="60" t="s">
        <v>300</v>
      </c>
      <c r="C13" s="599">
        <f>C6+C11+C12</f>
        <v>181756009.93915996</v>
      </c>
      <c r="D13" s="607">
        <f>D6+D11+D12</f>
        <v>163544363.60371</v>
      </c>
      <c r="E13" s="600">
        <f t="shared" ref="E13:G13" si="1">E6+E11+E12</f>
        <v>148451865.10853601</v>
      </c>
      <c r="F13" s="599">
        <f t="shared" si="1"/>
        <v>153735856.58560002</v>
      </c>
      <c r="G13" s="611">
        <f t="shared" si="1"/>
        <v>121742214.92061999</v>
      </c>
    </row>
    <row r="14" spans="1:8">
      <c r="B14" s="63"/>
    </row>
    <row r="15" spans="1:8" ht="25.5">
      <c r="B15" s="64" t="s">
        <v>482</v>
      </c>
    </row>
    <row r="16" spans="1:8">
      <c r="B16" s="64"/>
    </row>
    <row r="17" spans="1:4" ht="11.25">
      <c r="A17" s="33"/>
      <c r="B17" s="33"/>
      <c r="C17" s="33"/>
      <c r="D17" s="33"/>
    </row>
    <row r="18" spans="1:4" ht="11.25">
      <c r="A18" s="33"/>
      <c r="B18" s="33"/>
      <c r="C18" s="33"/>
      <c r="D18" s="33"/>
    </row>
    <row r="19" spans="1:4" ht="11.25">
      <c r="A19" s="33"/>
      <c r="B19" s="33"/>
      <c r="C19" s="33"/>
      <c r="D19" s="33"/>
    </row>
    <row r="20" spans="1:4" ht="11.25">
      <c r="A20" s="33"/>
      <c r="B20" s="33"/>
      <c r="C20" s="33"/>
      <c r="D20" s="33"/>
    </row>
    <row r="21" spans="1:4" ht="11.25">
      <c r="A21" s="33"/>
      <c r="B21" s="33"/>
      <c r="C21" s="33"/>
      <c r="D21" s="33"/>
    </row>
    <row r="22" spans="1:4" ht="11.25">
      <c r="A22" s="33"/>
      <c r="B22" s="33"/>
      <c r="C22" s="33"/>
      <c r="D22" s="33"/>
    </row>
    <row r="23" spans="1:4" ht="11.25">
      <c r="A23" s="33"/>
      <c r="B23" s="33"/>
      <c r="C23" s="33"/>
      <c r="D23" s="33"/>
    </row>
    <row r="24" spans="1:4" ht="11.25">
      <c r="A24" s="33"/>
      <c r="B24" s="33"/>
      <c r="C24" s="33"/>
      <c r="D24" s="33"/>
    </row>
    <row r="25" spans="1:4" ht="11.25">
      <c r="A25" s="33"/>
      <c r="B25" s="33"/>
      <c r="C25" s="33"/>
      <c r="D25" s="33"/>
    </row>
    <row r="26" spans="1:4" ht="11.25">
      <c r="A26" s="33"/>
      <c r="B26" s="33"/>
      <c r="C26" s="33"/>
      <c r="D26" s="33"/>
    </row>
    <row r="27" spans="1:4" ht="11.25">
      <c r="A27" s="33"/>
      <c r="B27" s="33"/>
      <c r="C27" s="33"/>
      <c r="D27" s="33"/>
    </row>
    <row r="28" spans="1:4" ht="11.25">
      <c r="A28" s="33"/>
      <c r="B28" s="33"/>
      <c r="C28" s="33"/>
      <c r="D28" s="33"/>
    </row>
    <row r="29" spans="1:4" ht="11.25">
      <c r="A29" s="33"/>
      <c r="B29" s="33"/>
      <c r="C29" s="33"/>
      <c r="D29" s="3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zoomScaleNormal="100" workbookViewId="0">
      <pane xSplit="1" ySplit="4" topLeftCell="B5" activePane="bottomRight" state="frozen"/>
      <selection activeCell="B9" sqref="B9"/>
      <selection pane="topRight" activeCell="B9" sqref="B9"/>
      <selection pane="bottomLeft" activeCell="B9" sqref="B9"/>
      <selection pane="bottomRight" activeCell="B6" sqref="B6:B10"/>
    </sheetView>
  </sheetViews>
  <sheetFormatPr defaultColWidth="9.140625" defaultRowHeight="14.25"/>
  <cols>
    <col min="1" max="1" width="9.5703125" style="4" bestFit="1" customWidth="1"/>
    <col min="2" max="2" width="65" style="4" customWidth="1"/>
    <col min="3" max="3" width="42.85546875" style="4" customWidth="1"/>
    <col min="4" max="16384" width="9.140625" style="5"/>
  </cols>
  <sheetData>
    <row r="1" spans="1:8">
      <c r="A1" s="667" t="s">
        <v>31</v>
      </c>
      <c r="B1" s="668" t="str">
        <f>'Info '!C2</f>
        <v>JSC Ziraat Bank Georgia</v>
      </c>
    </row>
    <row r="2" spans="1:8">
      <c r="A2" s="667" t="s">
        <v>32</v>
      </c>
      <c r="B2" s="669">
        <f>'1. key ratios '!$B$2</f>
        <v>44651</v>
      </c>
    </row>
    <row r="4" spans="1:8" ht="27.95" customHeight="1" thickBot="1">
      <c r="A4" s="65" t="s">
        <v>81</v>
      </c>
      <c r="B4" s="66" t="s">
        <v>267</v>
      </c>
      <c r="C4" s="67"/>
    </row>
    <row r="5" spans="1:8">
      <c r="A5" s="68"/>
      <c r="B5" s="396" t="s">
        <v>82</v>
      </c>
      <c r="C5" s="397" t="s">
        <v>495</v>
      </c>
    </row>
    <row r="6" spans="1:8">
      <c r="A6" s="69">
        <v>1</v>
      </c>
      <c r="B6" s="591" t="s">
        <v>743</v>
      </c>
      <c r="C6" s="670" t="s">
        <v>745</v>
      </c>
    </row>
    <row r="7" spans="1:8">
      <c r="A7" s="69">
        <v>2</v>
      </c>
      <c r="B7" s="591" t="s">
        <v>746</v>
      </c>
      <c r="C7" s="670" t="s">
        <v>747</v>
      </c>
    </row>
    <row r="8" spans="1:8">
      <c r="A8" s="69">
        <v>3</v>
      </c>
      <c r="B8" s="591" t="s">
        <v>748</v>
      </c>
      <c r="C8" s="670" t="s">
        <v>747</v>
      </c>
    </row>
    <row r="9" spans="1:8">
      <c r="A9" s="69">
        <v>4</v>
      </c>
      <c r="B9" s="591" t="s">
        <v>749</v>
      </c>
      <c r="C9" s="670" t="s">
        <v>750</v>
      </c>
    </row>
    <row r="10" spans="1:8">
      <c r="A10" s="69">
        <v>5</v>
      </c>
      <c r="B10" s="591" t="s">
        <v>751</v>
      </c>
      <c r="C10" s="670" t="s">
        <v>750</v>
      </c>
    </row>
    <row r="11" spans="1:8">
      <c r="A11" s="69">
        <v>6</v>
      </c>
      <c r="B11" s="70"/>
      <c r="C11" s="671"/>
    </row>
    <row r="12" spans="1:8">
      <c r="A12" s="69">
        <v>7</v>
      </c>
      <c r="B12" s="70"/>
      <c r="C12" s="671"/>
      <c r="H12" s="72"/>
    </row>
    <row r="13" spans="1:8">
      <c r="A13" s="69">
        <v>8</v>
      </c>
      <c r="B13" s="70"/>
      <c r="C13" s="671"/>
    </row>
    <row r="14" spans="1:8">
      <c r="A14" s="69">
        <v>9</v>
      </c>
      <c r="B14" s="70"/>
      <c r="C14" s="671"/>
    </row>
    <row r="15" spans="1:8">
      <c r="A15" s="69">
        <v>10</v>
      </c>
      <c r="B15" s="70"/>
      <c r="C15" s="671"/>
    </row>
    <row r="16" spans="1:8">
      <c r="A16" s="69"/>
      <c r="B16" s="398"/>
      <c r="C16" s="399"/>
    </row>
    <row r="17" spans="1:3">
      <c r="A17" s="69"/>
      <c r="B17" s="400" t="s">
        <v>83</v>
      </c>
      <c r="C17" s="401" t="s">
        <v>496</v>
      </c>
    </row>
    <row r="18" spans="1:3">
      <c r="A18" s="69">
        <v>1</v>
      </c>
      <c r="B18" s="591" t="s">
        <v>744</v>
      </c>
      <c r="C18" s="590" t="s">
        <v>752</v>
      </c>
    </row>
    <row r="19" spans="1:3">
      <c r="A19" s="69">
        <v>2</v>
      </c>
      <c r="B19" s="591" t="s">
        <v>753</v>
      </c>
      <c r="C19" s="590" t="s">
        <v>754</v>
      </c>
    </row>
    <row r="20" spans="1:3">
      <c r="A20" s="69">
        <v>3</v>
      </c>
      <c r="B20" s="591" t="s">
        <v>755</v>
      </c>
      <c r="C20" s="590" t="s">
        <v>762</v>
      </c>
    </row>
    <row r="21" spans="1:3">
      <c r="A21" s="69">
        <v>4</v>
      </c>
      <c r="B21" s="70" t="s">
        <v>763</v>
      </c>
      <c r="C21" s="590" t="s">
        <v>764</v>
      </c>
    </row>
    <row r="22" spans="1:3">
      <c r="A22" s="69">
        <v>5</v>
      </c>
      <c r="B22" s="70"/>
      <c r="C22" s="73"/>
    </row>
    <row r="23" spans="1:3">
      <c r="A23" s="69">
        <v>6</v>
      </c>
      <c r="B23" s="70"/>
      <c r="C23" s="73"/>
    </row>
    <row r="24" spans="1:3">
      <c r="A24" s="69">
        <v>7</v>
      </c>
      <c r="B24" s="70"/>
      <c r="C24" s="73"/>
    </row>
    <row r="25" spans="1:3">
      <c r="A25" s="69">
        <v>8</v>
      </c>
      <c r="B25" s="70"/>
      <c r="C25" s="73"/>
    </row>
    <row r="26" spans="1:3">
      <c r="A26" s="69">
        <v>9</v>
      </c>
      <c r="B26" s="70"/>
      <c r="C26" s="73"/>
    </row>
    <row r="27" spans="1:3" ht="15.75" customHeight="1">
      <c r="A27" s="69">
        <v>10</v>
      </c>
      <c r="B27" s="70"/>
      <c r="C27" s="74"/>
    </row>
    <row r="28" spans="1:3" ht="15.75" customHeight="1">
      <c r="A28" s="69"/>
      <c r="B28" s="70"/>
      <c r="C28" s="74"/>
    </row>
    <row r="29" spans="1:3" ht="30" customHeight="1">
      <c r="A29" s="69"/>
      <c r="B29" s="710" t="s">
        <v>84</v>
      </c>
      <c r="C29" s="711"/>
    </row>
    <row r="30" spans="1:3">
      <c r="A30" s="69">
        <v>1</v>
      </c>
      <c r="B30" s="70" t="s">
        <v>765</v>
      </c>
      <c r="C30" s="676">
        <v>1</v>
      </c>
    </row>
    <row r="31" spans="1:3" ht="15.75" customHeight="1">
      <c r="A31" s="69"/>
      <c r="B31" s="70"/>
      <c r="C31" s="71"/>
    </row>
    <row r="32" spans="1:3" ht="29.25" customHeight="1">
      <c r="A32" s="69"/>
      <c r="B32" s="710" t="s">
        <v>85</v>
      </c>
      <c r="C32" s="711"/>
    </row>
    <row r="33" spans="1:3">
      <c r="A33" s="69">
        <v>1</v>
      </c>
      <c r="B33" s="70"/>
      <c r="C33" s="71" t="s">
        <v>14</v>
      </c>
    </row>
    <row r="34" spans="1:3" ht="15" thickBot="1">
      <c r="A34" s="75"/>
      <c r="B34" s="76"/>
      <c r="C34" s="77"/>
    </row>
  </sheetData>
  <mergeCells count="2">
    <mergeCell ref="B32:C32"/>
    <mergeCell ref="B29:C29"/>
  </mergeCells>
  <dataValidations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90" zoomScaleNormal="90" workbookViewId="0">
      <pane xSplit="1" ySplit="5" topLeftCell="B12" activePane="bottomRight" state="frozen"/>
      <selection activeCell="B9" sqref="B9"/>
      <selection pane="topRight" activeCell="B9" sqref="B9"/>
      <selection pane="bottomLeft" activeCell="B9" sqref="B9"/>
      <selection pane="bottomRight" activeCell="C8" sqref="C8:E21"/>
    </sheetView>
  </sheetViews>
  <sheetFormatPr defaultColWidth="9.140625" defaultRowHeight="14.25"/>
  <cols>
    <col min="1" max="1" width="9.5703125" style="4" bestFit="1" customWidth="1"/>
    <col min="2" max="2" width="47.57031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140625" style="5"/>
  </cols>
  <sheetData>
    <row r="1" spans="1:7">
      <c r="A1" s="273" t="s">
        <v>31</v>
      </c>
      <c r="B1" s="677" t="str">
        <f>'Info '!C2</f>
        <v>JSC Ziraat Bank Georgia</v>
      </c>
      <c r="C1" s="90"/>
      <c r="D1" s="90"/>
      <c r="E1" s="90"/>
      <c r="F1" s="13"/>
    </row>
    <row r="2" spans="1:7" s="78" customFormat="1" ht="15.75" customHeight="1">
      <c r="A2" s="273" t="s">
        <v>32</v>
      </c>
      <c r="B2" s="638">
        <f>'1. key ratios '!$B$2</f>
        <v>44651</v>
      </c>
    </row>
    <row r="3" spans="1:7" s="78" customFormat="1" ht="15.75" customHeight="1">
      <c r="A3" s="273"/>
    </row>
    <row r="4" spans="1:7" s="78" customFormat="1" ht="15.75" customHeight="1" thickBot="1">
      <c r="A4" s="274" t="s">
        <v>202</v>
      </c>
      <c r="B4" s="716" t="s">
        <v>347</v>
      </c>
      <c r="C4" s="717"/>
      <c r="D4" s="717"/>
      <c r="E4" s="717"/>
    </row>
    <row r="5" spans="1:7" s="82" customFormat="1" ht="17.45" customHeight="1">
      <c r="A5" s="213"/>
      <c r="B5" s="214"/>
      <c r="C5" s="80" t="s">
        <v>0</v>
      </c>
      <c r="D5" s="80" t="s">
        <v>1</v>
      </c>
      <c r="E5" s="81" t="s">
        <v>2</v>
      </c>
    </row>
    <row r="6" spans="1:7" s="13" customFormat="1" ht="14.45" customHeight="1">
      <c r="A6" s="275"/>
      <c r="B6" s="712" t="s">
        <v>354</v>
      </c>
      <c r="C6" s="712" t="s">
        <v>93</v>
      </c>
      <c r="D6" s="714" t="s">
        <v>201</v>
      </c>
      <c r="E6" s="715"/>
      <c r="G6" s="5"/>
    </row>
    <row r="7" spans="1:7" s="13" customFormat="1" ht="99.6" customHeight="1">
      <c r="A7" s="275"/>
      <c r="B7" s="713"/>
      <c r="C7" s="712"/>
      <c r="D7" s="317" t="s">
        <v>200</v>
      </c>
      <c r="E7" s="318" t="s">
        <v>355</v>
      </c>
      <c r="G7" s="5"/>
    </row>
    <row r="8" spans="1:7">
      <c r="A8" s="276">
        <v>1</v>
      </c>
      <c r="B8" s="319" t="s">
        <v>36</v>
      </c>
      <c r="C8" s="589">
        <v>12307219.343499999</v>
      </c>
      <c r="D8" s="589"/>
      <c r="E8" s="588">
        <v>12307219.343499999</v>
      </c>
      <c r="F8" s="13"/>
    </row>
    <row r="9" spans="1:7">
      <c r="A9" s="276">
        <v>2</v>
      </c>
      <c r="B9" s="319" t="s">
        <v>37</v>
      </c>
      <c r="C9" s="589">
        <v>46484038.82</v>
      </c>
      <c r="D9" s="589"/>
      <c r="E9" s="588">
        <v>46484038.82</v>
      </c>
      <c r="F9" s="13"/>
    </row>
    <row r="10" spans="1:7">
      <c r="A10" s="276">
        <v>3</v>
      </c>
      <c r="B10" s="319" t="s">
        <v>38</v>
      </c>
      <c r="C10" s="589">
        <v>14473228.990499999</v>
      </c>
      <c r="D10" s="589"/>
      <c r="E10" s="588">
        <v>14473228.990499999</v>
      </c>
      <c r="F10" s="13"/>
    </row>
    <row r="11" spans="1:7">
      <c r="A11" s="276">
        <v>4</v>
      </c>
      <c r="B11" s="319" t="s">
        <v>39</v>
      </c>
      <c r="C11" s="589">
        <v>0</v>
      </c>
      <c r="D11" s="589"/>
      <c r="E11" s="588">
        <v>0</v>
      </c>
      <c r="F11" s="13"/>
    </row>
    <row r="12" spans="1:7">
      <c r="A12" s="276">
        <v>5</v>
      </c>
      <c r="B12" s="319" t="s">
        <v>40</v>
      </c>
      <c r="C12" s="589">
        <v>1997026.96</v>
      </c>
      <c r="D12" s="589"/>
      <c r="E12" s="588">
        <v>1997026.96</v>
      </c>
      <c r="F12" s="13"/>
    </row>
    <row r="13" spans="1:7">
      <c r="A13" s="276">
        <v>6.1</v>
      </c>
      <c r="B13" s="320" t="s">
        <v>41</v>
      </c>
      <c r="C13" s="587">
        <v>100758765.77319999</v>
      </c>
      <c r="D13" s="589"/>
      <c r="E13" s="588">
        <v>100758765.77319999</v>
      </c>
      <c r="F13" s="13"/>
    </row>
    <row r="14" spans="1:7">
      <c r="A14" s="276">
        <v>6.2</v>
      </c>
      <c r="B14" s="321" t="s">
        <v>42</v>
      </c>
      <c r="C14" s="587">
        <v>-5254084.3815000001</v>
      </c>
      <c r="D14" s="589"/>
      <c r="E14" s="588">
        <v>-5254084.3815000001</v>
      </c>
      <c r="F14" s="13"/>
    </row>
    <row r="15" spans="1:7">
      <c r="A15" s="276">
        <v>6</v>
      </c>
      <c r="B15" s="319" t="s">
        <v>43</v>
      </c>
      <c r="C15" s="589">
        <v>95504681.391699985</v>
      </c>
      <c r="D15" s="589"/>
      <c r="E15" s="588">
        <v>95504681.391699985</v>
      </c>
      <c r="F15" s="13"/>
    </row>
    <row r="16" spans="1:7">
      <c r="A16" s="276">
        <v>7</v>
      </c>
      <c r="B16" s="319" t="s">
        <v>44</v>
      </c>
      <c r="C16" s="589">
        <v>545604.56739999994</v>
      </c>
      <c r="D16" s="589"/>
      <c r="E16" s="588">
        <v>545604.56739999994</v>
      </c>
      <c r="F16" s="13"/>
    </row>
    <row r="17" spans="1:7">
      <c r="A17" s="276">
        <v>8</v>
      </c>
      <c r="B17" s="319" t="s">
        <v>199</v>
      </c>
      <c r="C17" s="589">
        <v>28500</v>
      </c>
      <c r="D17" s="589"/>
      <c r="E17" s="588">
        <v>28500</v>
      </c>
      <c r="F17" s="277"/>
      <c r="G17" s="84"/>
    </row>
    <row r="18" spans="1:7">
      <c r="A18" s="276">
        <v>9</v>
      </c>
      <c r="B18" s="319" t="s">
        <v>45</v>
      </c>
      <c r="C18" s="589">
        <v>0</v>
      </c>
      <c r="D18" s="589"/>
      <c r="E18" s="588">
        <v>0</v>
      </c>
      <c r="F18" s="13"/>
      <c r="G18" s="84"/>
    </row>
    <row r="19" spans="1:7">
      <c r="A19" s="276">
        <v>10</v>
      </c>
      <c r="B19" s="319" t="s">
        <v>46</v>
      </c>
      <c r="C19" s="589">
        <v>5932257.5899999999</v>
      </c>
      <c r="D19" s="589">
        <v>797689.16</v>
      </c>
      <c r="E19" s="588">
        <v>5134568.43</v>
      </c>
      <c r="F19" s="13"/>
      <c r="G19" s="84"/>
    </row>
    <row r="20" spans="1:7">
      <c r="A20" s="276">
        <v>11</v>
      </c>
      <c r="B20" s="319" t="s">
        <v>47</v>
      </c>
      <c r="C20" s="589">
        <v>1701254.1878</v>
      </c>
      <c r="D20" s="589"/>
      <c r="E20" s="588">
        <v>1701254.1878</v>
      </c>
      <c r="F20" s="13"/>
    </row>
    <row r="21" spans="1:7" ht="26.25" thickBot="1">
      <c r="A21" s="162"/>
      <c r="B21" s="278" t="s">
        <v>357</v>
      </c>
      <c r="C21" s="639">
        <v>178973811.85089999</v>
      </c>
      <c r="D21" s="639">
        <v>797689.16</v>
      </c>
      <c r="E21" s="640">
        <v>178176122.6909</v>
      </c>
    </row>
    <row r="22" spans="1:7">
      <c r="A22" s="5"/>
      <c r="B22" s="5"/>
      <c r="C22" s="5"/>
      <c r="D22" s="5"/>
      <c r="E22" s="5"/>
    </row>
    <row r="23" spans="1:7">
      <c r="A23" s="5"/>
      <c r="B23" s="5"/>
      <c r="C23" s="5"/>
      <c r="D23" s="5"/>
      <c r="E23" s="5"/>
    </row>
    <row r="25" spans="1:7" s="4" customFormat="1">
      <c r="B25" s="85"/>
      <c r="F25" s="5"/>
      <c r="G25" s="5"/>
    </row>
    <row r="26" spans="1:7" s="4" customFormat="1">
      <c r="B26" s="85"/>
      <c r="F26" s="5"/>
      <c r="G26" s="5"/>
    </row>
    <row r="27" spans="1:7" s="4" customFormat="1">
      <c r="B27" s="85"/>
      <c r="F27" s="5"/>
      <c r="G27" s="5"/>
    </row>
    <row r="28" spans="1:7" s="4" customFormat="1">
      <c r="B28" s="85"/>
      <c r="F28" s="5"/>
      <c r="G28" s="5"/>
    </row>
    <row r="29" spans="1:7" s="4" customFormat="1">
      <c r="B29" s="85"/>
      <c r="F29" s="5"/>
      <c r="G29" s="5"/>
    </row>
    <row r="30" spans="1:7" s="4" customFormat="1">
      <c r="B30" s="85"/>
      <c r="F30" s="5"/>
      <c r="G30" s="5"/>
    </row>
    <row r="31" spans="1:7" s="4" customFormat="1">
      <c r="B31" s="85"/>
      <c r="F31" s="5"/>
      <c r="G31" s="5"/>
    </row>
    <row r="32" spans="1:7" s="4" customFormat="1">
      <c r="B32" s="85"/>
      <c r="F32" s="5"/>
      <c r="G32" s="5"/>
    </row>
    <row r="33" spans="2:7" s="4" customFormat="1">
      <c r="B33" s="85"/>
      <c r="F33" s="5"/>
      <c r="G33" s="5"/>
    </row>
    <row r="34" spans="2:7" s="4" customFormat="1">
      <c r="B34" s="85"/>
      <c r="F34" s="5"/>
      <c r="G34" s="5"/>
    </row>
    <row r="35" spans="2:7" s="4" customFormat="1">
      <c r="B35" s="85"/>
      <c r="F35" s="5"/>
      <c r="G35" s="5"/>
    </row>
    <row r="36" spans="2:7" s="4" customFormat="1">
      <c r="B36" s="85"/>
      <c r="F36" s="5"/>
      <c r="G36" s="5"/>
    </row>
    <row r="37" spans="2:7" s="4" customFormat="1">
      <c r="B37" s="85"/>
      <c r="F37" s="5"/>
      <c r="G37"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Normal="100" workbookViewId="0">
      <pane xSplit="1" ySplit="4" topLeftCell="B5" activePane="bottomRight" state="frozen"/>
      <selection activeCell="B15" sqref="B15"/>
      <selection pane="topRight" activeCell="B15" sqref="B15"/>
      <selection pane="bottomLeft" activeCell="B15" sqref="B15"/>
      <selection pane="bottomRight" activeCell="C14" sqref="C14"/>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31</v>
      </c>
      <c r="B1" s="3" t="str">
        <f>'Info '!C2</f>
        <v>JSC Ziraat Bank Georgia</v>
      </c>
    </row>
    <row r="2" spans="1:6" s="78" customFormat="1" ht="15.75" customHeight="1">
      <c r="A2" s="2" t="s">
        <v>32</v>
      </c>
      <c r="B2" s="612">
        <f>'1. key ratios '!$B$2</f>
        <v>44651</v>
      </c>
      <c r="C2" s="4"/>
      <c r="D2" s="4"/>
      <c r="E2" s="4"/>
      <c r="F2" s="4"/>
    </row>
    <row r="3" spans="1:6" s="78" customFormat="1" ht="15.75" customHeight="1">
      <c r="C3" s="4"/>
      <c r="D3" s="4"/>
      <c r="E3" s="4"/>
      <c r="F3" s="4"/>
    </row>
    <row r="4" spans="1:6" s="78" customFormat="1" ht="13.5" thickBot="1">
      <c r="A4" s="78" t="s">
        <v>86</v>
      </c>
      <c r="B4" s="279" t="s">
        <v>334</v>
      </c>
      <c r="C4" s="79" t="s">
        <v>74</v>
      </c>
      <c r="D4" s="4"/>
      <c r="E4" s="4"/>
      <c r="F4" s="4"/>
    </row>
    <row r="5" spans="1:6" ht="15">
      <c r="A5" s="219">
        <v>1</v>
      </c>
      <c r="B5" s="280" t="s">
        <v>356</v>
      </c>
      <c r="C5" s="586">
        <f>'7. LI1 '!C21</f>
        <v>178973811.85089999</v>
      </c>
    </row>
    <row r="6" spans="1:6" s="220" customFormat="1" ht="15">
      <c r="A6" s="86">
        <v>2.1</v>
      </c>
      <c r="B6" s="216" t="s">
        <v>335</v>
      </c>
      <c r="C6" s="585">
        <v>27566621.828600001</v>
      </c>
    </row>
    <row r="7" spans="1:6" s="63" customFormat="1" ht="15" outlineLevel="1">
      <c r="A7" s="57">
        <v>2.2000000000000002</v>
      </c>
      <c r="B7" s="58" t="s">
        <v>336</v>
      </c>
      <c r="C7" s="584"/>
    </row>
    <row r="8" spans="1:6" s="63" customFormat="1" ht="25.5">
      <c r="A8" s="57">
        <v>3</v>
      </c>
      <c r="B8" s="217" t="s">
        <v>337</v>
      </c>
      <c r="C8" s="583">
        <v>205742744.51949999</v>
      </c>
    </row>
    <row r="9" spans="1:6" s="220" customFormat="1" ht="15">
      <c r="A9" s="86">
        <v>4</v>
      </c>
      <c r="B9" s="88" t="s">
        <v>88</v>
      </c>
      <c r="C9" s="585">
        <v>1678969.69</v>
      </c>
    </row>
    <row r="10" spans="1:6" s="63" customFormat="1" ht="15" outlineLevel="1">
      <c r="A10" s="57">
        <v>5.0999999999999996</v>
      </c>
      <c r="B10" s="58" t="s">
        <v>338</v>
      </c>
      <c r="C10" s="584">
        <v>-15864087.857140001</v>
      </c>
    </row>
    <row r="11" spans="1:6" s="63" customFormat="1" ht="15" outlineLevel="1">
      <c r="A11" s="57">
        <v>5.2</v>
      </c>
      <c r="B11" s="58" t="s">
        <v>339</v>
      </c>
      <c r="C11" s="584"/>
    </row>
    <row r="12" spans="1:6" s="63" customFormat="1" ht="15">
      <c r="A12" s="57">
        <v>6</v>
      </c>
      <c r="B12" s="215" t="s">
        <v>483</v>
      </c>
      <c r="C12" s="582">
        <v>0</v>
      </c>
    </row>
    <row r="13" spans="1:6" s="63" customFormat="1" ht="15.75" thickBot="1">
      <c r="A13" s="59">
        <v>7</v>
      </c>
      <c r="B13" s="218" t="s">
        <v>285</v>
      </c>
      <c r="C13" s="678">
        <f>SUM(C8:C12)</f>
        <v>191557626.35235998</v>
      </c>
    </row>
    <row r="15" spans="1:6" ht="25.5">
      <c r="A15" s="235"/>
      <c r="B15" s="64" t="s">
        <v>484</v>
      </c>
    </row>
    <row r="16" spans="1:6">
      <c r="A16" s="235"/>
      <c r="B16" s="235"/>
    </row>
    <row r="17" spans="1:5" ht="15">
      <c r="A17" s="230"/>
      <c r="B17" s="231"/>
      <c r="C17" s="235"/>
      <c r="D17" s="235"/>
      <c r="E17" s="235"/>
    </row>
    <row r="18" spans="1:5" ht="15">
      <c r="A18" s="236"/>
      <c r="B18" s="237"/>
      <c r="C18" s="235"/>
      <c r="D18" s="235"/>
      <c r="E18" s="235"/>
    </row>
    <row r="19" spans="1:5">
      <c r="A19" s="238"/>
      <c r="B19" s="232"/>
      <c r="C19" s="235"/>
      <c r="D19" s="235"/>
      <c r="E19" s="235"/>
    </row>
    <row r="20" spans="1:5">
      <c r="A20" s="239"/>
      <c r="B20" s="233"/>
      <c r="C20" s="235"/>
      <c r="D20" s="235"/>
      <c r="E20" s="235"/>
    </row>
    <row r="21" spans="1:5">
      <c r="A21" s="239"/>
      <c r="B21" s="237"/>
      <c r="C21" s="235"/>
      <c r="D21" s="235"/>
      <c r="E21" s="235"/>
    </row>
    <row r="22" spans="1:5">
      <c r="A22" s="238"/>
      <c r="B22" s="234"/>
      <c r="C22" s="235"/>
      <c r="D22" s="235"/>
      <c r="E22" s="235"/>
    </row>
    <row r="23" spans="1:5">
      <c r="A23" s="239"/>
      <c r="B23" s="233"/>
      <c r="C23" s="235"/>
      <c r="D23" s="235"/>
      <c r="E23" s="235"/>
    </row>
    <row r="24" spans="1:5">
      <c r="A24" s="239"/>
      <c r="B24" s="233"/>
      <c r="C24" s="235"/>
      <c r="D24" s="235"/>
      <c r="E24" s="235"/>
    </row>
    <row r="25" spans="1:5">
      <c r="A25" s="239"/>
      <c r="B25" s="240"/>
      <c r="C25" s="235"/>
      <c r="D25" s="235"/>
      <c r="E25" s="235"/>
    </row>
    <row r="26" spans="1:5">
      <c r="A26" s="239"/>
      <c r="B26" s="237"/>
      <c r="C26" s="235"/>
      <c r="D26" s="235"/>
      <c r="E26" s="235"/>
    </row>
    <row r="27" spans="1:5">
      <c r="A27" s="235"/>
      <c r="B27" s="241"/>
      <c r="C27" s="235"/>
      <c r="D27" s="235"/>
      <c r="E27" s="235"/>
    </row>
    <row r="28" spans="1:5">
      <c r="A28" s="235"/>
      <c r="B28" s="241"/>
      <c r="C28" s="235"/>
      <c r="D28" s="235"/>
      <c r="E28" s="235"/>
    </row>
    <row r="29" spans="1:5">
      <c r="A29" s="235"/>
      <c r="B29" s="241"/>
      <c r="C29" s="235"/>
      <c r="D29" s="235"/>
      <c r="E29" s="235"/>
    </row>
    <row r="30" spans="1:5">
      <c r="A30" s="235"/>
      <c r="B30" s="241"/>
      <c r="C30" s="235"/>
      <c r="D30" s="235"/>
      <c r="E30" s="235"/>
    </row>
    <row r="31" spans="1:5">
      <c r="A31" s="235"/>
      <c r="B31" s="241"/>
      <c r="C31" s="235"/>
      <c r="D31" s="235"/>
      <c r="E31" s="235"/>
    </row>
    <row r="32" spans="1:5">
      <c r="A32" s="235"/>
      <c r="B32" s="241"/>
      <c r="C32" s="235"/>
      <c r="D32" s="235"/>
      <c r="E32" s="235"/>
    </row>
    <row r="33" spans="1:5">
      <c r="A33" s="235"/>
      <c r="B33" s="241"/>
      <c r="C33" s="235"/>
      <c r="D33" s="235"/>
      <c r="E33" s="235"/>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xKlbxIm/d8pehpvbK0Cjjl2ea0N1L7Hmi3S7f8Fyr/8=</DigestValue>
    </Reference>
    <Reference Type="http://www.w3.org/2000/09/xmldsig#Object" URI="#idOfficeObject">
      <DigestMethod Algorithm="http://www.w3.org/2001/04/xmlenc#sha256"/>
      <DigestValue>Z8f0lvCo7YejjfyWvzbUFfKnUfa6p8GLHz5C7Hjt3BM=</DigestValue>
    </Reference>
    <Reference Type="http://uri.etsi.org/01903#SignedProperties" URI="#idSignedProperties">
      <Transforms>
        <Transform Algorithm="http://www.w3.org/TR/2001/REC-xml-c14n-20010315"/>
      </Transforms>
      <DigestMethod Algorithm="http://www.w3.org/2001/04/xmlenc#sha256"/>
      <DigestValue>6dzdXjO/6+8w/rQp7A3jQ7JlkkF8AP05IUR7sCNnUpc=</DigestValue>
    </Reference>
  </SignedInfo>
  <SignatureValue>lRApsYX3iH8sFSYJe56Z6whasGxcWwxeFJli0nlGZlsey8sZ9gEFpfKy/WtQJaauUaEL7SVzS316
6+mDeHZbf/8d3bRt/UaBc/yeW+lRf5xj0ErwY5ns5xs3bedcV97pLaQNz2SqPAf64JP+BahLEslY
oGo19WReesWjAqYr4HlDzlFqNVcfCTZnjUJyS0ugRLYvnBVYw3kc/c6d2rFVbaRs9I1ybSQy0Vrl
LfLE215ZTFC9PUfsLyB8mIgs1B8D4aeeESN5GjOjN4Gqqlru1+W5BMUOQU+BvGK3ISexldOo0Ibg
r0ViVFQ7ftCojT8xxuH/4NR1MefZRIJPajX9/Q==</SignatureValue>
  <KeyInfo>
    <X509Data>
      <X509Certificate>MIIGPzCCBSegAwIBAgIKQfjgeQADAAIEsjANBgkqhkiG9w0BAQsFADBKMRIwEAYKCZImiZPyLGQBGRYCZ2UxEzARBgoJkiaJk/IsZAEZFgNuYmcxHzAdBgNVBAMTFk5CRyBDbGFzcyAyIElOVCBTdWIgQ0EwHhcNMjIwMTA0MDkyMDUzWhcNMjQwMTA0MDkyMDUzWjA9MSAwHgYDVQQKExdKU0MgWklSQUFUIEJBTksgR0VPUkdJQTEZMBcGA1UEAxMQQlpCIC0gT21lciBBeWRpbjCCASIwDQYJKoZIhvcNAQEBBQADggEPADCCAQoCggEBAPAHU0Y5Ap3KBsQ44E10bkUBWPvz/1JzVze+lGFycjpDO/ZhE9qfarqOyQpAOlULouWHTXsyqPw51DX0rN8VZi0OpQMqD5cO0QwdgG95DpqxRmPfissLijrwJxt8ImRR3MTfd/lTzy1JysD+XbglkCxA9HdK9srpd713o0ruTR7kK/Ufwd24y5872arirpPSolBeal2sXqAcTG0aLKISUqtXI7mt6JQ2VmIxbxk30eih02MBHEXyscB48JzNlWNa0fEt/Jb/58WcvwoK+OQgQ7xyg8zc1ZGhzSp+xAu8Osjh4+ViM+YO/WKtL/g4UKfOdhBWmBqFvU/OsBDonTwDa5UCAwEAAaOCAzIwggMuMDwGCSsGAQQBgjcVBwQvMC0GJSsGAQQBgjcVCOayYION9USGgZkJg7ihSoO+hHEEg8SRM4SDiF0CAWQCASMwHQYDVR0lBBYwFAYIKwYBBQUHAwIGCCsGAQUFBwMEMAsGA1UdDwQEAwIHgDAnBgkrBgEEAYI3FQoEGjAYMAoGCCsGAQUFBwMCMAoGCCsGAQUFBwMEMB0GA1UdDgQWBBQdS46BxtkGtsm7kg29zYP+6fyXYz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MpLmNydDANBgkqhkiG9w0BAQsFAAOCAQEAQDWrBGKF0yl5RHJMTSdZ2tbw53eLEpI/7h8EMdX248k0NhIoIHSQl3Z6+rhfwT9mFbWvmgxqwhR9QgYwfcMEOlOCruTmWlB8E8PoZk75bvATn4lAdjzFiT13MG7I+/gzhVKDcwkjcekVwG54FF2OJ6qE4Ndwz5yEPmI8KszXiA8BwVueVGh8J+u4PRdP2pC7dU2FzfommRTSpHTi1OPtk4WZbx3eCbfxE13NczOQvjHvv8NoBQNjOENpeAbO6PDAuua+BO47hL7+/9O1YJC3iI5F8s+UBb7IRX1ANlleYPAUhvdXmIn00Ek3w4YeDtrY24znEGs3wormjCnHKmlGK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dA/8sfWjeFijPALzJqiAz/NjlsoVoFMkS4RD1XaUJBs=</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0tQspILqB8qfvnb6WjpbM1qcDvqm9kas/bzqYR574gY=</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2m6CW85rBYKpJKifjkFVt0n58BwBksWMXfva2VqaA+I=</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ze+MZOtihPj9dKeV/Dz5QESpeY6Fdwmnkxhrh69STxA=</DigestValue>
      </Reference>
      <Reference URI="/xl/printerSettings/printerSettings16.bin?ContentType=application/vnd.openxmlformats-officedocument.spreadsheetml.printerSettings">
        <DigestMethod Algorithm="http://www.w3.org/2001/04/xmlenc#sha256"/>
        <DigestValue>PAbJXuzpjwBnwsgwBYA5khj7ToXo0XH/KIeD/UMRhxI=</DigestValue>
      </Reference>
      <Reference URI="/xl/printerSettings/printerSettings17.bin?ContentType=application/vnd.openxmlformats-officedocument.spreadsheetml.printerSettings">
        <DigestMethod Algorithm="http://www.w3.org/2001/04/xmlenc#sha256"/>
        <DigestValue>qqKz7UtelGHdfiWdqNc1EvL8LqlQ7O4MTpeoyQcgyv0=</DigestValue>
      </Reference>
      <Reference URI="/xl/printerSettings/printerSettings18.bin?ContentType=application/vnd.openxmlformats-officedocument.spreadsheetml.printerSettings">
        <DigestMethod Algorithm="http://www.w3.org/2001/04/xmlenc#sha256"/>
        <DigestValue>nkR1lu9OLM1UMxWiPa7wm3YcnQOlFOICy95qYiodDz0=</DigestValue>
      </Reference>
      <Reference URI="/xl/printerSettings/printerSettings19.bin?ContentType=application/vnd.openxmlformats-officedocument.spreadsheetml.printerSettings">
        <DigestMethod Algorithm="http://www.w3.org/2001/04/xmlenc#sha256"/>
        <DigestValue>ze+MZOtihPj9dKeV/Dz5QESpeY6Fdwmnkxhrh69STxA=</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SWiohiWSuPjjcblZxueyphOzVidWJvXmdfCiNQW6SiY=</DigestValue>
      </Reference>
      <Reference URI="/xl/printerSettings/printerSettings21.bin?ContentType=application/vnd.openxmlformats-officedocument.spreadsheetml.printerSettings">
        <DigestMethod Algorithm="http://www.w3.org/2001/04/xmlenc#sha256"/>
        <DigestValue>SWiohiWSuPjjcblZxueyphOzVidWJvXmdfCiNQW6SiY=</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qqKz7UtelGHdfiWdqNc1EvL8LqlQ7O4MTpeoyQcgyv0=</DigestValue>
      </Reference>
      <Reference URI="/xl/printerSettings/printerSettings24.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UZc+Eb2U6CoUW3VzqKXofHC/4ECHjz4BBxFJtHQHWcM=</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PAbJXuzpjwBnwsgwBYA5khj7ToXo0XH/KIeD/UMRhxI=</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XRofApLalJT5EnGzPLBfwjDW3CDWLOeaqjSuxiQN/c4=</DigestValue>
      </Reference>
      <Reference URI="/xl/styles.xml?ContentType=application/vnd.openxmlformats-officedocument.spreadsheetml.styles+xml">
        <DigestMethod Algorithm="http://www.w3.org/2001/04/xmlenc#sha256"/>
        <DigestValue>VQjifBRA8sWEJNLanrlyQoOx6EHdwPqG/2uivLrHqdE=</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clThnVrCUbJEYMw1QIehOGt2GAuuqCAxHmn2kcGMxhI=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TqWEb2C7GNUkmYd0to8R19UPgkvqFRkvAw1BitkfKzI=</DigestValue>
      </Reference>
      <Reference URI="/xl/worksheets/sheet10.xml?ContentType=application/vnd.openxmlformats-officedocument.spreadsheetml.worksheet+xml">
        <DigestMethod Algorithm="http://www.w3.org/2001/04/xmlenc#sha256"/>
        <DigestValue>ThgnghfqxCqjzgkGCPgmX3kIYvLDJ59+b5SKxp0nZ+8=</DigestValue>
      </Reference>
      <Reference URI="/xl/worksheets/sheet11.xml?ContentType=application/vnd.openxmlformats-officedocument.spreadsheetml.worksheet+xml">
        <DigestMethod Algorithm="http://www.w3.org/2001/04/xmlenc#sha256"/>
        <DigestValue>wAoZ+Q90DJFqZgs7vmXZRs87saAdh5hErgGC9BQUse0=</DigestValue>
      </Reference>
      <Reference URI="/xl/worksheets/sheet12.xml?ContentType=application/vnd.openxmlformats-officedocument.spreadsheetml.worksheet+xml">
        <DigestMethod Algorithm="http://www.w3.org/2001/04/xmlenc#sha256"/>
        <DigestValue>fJBgOxJFRVR7wSWLQ1SeveXgMv+YVlFDn+RU8Qyn+jE=</DigestValue>
      </Reference>
      <Reference URI="/xl/worksheets/sheet13.xml?ContentType=application/vnd.openxmlformats-officedocument.spreadsheetml.worksheet+xml">
        <DigestMethod Algorithm="http://www.w3.org/2001/04/xmlenc#sha256"/>
        <DigestValue>akTk1bxGaGXavodIFtiQDEp69Q+8iRbKQvIGiYrdCKU=</DigestValue>
      </Reference>
      <Reference URI="/xl/worksheets/sheet14.xml?ContentType=application/vnd.openxmlformats-officedocument.spreadsheetml.worksheet+xml">
        <DigestMethod Algorithm="http://www.w3.org/2001/04/xmlenc#sha256"/>
        <DigestValue>w3257JD2NYdWfSawUQz24HNYp2/98VEdGfwCa8K5P8o=</DigestValue>
      </Reference>
      <Reference URI="/xl/worksheets/sheet15.xml?ContentType=application/vnd.openxmlformats-officedocument.spreadsheetml.worksheet+xml">
        <DigestMethod Algorithm="http://www.w3.org/2001/04/xmlenc#sha256"/>
        <DigestValue>6zBRxkmgfsHwaEiP4L5lq/XLgir2tozw7UMdpvdq1yk=</DigestValue>
      </Reference>
      <Reference URI="/xl/worksheets/sheet16.xml?ContentType=application/vnd.openxmlformats-officedocument.spreadsheetml.worksheet+xml">
        <DigestMethod Algorithm="http://www.w3.org/2001/04/xmlenc#sha256"/>
        <DigestValue>DF9KMns8ApZW4zMTCG7Tm2PcDfctsp3E1tKfZxBQEe4=</DigestValue>
      </Reference>
      <Reference URI="/xl/worksheets/sheet17.xml?ContentType=application/vnd.openxmlformats-officedocument.spreadsheetml.worksheet+xml">
        <DigestMethod Algorithm="http://www.w3.org/2001/04/xmlenc#sha256"/>
        <DigestValue>OxVzfsQu3UC06KhOJO4ned7pIUXKAH+M9fTgkOf+T0Y=</DigestValue>
      </Reference>
      <Reference URI="/xl/worksheets/sheet18.xml?ContentType=application/vnd.openxmlformats-officedocument.spreadsheetml.worksheet+xml">
        <DigestMethod Algorithm="http://www.w3.org/2001/04/xmlenc#sha256"/>
        <DigestValue>ZVZDYDc2LngsBpP2ZbihP1DUkNRTZUpnFJq9m0gNRmw=</DigestValue>
      </Reference>
      <Reference URI="/xl/worksheets/sheet19.xml?ContentType=application/vnd.openxmlformats-officedocument.spreadsheetml.worksheet+xml">
        <DigestMethod Algorithm="http://www.w3.org/2001/04/xmlenc#sha256"/>
        <DigestValue>TR+Q0NJDAiF0FYyUAwyXj1jUvpKFZ4LEl3UCdfDQDAA=</DigestValue>
      </Reference>
      <Reference URI="/xl/worksheets/sheet2.xml?ContentType=application/vnd.openxmlformats-officedocument.spreadsheetml.worksheet+xml">
        <DigestMethod Algorithm="http://www.w3.org/2001/04/xmlenc#sha256"/>
        <DigestValue>khRFCzUjYCBkdPKj1IFsL1qJldCthgZi/baGPKOuqJs=</DigestValue>
      </Reference>
      <Reference URI="/xl/worksheets/sheet20.xml?ContentType=application/vnd.openxmlformats-officedocument.spreadsheetml.worksheet+xml">
        <DigestMethod Algorithm="http://www.w3.org/2001/04/xmlenc#sha256"/>
        <DigestValue>YlUQ3L7LFAwI43L5mV0xq4p+FByORl7ljfX4ucr6alY=</DigestValue>
      </Reference>
      <Reference URI="/xl/worksheets/sheet21.xml?ContentType=application/vnd.openxmlformats-officedocument.spreadsheetml.worksheet+xml">
        <DigestMethod Algorithm="http://www.w3.org/2001/04/xmlenc#sha256"/>
        <DigestValue>/nkXaCr2oiTP/cCXm0ZY86SPdXprB7iI+xgjXk+qQSQ=</DigestValue>
      </Reference>
      <Reference URI="/xl/worksheets/sheet22.xml?ContentType=application/vnd.openxmlformats-officedocument.spreadsheetml.worksheet+xml">
        <DigestMethod Algorithm="http://www.w3.org/2001/04/xmlenc#sha256"/>
        <DigestValue>VYZHSgFLpwea7XnrU9CEip3ioOJEyZeWyhNNY1ns4Nk=</DigestValue>
      </Reference>
      <Reference URI="/xl/worksheets/sheet23.xml?ContentType=application/vnd.openxmlformats-officedocument.spreadsheetml.worksheet+xml">
        <DigestMethod Algorithm="http://www.w3.org/2001/04/xmlenc#sha256"/>
        <DigestValue>jpXcExX+jlxbYrGGytqSWs+PrI780hD+OGZkyEr8f9g=</DigestValue>
      </Reference>
      <Reference URI="/xl/worksheets/sheet24.xml?ContentType=application/vnd.openxmlformats-officedocument.spreadsheetml.worksheet+xml">
        <DigestMethod Algorithm="http://www.w3.org/2001/04/xmlenc#sha256"/>
        <DigestValue>PiYpNL1TS5bcGz0EA9xXQw31Dlw/vH8rrZUANzQ0dmI=</DigestValue>
      </Reference>
      <Reference URI="/xl/worksheets/sheet25.xml?ContentType=application/vnd.openxmlformats-officedocument.spreadsheetml.worksheet+xml">
        <DigestMethod Algorithm="http://www.w3.org/2001/04/xmlenc#sha256"/>
        <DigestValue>nxyqQmCODnYan0r+oWj7OqPBqgBRbsfTzATuIYcotVw=</DigestValue>
      </Reference>
      <Reference URI="/xl/worksheets/sheet26.xml?ContentType=application/vnd.openxmlformats-officedocument.spreadsheetml.worksheet+xml">
        <DigestMethod Algorithm="http://www.w3.org/2001/04/xmlenc#sha256"/>
        <DigestValue>hM2TvZQ6lsqgqqgxiDcmULG0NbKl1vuww4KD//gLg8c=</DigestValue>
      </Reference>
      <Reference URI="/xl/worksheets/sheet27.xml?ContentType=application/vnd.openxmlformats-officedocument.spreadsheetml.worksheet+xml">
        <DigestMethod Algorithm="http://www.w3.org/2001/04/xmlenc#sha256"/>
        <DigestValue>aWqkefk9mg+d1fmHU1Vx2sQl3H3sA3JFlbYn9gylXb0=</DigestValue>
      </Reference>
      <Reference URI="/xl/worksheets/sheet28.xml?ContentType=application/vnd.openxmlformats-officedocument.spreadsheetml.worksheet+xml">
        <DigestMethod Algorithm="http://www.w3.org/2001/04/xmlenc#sha256"/>
        <DigestValue>XT/cLpXtwYQY4YNisQQqZW1dbMPEPOtd69H3dxiiQns=</DigestValue>
      </Reference>
      <Reference URI="/xl/worksheets/sheet29.xml?ContentType=application/vnd.openxmlformats-officedocument.spreadsheetml.worksheet+xml">
        <DigestMethod Algorithm="http://www.w3.org/2001/04/xmlenc#sha256"/>
        <DigestValue>XVZ6tjmssXUUF+1me1Jjgj23yT7KS6rWMDoUiTnz2j4=</DigestValue>
      </Reference>
      <Reference URI="/xl/worksheets/sheet3.xml?ContentType=application/vnd.openxmlformats-officedocument.spreadsheetml.worksheet+xml">
        <DigestMethod Algorithm="http://www.w3.org/2001/04/xmlenc#sha256"/>
        <DigestValue>xqVOZ3rqpP2LCZKofJvbxzeKTBVxYUF38c7+owJ6tNw=</DigestValue>
      </Reference>
      <Reference URI="/xl/worksheets/sheet4.xml?ContentType=application/vnd.openxmlformats-officedocument.spreadsheetml.worksheet+xml">
        <DigestMethod Algorithm="http://www.w3.org/2001/04/xmlenc#sha256"/>
        <DigestValue>cg/WrO+CGnK7spQs6ZC0gK7mSlycvEOGQdxQ0e4hi64=</DigestValue>
      </Reference>
      <Reference URI="/xl/worksheets/sheet5.xml?ContentType=application/vnd.openxmlformats-officedocument.spreadsheetml.worksheet+xml">
        <DigestMethod Algorithm="http://www.w3.org/2001/04/xmlenc#sha256"/>
        <DigestValue>9TC1JwPyi9oc76M1YZkn4+wrvgH7BPhY7dL+NWcb+io=</DigestValue>
      </Reference>
      <Reference URI="/xl/worksheets/sheet6.xml?ContentType=application/vnd.openxmlformats-officedocument.spreadsheetml.worksheet+xml">
        <DigestMethod Algorithm="http://www.w3.org/2001/04/xmlenc#sha256"/>
        <DigestValue>QUf0IZfhFizyWvO9EG8n6FlFxTj4sAaRsL9l3XiTgWw=</DigestValue>
      </Reference>
      <Reference URI="/xl/worksheets/sheet7.xml?ContentType=application/vnd.openxmlformats-officedocument.spreadsheetml.worksheet+xml">
        <DigestMethod Algorithm="http://www.w3.org/2001/04/xmlenc#sha256"/>
        <DigestValue>uVHAffwCfY5zb6vOoAu4Svhsjm7+cAhkszvJ87pDB/I=</DigestValue>
      </Reference>
      <Reference URI="/xl/worksheets/sheet8.xml?ContentType=application/vnd.openxmlformats-officedocument.spreadsheetml.worksheet+xml">
        <DigestMethod Algorithm="http://www.w3.org/2001/04/xmlenc#sha256"/>
        <DigestValue>rozFAQgk/GEpcxuCxbggEdBlhi8tRsnbOH6H/MyYaVI=</DigestValue>
      </Reference>
      <Reference URI="/xl/worksheets/sheet9.xml?ContentType=application/vnd.openxmlformats-officedocument.spreadsheetml.worksheet+xml">
        <DigestMethod Algorithm="http://www.w3.org/2001/04/xmlenc#sha256"/>
        <DigestValue>sB+Q0elK1j5vvecLIrxQdhlssiUC/goUcvwQU1bVGPQ=</DigestValue>
      </Reference>
    </Manifest>
    <SignatureProperties>
      <SignatureProperty Id="idSignatureTime" Target="#idPackageSignature">
        <mdssi:SignatureTime xmlns:mdssi="http://schemas.openxmlformats.org/package/2006/digital-signature">
          <mdssi:Format>YYYY-MM-DDThh:mm:ssTZD</mdssi:Format>
          <mdssi:Value>2022-07-29T10:56:58Z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2022-07-29T10:56:58Z</xd:SigningTime>
          <xd:SigningCertificate>
            <xd:Cert>
              <xd:CertDigest>
                <DigestMethod Algorithm="http://www.w3.org/2001/04/xmlenc#sha256"/>
                <DigestValue>mQIuoPldNoZyhPKSMTaMdJE3pSu/IvIDk7Tv7etSl68=</DigestValue>
              </xd:CertDigest>
              <xd:IssuerSerial>
                <X509IssuerName>CN=NBG Class 2 INT Sub CA, DC=nbg, DC=ge</X509IssuerName>
                <X509SerialNumber>311544788876356470572210</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TrzHrfv1hjFPKIOn3WeBqYH12gfQwxPDnYm9JngEAK0=</DigestValue>
    </Reference>
    <Reference Type="http://www.w3.org/2000/09/xmldsig#Object" URI="#idOfficeObject">
      <DigestMethod Algorithm="http://www.w3.org/2001/04/xmlenc#sha256"/>
      <DigestValue>Z8f0lvCo7YejjfyWvzbUFfKnUfa6p8GLHz5C7Hjt3BM=</DigestValue>
    </Reference>
    <Reference Type="http://uri.etsi.org/01903#SignedProperties" URI="#idSignedProperties">
      <Transforms>
        <Transform Algorithm="http://www.w3.org/TR/2001/REC-xml-c14n-20010315"/>
      </Transforms>
      <DigestMethod Algorithm="http://www.w3.org/2001/04/xmlenc#sha256"/>
      <DigestValue>9hc3xpPVQXqiOFDh/JL86EKHgab41tybjzSEy5yI2zU=</DigestValue>
    </Reference>
  </SignedInfo>
  <SignatureValue>MhJau9VR1qQy36iI2sAnNz/FOCrmHMis70TKZxMMWXUBp2KpOx6bb5X+2OYhbVqK/m4z1dbXZ7on
clxguxxWLMN5F7HO2S+LvYda8tVIUkAQZ6jm4RVdwSNK90DPGAp7l+n6htylG3KjKxaygY9CG2z7
vvtnY7+kiD6kiXr5TsVBfCIslUW+8FI2E7HY4Q+q1knBsXuF7/GSyAjKRcSXgXQX3U7QcKzXgyAF
nYxfBZrbN2sGhpBTRAP170ER6xR8wpofQ17wU2XEDetNbNdVFZh4aMTERBmbmN/o7RkJuKR8MV4A
l66vRDhiTkYrl9TxTXiOtV+DIqOQeS2bg6XzAA==</SignatureValue>
  <KeyInfo>
    <X509Data>
      <X509Certificate>MIIGSTCCBTGgAwIBAgIKMMOPkwADAAIAozANBgkqhkiG9w0BAQsFADBKMRIwEAYKCZImiZPyLGQBGRYCZ2UxEzARBgoJkiaJk/IsZAEZFgNuYmcxHzAdBgNVBAMTFk5CRyBDbGFzcyAyIElOVCBTdWIgQ0EwHhcNMjExMjIwMTM1NDM2WhcNMjMxMjIwMTM1NDM2WjBHMSAwHgYDVQQKExdKU0MgWklSQUFUIEJBTksgR0VPUkdJQTEjMCEGA1UEAxMaQlpCIC0gU29waGlvIEpsYW50aWFzaHZpbGkwggEiMA0GCSqGSIb3DQEBAQUAA4IBDwAwggEKAoIBAQDXLfHCZ0p9B+gJUiC6YPVhwEtoBbdtmDQirtrgJo3eCovF2O7DCPB5FQztH2fuOknw2AXPmHiGyZL2qNfCOoNhdif3t/Ze63BcdJjaGwXHyhUP78x21hUbONxOs9C87HBsNHMXwQvEF6zvQI0hHzomk/hkDXccYhzDD5/EuNwuLEtwmLLdx73s7i0wVW1xrwgfLhKwMeOZESElWI/iHCGvSK5gn2mO4BngSmia1uGRNVANGgGO45DvdDpAucwbIaqpLNnr2KNgk0Ujj9LvfBiCOYBYmjsUQiI4ToGPgHKcmhzqo0iDZCdr9RJdqgx+HNbfxIi+SXt1lrk6XeCEZ+W9AgMBAAGjggMyMIIDLjA8BgkrBgEEAYI3FQcELzAtBiUrBgEEAYI3FQjmsmCDjfVEhoGZCYO4oUqDvoRxBIPEkTOEg4hdAgFkAgEjMB0GA1UdJQQWMBQGCCsGAQUFBwMCBggrBgEFBQcDBDALBgNVHQ8EBAMCB4AwJwYJKwYBBAGCNxUKBBowGDAKBggrBgEFBQcDAjAKBggrBgEFBQcDBDAdBgNVHQ4EFgQUULV0UrweV3n1wveYk2FYp5RD1nw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zKS5jcnQwDQYJKoZIhvcNAQELBQADggEBAA6tnSYpKe6v9q+X5oqKbTx/s07u3+FdYw6/MbJgZvDocwrGkQuW+ea//x3SOjIfGiKK2HzpOLT6VWYoLILUpq1eY6IvPaABZj5G2ADbpelNGTwIhcBPnv5SvLLFl0rpvCpR6XjTTa8MWIRSHyJ6P6W7E4DQsZ+4FIkX4mlwuUjgQz24Yp2k7QO2bxGE9LO7Y/OLmwI1OydoMEV5VsNE1US+NN2p/Yw12b1fFD+s+JcPc+AeIgVdcsBgRZKckrEUNlmKWcYuCJPaxbLBAW4Y9u17y7wfoDihsqgeanPkDBLszXm8zcXwhBmIqhqG2MMviku4SeSgWpQyA/zsaYRtsC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dA/8sfWjeFijPALzJqiAz/NjlsoVoFMkS4RD1XaUJBs=</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0tQspILqB8qfvnb6WjpbM1qcDvqm9kas/bzqYR574gY=</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2m6CW85rBYKpJKifjkFVt0n58BwBksWMXfva2VqaA+I=</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ze+MZOtihPj9dKeV/Dz5QESpeY6Fdwmnkxhrh69STxA=</DigestValue>
      </Reference>
      <Reference URI="/xl/printerSettings/printerSettings16.bin?ContentType=application/vnd.openxmlformats-officedocument.spreadsheetml.printerSettings">
        <DigestMethod Algorithm="http://www.w3.org/2001/04/xmlenc#sha256"/>
        <DigestValue>PAbJXuzpjwBnwsgwBYA5khj7ToXo0XH/KIeD/UMRhxI=</DigestValue>
      </Reference>
      <Reference URI="/xl/printerSettings/printerSettings17.bin?ContentType=application/vnd.openxmlformats-officedocument.spreadsheetml.printerSettings">
        <DigestMethod Algorithm="http://www.w3.org/2001/04/xmlenc#sha256"/>
        <DigestValue>qqKz7UtelGHdfiWdqNc1EvL8LqlQ7O4MTpeoyQcgyv0=</DigestValue>
      </Reference>
      <Reference URI="/xl/printerSettings/printerSettings18.bin?ContentType=application/vnd.openxmlformats-officedocument.spreadsheetml.printerSettings">
        <DigestMethod Algorithm="http://www.w3.org/2001/04/xmlenc#sha256"/>
        <DigestValue>nkR1lu9OLM1UMxWiPa7wm3YcnQOlFOICy95qYiodDz0=</DigestValue>
      </Reference>
      <Reference URI="/xl/printerSettings/printerSettings19.bin?ContentType=application/vnd.openxmlformats-officedocument.spreadsheetml.printerSettings">
        <DigestMethod Algorithm="http://www.w3.org/2001/04/xmlenc#sha256"/>
        <DigestValue>ze+MZOtihPj9dKeV/Dz5QESpeY6Fdwmnkxhrh69STxA=</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SWiohiWSuPjjcblZxueyphOzVidWJvXmdfCiNQW6SiY=</DigestValue>
      </Reference>
      <Reference URI="/xl/printerSettings/printerSettings21.bin?ContentType=application/vnd.openxmlformats-officedocument.spreadsheetml.printerSettings">
        <DigestMethod Algorithm="http://www.w3.org/2001/04/xmlenc#sha256"/>
        <DigestValue>SWiohiWSuPjjcblZxueyphOzVidWJvXmdfCiNQW6SiY=</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qqKz7UtelGHdfiWdqNc1EvL8LqlQ7O4MTpeoyQcgyv0=</DigestValue>
      </Reference>
      <Reference URI="/xl/printerSettings/printerSettings24.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UZc+Eb2U6CoUW3VzqKXofHC/4ECHjz4BBxFJtHQHWcM=</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PAbJXuzpjwBnwsgwBYA5khj7ToXo0XH/KIeD/UMRhxI=</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XRofApLalJT5EnGzPLBfwjDW3CDWLOeaqjSuxiQN/c4=</DigestValue>
      </Reference>
      <Reference URI="/xl/styles.xml?ContentType=application/vnd.openxmlformats-officedocument.spreadsheetml.styles+xml">
        <DigestMethod Algorithm="http://www.w3.org/2001/04/xmlenc#sha256"/>
        <DigestValue>VQjifBRA8sWEJNLanrlyQoOx6EHdwPqG/2uivLrHqdE=</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clThnVrCUbJEYMw1QIehOGt2GAuuqCAxHmn2kcGMxhI=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TqWEb2C7GNUkmYd0to8R19UPgkvqFRkvAw1BitkfKzI=</DigestValue>
      </Reference>
      <Reference URI="/xl/worksheets/sheet10.xml?ContentType=application/vnd.openxmlformats-officedocument.spreadsheetml.worksheet+xml">
        <DigestMethod Algorithm="http://www.w3.org/2001/04/xmlenc#sha256"/>
        <DigestValue>ThgnghfqxCqjzgkGCPgmX3kIYvLDJ59+b5SKxp0nZ+8=</DigestValue>
      </Reference>
      <Reference URI="/xl/worksheets/sheet11.xml?ContentType=application/vnd.openxmlformats-officedocument.spreadsheetml.worksheet+xml">
        <DigestMethod Algorithm="http://www.w3.org/2001/04/xmlenc#sha256"/>
        <DigestValue>wAoZ+Q90DJFqZgs7vmXZRs87saAdh5hErgGC9BQUse0=</DigestValue>
      </Reference>
      <Reference URI="/xl/worksheets/sheet12.xml?ContentType=application/vnd.openxmlformats-officedocument.spreadsheetml.worksheet+xml">
        <DigestMethod Algorithm="http://www.w3.org/2001/04/xmlenc#sha256"/>
        <DigestValue>fJBgOxJFRVR7wSWLQ1SeveXgMv+YVlFDn+RU8Qyn+jE=</DigestValue>
      </Reference>
      <Reference URI="/xl/worksheets/sheet13.xml?ContentType=application/vnd.openxmlformats-officedocument.spreadsheetml.worksheet+xml">
        <DigestMethod Algorithm="http://www.w3.org/2001/04/xmlenc#sha256"/>
        <DigestValue>akTk1bxGaGXavodIFtiQDEp69Q+8iRbKQvIGiYrdCKU=</DigestValue>
      </Reference>
      <Reference URI="/xl/worksheets/sheet14.xml?ContentType=application/vnd.openxmlformats-officedocument.spreadsheetml.worksheet+xml">
        <DigestMethod Algorithm="http://www.w3.org/2001/04/xmlenc#sha256"/>
        <DigestValue>w3257JD2NYdWfSawUQz24HNYp2/98VEdGfwCa8K5P8o=</DigestValue>
      </Reference>
      <Reference URI="/xl/worksheets/sheet15.xml?ContentType=application/vnd.openxmlformats-officedocument.spreadsheetml.worksheet+xml">
        <DigestMethod Algorithm="http://www.w3.org/2001/04/xmlenc#sha256"/>
        <DigestValue>6zBRxkmgfsHwaEiP4L5lq/XLgir2tozw7UMdpvdq1yk=</DigestValue>
      </Reference>
      <Reference URI="/xl/worksheets/sheet16.xml?ContentType=application/vnd.openxmlformats-officedocument.spreadsheetml.worksheet+xml">
        <DigestMethod Algorithm="http://www.w3.org/2001/04/xmlenc#sha256"/>
        <DigestValue>DF9KMns8ApZW4zMTCG7Tm2PcDfctsp3E1tKfZxBQEe4=</DigestValue>
      </Reference>
      <Reference URI="/xl/worksheets/sheet17.xml?ContentType=application/vnd.openxmlformats-officedocument.spreadsheetml.worksheet+xml">
        <DigestMethod Algorithm="http://www.w3.org/2001/04/xmlenc#sha256"/>
        <DigestValue>OxVzfsQu3UC06KhOJO4ned7pIUXKAH+M9fTgkOf+T0Y=</DigestValue>
      </Reference>
      <Reference URI="/xl/worksheets/sheet18.xml?ContentType=application/vnd.openxmlformats-officedocument.spreadsheetml.worksheet+xml">
        <DigestMethod Algorithm="http://www.w3.org/2001/04/xmlenc#sha256"/>
        <DigestValue>ZVZDYDc2LngsBpP2ZbihP1DUkNRTZUpnFJq9m0gNRmw=</DigestValue>
      </Reference>
      <Reference URI="/xl/worksheets/sheet19.xml?ContentType=application/vnd.openxmlformats-officedocument.spreadsheetml.worksheet+xml">
        <DigestMethod Algorithm="http://www.w3.org/2001/04/xmlenc#sha256"/>
        <DigestValue>TR+Q0NJDAiF0FYyUAwyXj1jUvpKFZ4LEl3UCdfDQDAA=</DigestValue>
      </Reference>
      <Reference URI="/xl/worksheets/sheet2.xml?ContentType=application/vnd.openxmlformats-officedocument.spreadsheetml.worksheet+xml">
        <DigestMethod Algorithm="http://www.w3.org/2001/04/xmlenc#sha256"/>
        <DigestValue>khRFCzUjYCBkdPKj1IFsL1qJldCthgZi/baGPKOuqJs=</DigestValue>
      </Reference>
      <Reference URI="/xl/worksheets/sheet20.xml?ContentType=application/vnd.openxmlformats-officedocument.spreadsheetml.worksheet+xml">
        <DigestMethod Algorithm="http://www.w3.org/2001/04/xmlenc#sha256"/>
        <DigestValue>YlUQ3L7LFAwI43L5mV0xq4p+FByORl7ljfX4ucr6alY=</DigestValue>
      </Reference>
      <Reference URI="/xl/worksheets/sheet21.xml?ContentType=application/vnd.openxmlformats-officedocument.spreadsheetml.worksheet+xml">
        <DigestMethod Algorithm="http://www.w3.org/2001/04/xmlenc#sha256"/>
        <DigestValue>/nkXaCr2oiTP/cCXm0ZY86SPdXprB7iI+xgjXk+qQSQ=</DigestValue>
      </Reference>
      <Reference URI="/xl/worksheets/sheet22.xml?ContentType=application/vnd.openxmlformats-officedocument.spreadsheetml.worksheet+xml">
        <DigestMethod Algorithm="http://www.w3.org/2001/04/xmlenc#sha256"/>
        <DigestValue>VYZHSgFLpwea7XnrU9CEip3ioOJEyZeWyhNNY1ns4Nk=</DigestValue>
      </Reference>
      <Reference URI="/xl/worksheets/sheet23.xml?ContentType=application/vnd.openxmlformats-officedocument.spreadsheetml.worksheet+xml">
        <DigestMethod Algorithm="http://www.w3.org/2001/04/xmlenc#sha256"/>
        <DigestValue>jpXcExX+jlxbYrGGytqSWs+PrI780hD+OGZkyEr8f9g=</DigestValue>
      </Reference>
      <Reference URI="/xl/worksheets/sheet24.xml?ContentType=application/vnd.openxmlformats-officedocument.spreadsheetml.worksheet+xml">
        <DigestMethod Algorithm="http://www.w3.org/2001/04/xmlenc#sha256"/>
        <DigestValue>PiYpNL1TS5bcGz0EA9xXQw31Dlw/vH8rrZUANzQ0dmI=</DigestValue>
      </Reference>
      <Reference URI="/xl/worksheets/sheet25.xml?ContentType=application/vnd.openxmlformats-officedocument.spreadsheetml.worksheet+xml">
        <DigestMethod Algorithm="http://www.w3.org/2001/04/xmlenc#sha256"/>
        <DigestValue>nxyqQmCODnYan0r+oWj7OqPBqgBRbsfTzATuIYcotVw=</DigestValue>
      </Reference>
      <Reference URI="/xl/worksheets/sheet26.xml?ContentType=application/vnd.openxmlformats-officedocument.spreadsheetml.worksheet+xml">
        <DigestMethod Algorithm="http://www.w3.org/2001/04/xmlenc#sha256"/>
        <DigestValue>hM2TvZQ6lsqgqqgxiDcmULG0NbKl1vuww4KD//gLg8c=</DigestValue>
      </Reference>
      <Reference URI="/xl/worksheets/sheet27.xml?ContentType=application/vnd.openxmlformats-officedocument.spreadsheetml.worksheet+xml">
        <DigestMethod Algorithm="http://www.w3.org/2001/04/xmlenc#sha256"/>
        <DigestValue>aWqkefk9mg+d1fmHU1Vx2sQl3H3sA3JFlbYn9gylXb0=</DigestValue>
      </Reference>
      <Reference URI="/xl/worksheets/sheet28.xml?ContentType=application/vnd.openxmlformats-officedocument.spreadsheetml.worksheet+xml">
        <DigestMethod Algorithm="http://www.w3.org/2001/04/xmlenc#sha256"/>
        <DigestValue>XT/cLpXtwYQY4YNisQQqZW1dbMPEPOtd69H3dxiiQns=</DigestValue>
      </Reference>
      <Reference URI="/xl/worksheets/sheet29.xml?ContentType=application/vnd.openxmlformats-officedocument.spreadsheetml.worksheet+xml">
        <DigestMethod Algorithm="http://www.w3.org/2001/04/xmlenc#sha256"/>
        <DigestValue>XVZ6tjmssXUUF+1me1Jjgj23yT7KS6rWMDoUiTnz2j4=</DigestValue>
      </Reference>
      <Reference URI="/xl/worksheets/sheet3.xml?ContentType=application/vnd.openxmlformats-officedocument.spreadsheetml.worksheet+xml">
        <DigestMethod Algorithm="http://www.w3.org/2001/04/xmlenc#sha256"/>
        <DigestValue>xqVOZ3rqpP2LCZKofJvbxzeKTBVxYUF38c7+owJ6tNw=</DigestValue>
      </Reference>
      <Reference URI="/xl/worksheets/sheet4.xml?ContentType=application/vnd.openxmlformats-officedocument.spreadsheetml.worksheet+xml">
        <DigestMethod Algorithm="http://www.w3.org/2001/04/xmlenc#sha256"/>
        <DigestValue>cg/WrO+CGnK7spQs6ZC0gK7mSlycvEOGQdxQ0e4hi64=</DigestValue>
      </Reference>
      <Reference URI="/xl/worksheets/sheet5.xml?ContentType=application/vnd.openxmlformats-officedocument.spreadsheetml.worksheet+xml">
        <DigestMethod Algorithm="http://www.w3.org/2001/04/xmlenc#sha256"/>
        <DigestValue>9TC1JwPyi9oc76M1YZkn4+wrvgH7BPhY7dL+NWcb+io=</DigestValue>
      </Reference>
      <Reference URI="/xl/worksheets/sheet6.xml?ContentType=application/vnd.openxmlformats-officedocument.spreadsheetml.worksheet+xml">
        <DigestMethod Algorithm="http://www.w3.org/2001/04/xmlenc#sha256"/>
        <DigestValue>QUf0IZfhFizyWvO9EG8n6FlFxTj4sAaRsL9l3XiTgWw=</DigestValue>
      </Reference>
      <Reference URI="/xl/worksheets/sheet7.xml?ContentType=application/vnd.openxmlformats-officedocument.spreadsheetml.worksheet+xml">
        <DigestMethod Algorithm="http://www.w3.org/2001/04/xmlenc#sha256"/>
        <DigestValue>uVHAffwCfY5zb6vOoAu4Svhsjm7+cAhkszvJ87pDB/I=</DigestValue>
      </Reference>
      <Reference URI="/xl/worksheets/sheet8.xml?ContentType=application/vnd.openxmlformats-officedocument.spreadsheetml.worksheet+xml">
        <DigestMethod Algorithm="http://www.w3.org/2001/04/xmlenc#sha256"/>
        <DigestValue>rozFAQgk/GEpcxuCxbggEdBlhi8tRsnbOH6H/MyYaVI=</DigestValue>
      </Reference>
      <Reference URI="/xl/worksheets/sheet9.xml?ContentType=application/vnd.openxmlformats-officedocument.spreadsheetml.worksheet+xml">
        <DigestMethod Algorithm="http://www.w3.org/2001/04/xmlenc#sha256"/>
        <DigestValue>sB+Q0elK1j5vvecLIrxQdhlssiUC/goUcvwQU1bVGPQ=</DigestValue>
      </Reference>
    </Manifest>
    <SignatureProperties>
      <SignatureProperty Id="idSignatureTime" Target="#idPackageSignature">
        <mdssi:SignatureTime xmlns:mdssi="http://schemas.openxmlformats.org/package/2006/digital-signature">
          <mdssi:Format>YYYY-MM-DDThh:mm:ssTZD</mdssi:Format>
          <mdssi:Value>2022-07-29T10:57:38Z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2022-07-29T10:57:38Z</xd:SigningTime>
          <xd:SigningCertificate>
            <xd:Cert>
              <xd:CertDigest>
                <DigestMethod Algorithm="http://www.w3.org/2001/04/xmlenc#sha256"/>
                <DigestValue>nhAINtxDleuU+GUrafZFsyHlI7myeUszRJwPqudoe1w=</DigestValue>
              </xd:CertDigest>
              <xd:IssuerSerial>
                <X509IssuerName>CN=NBG Class 2 INT Sub CA, DC=nbg, DC=ge</X509IssuerName>
                <X509SerialNumber>230281051884898218016931</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93D33C19-3480-4E8D-8D98-F1FA8758B76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2.RC</vt:lpstr>
      <vt:lpstr>3.PL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2022-07-29T09:15:06Z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