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9.xml" ContentType="application/vnd.openxmlformats-officedocument.spreadsheetml.worksheet+xml"/>
  <Override PartName="/xl/styles.xml" ContentType="application/vnd.openxmlformats-officedocument.spreadsheetml.styles+xml"/>
  <Override PartName="/xl/externalLinks/externalLink3.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4.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470" tabRatio="919"/>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Instruction" sheetId="76" r:id="rId19"/>
  </sheets>
  <externalReferences>
    <externalReference r:id="rId20"/>
    <externalReference r:id="rId21"/>
    <externalReference r:id="rId22"/>
    <externalReference r:id="rId23"/>
  </externalReferences>
  <definedNames>
    <definedName name="_cur1">'[1]Appl (2)'!$F$2:$F$7200</definedName>
    <definedName name="_cur2">'[1]Appl (2)'!$H$2:$H$7200</definedName>
    <definedName name="_xlnm._FilterDatabase" localSheetId="4" hidden="1">'4. Off-Balance'!$B$6:$H$53</definedName>
    <definedName name="_xlnm._FilterDatabase" localSheetId="18"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D7" i="77" l="1"/>
  <c r="D8" i="77"/>
  <c r="D9" i="77"/>
  <c r="G40" i="75"/>
  <c r="F40" i="75"/>
  <c r="G22" i="75"/>
  <c r="G19" i="75" s="1"/>
  <c r="F22" i="75"/>
  <c r="F19" i="75" s="1"/>
  <c r="G16" i="75"/>
  <c r="F16" i="75"/>
  <c r="D40" i="75"/>
  <c r="C40" i="75"/>
  <c r="D22" i="75"/>
  <c r="D19" i="75" s="1"/>
  <c r="C22" i="75"/>
  <c r="C19" i="75" s="1"/>
  <c r="D16" i="75"/>
  <c r="C16" i="75"/>
  <c r="G14" i="62"/>
  <c r="G20" i="62" s="1"/>
  <c r="F14" i="62"/>
  <c r="F20" i="62" s="1"/>
  <c r="G31" i="62"/>
  <c r="F31" i="62"/>
  <c r="G67" i="53" l="1"/>
  <c r="F67" i="53"/>
  <c r="G65" i="53"/>
  <c r="F65" i="53"/>
  <c r="G63" i="53"/>
  <c r="F63" i="53"/>
  <c r="G61" i="53"/>
  <c r="F61" i="53"/>
  <c r="G56" i="53"/>
  <c r="F56" i="53"/>
  <c r="G54" i="53"/>
  <c r="F54" i="53"/>
  <c r="G53" i="53"/>
  <c r="F53" i="53"/>
  <c r="G45" i="53"/>
  <c r="F45" i="53"/>
  <c r="G34" i="53"/>
  <c r="F34" i="53"/>
  <c r="G31" i="53"/>
  <c r="F31" i="53"/>
  <c r="G30" i="53"/>
  <c r="F30" i="53"/>
  <c r="G22" i="53"/>
  <c r="F22" i="53"/>
  <c r="G9" i="53"/>
  <c r="F9" i="53"/>
  <c r="D65" i="53"/>
  <c r="C65" i="53"/>
  <c r="D63" i="53"/>
  <c r="C63" i="53"/>
  <c r="D61" i="53"/>
  <c r="C61" i="53"/>
  <c r="D56" i="53"/>
  <c r="C56" i="53"/>
  <c r="D54" i="53"/>
  <c r="D53" i="53"/>
  <c r="C53" i="53"/>
  <c r="C54" i="53" s="1"/>
  <c r="D45" i="53"/>
  <c r="C45" i="53"/>
  <c r="D34" i="53"/>
  <c r="C34" i="53"/>
  <c r="D30" i="53"/>
  <c r="D31" i="53" s="1"/>
  <c r="C30" i="53"/>
  <c r="C31" i="53" s="1"/>
  <c r="D22" i="53"/>
  <c r="C22" i="53"/>
  <c r="D9" i="53"/>
  <c r="C9" i="53"/>
  <c r="D31" i="62"/>
  <c r="C31" i="62"/>
  <c r="D20" i="62"/>
  <c r="C20" i="62"/>
  <c r="D14" i="62"/>
  <c r="C14" i="62"/>
  <c r="C22" i="74" l="1"/>
  <c r="C44" i="69" l="1"/>
  <c r="C36" i="69"/>
  <c r="C14" i="69"/>
  <c r="C24" i="69" s="1"/>
  <c r="E20" i="72" l="1"/>
  <c r="E19" i="72"/>
  <c r="E18" i="72"/>
  <c r="E17" i="72"/>
  <c r="E16" i="72"/>
  <c r="E14" i="72"/>
  <c r="E13" i="72"/>
  <c r="C15" i="72"/>
  <c r="E12" i="72"/>
  <c r="E11" i="72"/>
  <c r="E10" i="72"/>
  <c r="E9" i="72"/>
  <c r="E8" i="72"/>
  <c r="E15" i="72" l="1"/>
  <c r="H13" i="75"/>
  <c r="E13" i="75"/>
  <c r="H12" i="75"/>
  <c r="E12" i="75"/>
  <c r="H53" i="75"/>
  <c r="E53" i="75"/>
  <c r="H45" i="75"/>
  <c r="E45" i="75"/>
  <c r="H32" i="75"/>
  <c r="E32" i="75"/>
  <c r="H52" i="75" l="1"/>
  <c r="E52" i="75"/>
  <c r="H51" i="75"/>
  <c r="E51" i="75"/>
  <c r="H50" i="75"/>
  <c r="E50" i="75"/>
  <c r="H49" i="75"/>
  <c r="E49" i="75"/>
  <c r="H48" i="75"/>
  <c r="E48" i="75"/>
  <c r="H47" i="75"/>
  <c r="E47" i="75"/>
  <c r="H46" i="75"/>
  <c r="E46" i="75"/>
  <c r="H44" i="75"/>
  <c r="E44" i="75"/>
  <c r="H43" i="75"/>
  <c r="E43" i="75"/>
  <c r="H42" i="75"/>
  <c r="E42" i="75"/>
  <c r="H41" i="75"/>
  <c r="E41" i="75"/>
  <c r="E40" i="75"/>
  <c r="H39" i="75"/>
  <c r="E39" i="75"/>
  <c r="H38" i="75"/>
  <c r="E38" i="75"/>
  <c r="H37" i="75"/>
  <c r="E37" i="75"/>
  <c r="H36" i="75"/>
  <c r="E36" i="75"/>
  <c r="H35" i="75"/>
  <c r="E35" i="75"/>
  <c r="H34" i="75"/>
  <c r="E34" i="75"/>
  <c r="H33" i="75"/>
  <c r="E33" i="75"/>
  <c r="H31" i="75"/>
  <c r="E31" i="75"/>
  <c r="H30" i="75"/>
  <c r="E30" i="75"/>
  <c r="H29" i="75"/>
  <c r="E29" i="75"/>
  <c r="H28" i="75"/>
  <c r="E28" i="75"/>
  <c r="H27" i="75"/>
  <c r="E27" i="75"/>
  <c r="H26" i="75"/>
  <c r="E26" i="75"/>
  <c r="H25" i="75"/>
  <c r="E25" i="75"/>
  <c r="H24" i="75"/>
  <c r="E24" i="75"/>
  <c r="H23" i="75"/>
  <c r="E23" i="75"/>
  <c r="H22" i="75"/>
  <c r="E22" i="75"/>
  <c r="H21" i="75"/>
  <c r="E21" i="75"/>
  <c r="H20" i="75"/>
  <c r="E20" i="75"/>
  <c r="H18" i="75"/>
  <c r="E18" i="75"/>
  <c r="H17" i="75"/>
  <c r="E17" i="75"/>
  <c r="H16" i="75"/>
  <c r="E16" i="75"/>
  <c r="H15" i="75"/>
  <c r="E15" i="75"/>
  <c r="H14" i="75"/>
  <c r="E14" i="75"/>
  <c r="H11" i="75"/>
  <c r="E11" i="75"/>
  <c r="H10" i="75"/>
  <c r="E10" i="75"/>
  <c r="H9" i="75"/>
  <c r="E9" i="75"/>
  <c r="H8" i="75"/>
  <c r="E8" i="75"/>
  <c r="G7" i="75"/>
  <c r="F7" i="75"/>
  <c r="H7" i="75" s="1"/>
  <c r="D7" i="75"/>
  <c r="C7" i="75"/>
  <c r="H40" i="75" l="1"/>
  <c r="E7" i="75"/>
  <c r="H19" i="75"/>
  <c r="E19" i="75"/>
  <c r="B2" i="79" l="1"/>
  <c r="B2" i="37"/>
  <c r="B2" i="36"/>
  <c r="B2" i="74"/>
  <c r="B2" i="64"/>
  <c r="B2" i="35"/>
  <c r="B2" i="69"/>
  <c r="B2" i="77"/>
  <c r="B2" i="28"/>
  <c r="B2" i="73"/>
  <c r="B2" i="72"/>
  <c r="B2" i="52"/>
  <c r="B2" i="71"/>
  <c r="B2" i="75"/>
  <c r="B2" i="53"/>
  <c r="B2" i="62"/>
  <c r="E14" i="62" l="1"/>
  <c r="G40" i="62"/>
  <c r="D40" i="62"/>
  <c r="D41" i="62" s="1"/>
  <c r="H39" i="62"/>
  <c r="E39" i="62"/>
  <c r="H38" i="62"/>
  <c r="E38" i="62"/>
  <c r="H37" i="62"/>
  <c r="E37" i="62"/>
  <c r="H36" i="62"/>
  <c r="E36" i="62"/>
  <c r="H35" i="62"/>
  <c r="E35" i="62"/>
  <c r="H34" i="62"/>
  <c r="E34" i="62"/>
  <c r="F40" i="62"/>
  <c r="E33" i="62"/>
  <c r="H30" i="62"/>
  <c r="E30" i="62"/>
  <c r="H29" i="62"/>
  <c r="E29" i="62"/>
  <c r="H28" i="62"/>
  <c r="E28" i="62"/>
  <c r="H27" i="62"/>
  <c r="E27" i="62"/>
  <c r="H26" i="62"/>
  <c r="E26" i="62"/>
  <c r="H25" i="62"/>
  <c r="E25" i="62"/>
  <c r="H24" i="62"/>
  <c r="E24" i="62"/>
  <c r="H23" i="62"/>
  <c r="E23" i="62"/>
  <c r="G41" i="62"/>
  <c r="H19" i="62"/>
  <c r="E19" i="62"/>
  <c r="H18" i="62"/>
  <c r="E18" i="62"/>
  <c r="H17" i="62"/>
  <c r="E17" i="62"/>
  <c r="H16" i="62"/>
  <c r="E16" i="62"/>
  <c r="H15" i="62"/>
  <c r="E15" i="62"/>
  <c r="H13" i="62"/>
  <c r="E13" i="62"/>
  <c r="H12" i="62"/>
  <c r="E12" i="62"/>
  <c r="H11" i="62"/>
  <c r="E11" i="62"/>
  <c r="H10" i="62"/>
  <c r="E10" i="62"/>
  <c r="H9" i="62"/>
  <c r="E9" i="62"/>
  <c r="H8" i="62"/>
  <c r="E8" i="62"/>
  <c r="H7" i="62"/>
  <c r="E7" i="62"/>
  <c r="E20" i="62" l="1"/>
  <c r="H40" i="62"/>
  <c r="E31" i="62"/>
  <c r="C40" i="62"/>
  <c r="E40" i="62" s="1"/>
  <c r="H22" i="62"/>
  <c r="E22" i="62"/>
  <c r="H14" i="62"/>
  <c r="H33" i="62"/>
  <c r="H20" i="62" l="1"/>
  <c r="H31" i="62"/>
  <c r="F41" i="62"/>
  <c r="H41" i="62" s="1"/>
  <c r="C41" i="62"/>
  <c r="E41" i="62" s="1"/>
  <c r="C21" i="77" l="1"/>
  <c r="B17" i="6" s="1"/>
  <c r="C20" i="77"/>
  <c r="B16" i="6" s="1"/>
  <c r="C19" i="77"/>
  <c r="B15" i="6" s="1"/>
  <c r="C30" i="79" l="1"/>
  <c r="C26" i="79"/>
  <c r="C18" i="79"/>
  <c r="C12" i="79"/>
  <c r="C8" i="79"/>
  <c r="C38" i="79" l="1"/>
  <c r="H14" i="74"/>
  <c r="D6" i="71"/>
  <c r="D13" i="71" s="1"/>
  <c r="C6" i="71"/>
  <c r="C13" i="71" s="1"/>
  <c r="D15" i="77" l="1"/>
  <c r="D17" i="77"/>
  <c r="D16" i="77"/>
  <c r="D11" i="77"/>
  <c r="D12" i="77"/>
  <c r="D13" i="77"/>
  <c r="D19" i="77"/>
  <c r="D20" i="77"/>
  <c r="D21" i="77"/>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E21" i="72" l="1"/>
  <c r="C5" i="73" s="1"/>
  <c r="C21" i="72" l="1"/>
  <c r="S21" i="35" l="1"/>
  <c r="S20" i="35"/>
  <c r="S19" i="35"/>
  <c r="S18" i="35"/>
  <c r="S17" i="35"/>
  <c r="S16" i="35"/>
  <c r="S15" i="35"/>
  <c r="S14" i="35"/>
  <c r="S13" i="35"/>
  <c r="S12" i="35"/>
  <c r="S11" i="35"/>
  <c r="S10" i="35"/>
  <c r="S9" i="35"/>
  <c r="S8" i="35"/>
  <c r="S22" i="35" l="1"/>
  <c r="D21" i="72" l="1"/>
  <c r="D22" i="35" l="1"/>
  <c r="E22" i="35"/>
  <c r="F22" i="35"/>
  <c r="G22" i="35"/>
  <c r="H22" i="35"/>
  <c r="I22" i="35"/>
  <c r="J22" i="35"/>
  <c r="K22" i="35"/>
  <c r="L22" i="35"/>
  <c r="M22" i="35"/>
  <c r="N22" i="35"/>
  <c r="O22" i="35"/>
  <c r="P22" i="35"/>
  <c r="Q22" i="35"/>
  <c r="R22" i="35"/>
  <c r="C22" i="35"/>
  <c r="G22" i="74" l="1"/>
  <c r="F22" i="74"/>
  <c r="H8" i="74"/>
  <c r="V7" i="64" l="1"/>
  <c r="H9" i="74"/>
  <c r="H10" i="74"/>
  <c r="H11" i="74"/>
  <c r="H12" i="74"/>
  <c r="H13" i="74"/>
  <c r="H15" i="74"/>
  <c r="H16" i="74"/>
  <c r="H17" i="74"/>
  <c r="H18" i="74"/>
  <c r="H19" i="74"/>
  <c r="H20" i="74"/>
  <c r="H21" i="74"/>
  <c r="T21" i="64" l="1"/>
  <c r="U21" i="64"/>
  <c r="V9" i="64"/>
  <c r="D67" i="53" l="1"/>
  <c r="C67" i="53" l="1"/>
  <c r="E22" i="53"/>
  <c r="H22" i="53"/>
  <c r="D22" i="74" l="1"/>
  <c r="E22" i="74"/>
  <c r="H22" i="74" s="1"/>
  <c r="C8" i="73" l="1"/>
  <c r="C13" i="73" s="1"/>
  <c r="C43" i="28"/>
  <c r="C31" i="28" l="1"/>
  <c r="C30"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7" i="28" l="1"/>
  <c r="C52" i="28" s="1"/>
  <c r="C35" i="28"/>
  <c r="C41" i="28" s="1"/>
  <c r="C12" i="28"/>
  <c r="C6" i="28" l="1"/>
  <c r="C28" i="28" s="1"/>
  <c r="H21" i="53"/>
  <c r="H67" i="53"/>
  <c r="H66" i="53"/>
  <c r="H65" i="53"/>
  <c r="H64" i="53"/>
  <c r="H63" i="53"/>
  <c r="H61" i="53"/>
  <c r="H60" i="53"/>
  <c r="H59" i="53"/>
  <c r="H58" i="53"/>
  <c r="H56" i="53"/>
  <c r="H54" i="53"/>
  <c r="H53" i="53"/>
  <c r="H52" i="53"/>
  <c r="H51" i="53"/>
  <c r="H50" i="53"/>
  <c r="H49" i="53"/>
  <c r="H48" i="53"/>
  <c r="H47" i="53"/>
  <c r="H45" i="53"/>
  <c r="H44" i="53"/>
  <c r="H43" i="53"/>
  <c r="H42" i="53"/>
  <c r="H41" i="53"/>
  <c r="H40" i="53"/>
  <c r="H39" i="53"/>
  <c r="H38" i="53"/>
  <c r="H37" i="53"/>
  <c r="H36" i="53"/>
  <c r="H35" i="53"/>
  <c r="H34" i="53"/>
  <c r="H31" i="53"/>
  <c r="H30" i="53"/>
  <c r="H29" i="53"/>
  <c r="H28" i="53"/>
  <c r="H27" i="53"/>
  <c r="H26" i="53"/>
  <c r="H25" i="53"/>
  <c r="H24" i="53"/>
  <c r="H20" i="53"/>
  <c r="H19" i="53"/>
  <c r="H18" i="53"/>
  <c r="H17" i="53"/>
  <c r="H16" i="53"/>
  <c r="H15" i="53"/>
  <c r="H14" i="53"/>
  <c r="H13" i="53"/>
  <c r="H12" i="53"/>
  <c r="H11" i="53"/>
  <c r="H10" i="53"/>
  <c r="H9" i="53"/>
  <c r="H8" i="53"/>
  <c r="E24" i="53"/>
  <c r="E25" i="53"/>
  <c r="E26" i="53"/>
  <c r="E27" i="53"/>
  <c r="E28" i="53"/>
  <c r="E29" i="53"/>
  <c r="E30" i="53"/>
  <c r="E31" i="53"/>
  <c r="E34" i="53"/>
  <c r="E35" i="53"/>
  <c r="E36" i="53"/>
  <c r="E37" i="53"/>
  <c r="E38" i="53"/>
  <c r="E39" i="53"/>
  <c r="E40" i="53"/>
  <c r="E41" i="53"/>
  <c r="E42" i="53"/>
  <c r="E43" i="53"/>
  <c r="E44" i="53"/>
  <c r="E45" i="53"/>
  <c r="E47" i="53"/>
  <c r="E48" i="53"/>
  <c r="E49" i="53"/>
  <c r="E50" i="53"/>
  <c r="E51" i="53"/>
  <c r="E52" i="53"/>
  <c r="E53" i="53"/>
  <c r="E54" i="53"/>
  <c r="E56" i="53"/>
  <c r="E58" i="53"/>
  <c r="E59" i="53"/>
  <c r="E60" i="53"/>
  <c r="E61" i="53"/>
  <c r="E63" i="53"/>
  <c r="E64" i="53"/>
  <c r="E65" i="53"/>
  <c r="E66" i="53"/>
  <c r="E67" i="53"/>
  <c r="E9" i="53"/>
  <c r="E10" i="53"/>
  <c r="E11" i="53"/>
  <c r="E12" i="53"/>
  <c r="E13" i="53"/>
  <c r="E14" i="53"/>
  <c r="E15" i="53"/>
  <c r="E16" i="53"/>
  <c r="E17" i="53"/>
  <c r="E18" i="53"/>
  <c r="E19" i="53"/>
  <c r="E20" i="53"/>
  <c r="E21" i="53"/>
  <c r="E8" i="53"/>
</calcChain>
</file>

<file path=xl/sharedStrings.xml><?xml version="1.0" encoding="utf-8"?>
<sst xmlns="http://schemas.openxmlformats.org/spreadsheetml/2006/main" count="1233" uniqueCount="932">
  <si>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</si>
  <si>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</si>
  <si>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</si>
  <si>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</si>
  <si>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</si>
  <si>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</si>
  <si>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</si>
  <si>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</si>
  <si>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</si>
  <si>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</si>
  <si>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</si>
  <si>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</si>
  <si>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</si>
  <si>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</si>
  <si>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</si>
  <si>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</si>
  <si>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</si>
  <si>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</si>
  <si>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</si>
  <si>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</si>
  <si>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</si>
  <si>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</si>
  <si>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</si>
  <si>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</si>
  <si>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</si>
  <si>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</si>
  <si>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</si>
  <si>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</si>
  <si>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</si>
  <si>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</si>
  <si>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</si>
  <si>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</si>
  <si>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</si>
  <si>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</si>
  <si>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</si>
  <si>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</si>
  <si>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</si>
  <si>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</si>
  <si>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</si>
  <si>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</si>
  <si>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</si>
  <si>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</si>
  <si>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</si>
  <si>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</si>
  <si>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</si>
  <si>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</si>
  <si>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</si>
  <si>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</si>
  <si>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</si>
  <si>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</si>
  <si>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</si>
  <si>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</si>
  <si>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</si>
  <si>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</si>
  <si>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</si>
  <si>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</si>
  <si>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</si>
  <si>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</si>
  <si>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</si>
  <si>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</si>
  <si>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</si>
  <si>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</si>
  <si>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</si>
  <si>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</si>
  <si>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</si>
  <si>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</si>
  <si>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</si>
  <si>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</si>
  <si>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</si>
  <si>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</si>
  <si>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</si>
  <si>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</si>
  <si>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</si>
  <si>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</si>
  <si>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</si>
  <si>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</si>
  <si>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</si>
  <si>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</si>
  <si>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</si>
  <si>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</si>
  <si>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</si>
  <si>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</si>
  <si>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</si>
  <si>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</si>
  <si>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</si>
  <si>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</si>
  <si>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</si>
  <si>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</si>
  <si>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</si>
  <si>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</si>
  <si>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</si>
  <si>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</si>
  <si>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</si>
  <si>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</si>
  <si>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</si>
  <si>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</si>
  <si>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</si>
  <si>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</si>
  <si>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</si>
  <si>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</si>
  <si>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</si>
  <si>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</si>
  <si>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</si>
  <si>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</si>
  <si>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</si>
  <si>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</si>
  <si>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</si>
  <si>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</si>
  <si>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</si>
  <si>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</si>
  <si>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</si>
  <si>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</si>
  <si>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</si>
  <si>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</si>
  <si>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</si>
  <si>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</si>
  <si>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</si>
  <si>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</si>
  <si>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</si>
  <si>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</si>
  <si>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</si>
  <si>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</si>
  <si>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</si>
  <si>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</si>
  <si>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</si>
  <si>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</si>
  <si>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</si>
  <si>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</si>
  <si>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</si>
  <si>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</si>
  <si>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</si>
  <si>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</si>
  <si>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</si>
  <si>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</si>
  <si>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</si>
  <si>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</si>
  <si>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</si>
  <si>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</si>
  <si>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</si>
  <si>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</si>
  <si>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</si>
  <si>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</si>
  <si>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</si>
  <si>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</si>
  <si>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</si>
  <si>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</si>
  <si>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</si>
  <si>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</si>
  <si>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</si>
  <si>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</si>
  <si>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</si>
  <si>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</si>
  <si>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</si>
  <si>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</si>
  <si>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</si>
  <si>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</si>
  <si>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</si>
  <si>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</si>
  <si>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</si>
  <si>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</si>
  <si>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</si>
  <si>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</si>
  <si>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</si>
  <si>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</si>
  <si>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</si>
  <si>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</si>
  <si>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</si>
  <si>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</si>
  <si>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</si>
  <si>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</si>
  <si>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</si>
  <si>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</si>
  <si>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</si>
  <si>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</si>
  <si>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</si>
  <si>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</si>
  <si>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</si>
  <si>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</si>
  <si>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</si>
  <si>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</si>
  <si>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</si>
  <si>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</si>
  <si>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</si>
  <si>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</si>
  <si>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</si>
  <si>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</si>
  <si>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</si>
  <si>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</si>
  <si>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</si>
  <si>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</si>
  <si>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</si>
  <si>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</si>
  <si>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</si>
  <si>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</si>
  <si>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</si>
  <si>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</si>
  <si>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</si>
  <si>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</si>
  <si>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</si>
  <si>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</si>
  <si>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</si>
  <si>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</si>
  <si>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</si>
  <si>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</si>
  <si>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</si>
  <si>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</si>
  <si>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</si>
  <si>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</si>
  <si>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</si>
  <si>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</si>
  <si>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</si>
  <si>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</si>
  <si>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</si>
  <si>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</si>
  <si>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</si>
  <si>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</si>
  <si>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</si>
  <si>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</si>
  <si>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</si>
  <si>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</si>
  <si>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</si>
  <si>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</si>
  <si>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</si>
  <si>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</si>
  <si>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</si>
  <si>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</si>
  <si>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</si>
  <si>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</si>
  <si>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</si>
  <si>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</si>
  <si>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</si>
  <si>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</si>
  <si>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</si>
  <si>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</si>
  <si>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</si>
  <si>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</si>
  <si>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</si>
  <si>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</si>
  <si>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</si>
  <si>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</si>
  <si>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</si>
  <si>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</si>
  <si>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</si>
  <si>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</si>
  <si>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</si>
  <si>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</si>
  <si>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</si>
  <si>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</si>
  <si>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</si>
  <si>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</si>
  <si>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</si>
  <si>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</si>
  <si>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</si>
  <si>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</si>
  <si>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</si>
  <si>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</si>
  <si>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</si>
  <si>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</si>
  <si>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</si>
  <si>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</si>
  <si>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</si>
  <si>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</si>
  <si>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</si>
  <si>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</si>
  <si>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</si>
  <si>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</si>
  <si>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</si>
  <si>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</si>
  <si>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</si>
  <si>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</si>
  <si>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</si>
  <si>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</si>
  <si>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</si>
  <si>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</si>
  <si>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</si>
  <si>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</si>
  <si>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</si>
  <si>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</si>
  <si>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</si>
  <si>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</si>
  <si>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</si>
  <si>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</si>
  <si>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</si>
  <si>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</si>
  <si>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</si>
  <si>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</si>
  <si>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</si>
  <si>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</si>
  <si>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</si>
  <si>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</si>
  <si>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</si>
  <si>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</si>
  <si>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</si>
  <si>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</si>
  <si>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</si>
  <si>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</si>
  <si>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</si>
  <si>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</si>
  <si>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</si>
  <si>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</si>
  <si>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</si>
  <si>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</si>
  <si>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</si>
  <si>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</si>
  <si>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</si>
  <si>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</si>
  <si>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</si>
  <si>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</si>
  <si>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</si>
  <si>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</si>
  <si>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</si>
  <si>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</si>
  <si>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</si>
  <si>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</si>
  <si>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</si>
  <si>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</si>
  <si>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</si>
  <si>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</si>
  <si>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</si>
  <si>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</si>
  <si>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</si>
  <si>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</si>
  <si>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</si>
  <si>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</si>
  <si>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</si>
  <si>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</si>
  <si>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</si>
  <si>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</si>
  <si>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</si>
  <si>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</si>
  <si>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</si>
  <si>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</si>
  <si>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</si>
  <si>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</si>
  <si>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</si>
  <si>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</si>
  <si>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</si>
  <si>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</si>
  <si>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</si>
  <si>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</si>
  <si>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</si>
  <si>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</si>
  <si>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</si>
  <si>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</si>
  <si>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</si>
  <si>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</si>
  <si>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</si>
  <si>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</si>
  <si>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</si>
  <si>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</si>
  <si>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</si>
  <si>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</si>
  <si>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</si>
  <si>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</si>
  <si>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</si>
  <si>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</si>
  <si>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</si>
  <si>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</si>
  <si>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</si>
  <si>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</si>
  <si>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</si>
  <si>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</si>
  <si>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</si>
  <si>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</si>
  <si>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</si>
  <si>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</si>
  <si>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</si>
  <si>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</si>
  <si>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</si>
  <si>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</si>
  <si>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</si>
  <si>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</si>
  <si>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</si>
  <si>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</si>
  <si>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</si>
  <si>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</si>
  <si>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</si>
  <si>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</si>
  <si>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</si>
  <si>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</si>
  <si>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</si>
  <si>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</si>
  <si>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</si>
  <si>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</si>
  <si>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</si>
  <si>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</si>
  <si>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</si>
  <si>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</si>
  <si>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</si>
  <si>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</si>
  <si>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</si>
  <si>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</si>
  <si>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</si>
  <si>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</si>
  <si>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</si>
  <si>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</si>
  <si>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</si>
  <si>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</si>
  <si>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</si>
  <si>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</si>
  <si>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</si>
  <si>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</si>
  <si>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</si>
  <si>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</si>
  <si>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</si>
  <si>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</si>
  <si>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</si>
  <si>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</si>
  <si>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</si>
  <si>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</si>
  <si>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</si>
  <si>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</si>
  <si>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</si>
  <si>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</si>
  <si>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</si>
  <si>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</si>
  <si>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</si>
  <si>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</si>
  <si>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</si>
  <si>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</si>
  <si>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</si>
  <si>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</si>
  <si>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</si>
  <si>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</si>
  <si>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</si>
  <si>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</si>
  <si>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</si>
  <si>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</si>
  <si>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</si>
  <si>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</si>
  <si>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</si>
  <si>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</si>
  <si>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</si>
  <si>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</si>
  <si>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</si>
  <si>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</si>
  <si>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</si>
  <si>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</si>
  <si>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</si>
  <si>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</si>
  <si>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</si>
  <si>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</si>
  <si>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</si>
  <si>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</si>
  <si>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</si>
  <si>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</si>
  <si>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</si>
  <si>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</si>
  <si>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</si>
  <si>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</si>
  <si>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</si>
  <si>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</si>
  <si>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</si>
  <si>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</si>
  <si>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</si>
  <si>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</si>
  <si>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</si>
  <si>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</si>
  <si>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</si>
  <si>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</si>
  <si>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</si>
  <si>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</si>
  <si>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</si>
  <si>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</si>
  <si>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</si>
  <si>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</si>
  <si>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</si>
  <si>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</si>
  <si>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</si>
  <si>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</si>
  <si>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</si>
  <si>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</si>
  <si>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</si>
  <si>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</si>
  <si>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</si>
  <si>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</si>
  <si>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</si>
  <si>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</si>
  <si>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</si>
  <si>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</si>
  <si>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</si>
  <si>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</si>
  <si>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</si>
  <si>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</si>
  <si>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</si>
  <si>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</si>
  <si>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</si>
  <si>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</si>
  <si>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</si>
  <si>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</si>
  <si>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</si>
  <si>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</si>
  <si>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</si>
  <si>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</si>
  <si>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</si>
  <si>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</si>
  <si>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</si>
  <si>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</si>
  <si>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</si>
  <si>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</si>
  <si>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</si>
  <si>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</si>
  <si>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</si>
  <si>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</si>
  <si>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</si>
  <si>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</si>
  <si>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</si>
  <si>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</si>
  <si>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</si>
  <si>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</si>
  <si>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</si>
  <si>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</si>
  <si>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</si>
  <si>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</si>
  <si>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</si>
  <si>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</si>
  <si>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</si>
  <si>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</si>
  <si>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</si>
  <si>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</si>
  <si>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</si>
  <si>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</si>
  <si>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</si>
  <si>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</si>
  <si>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</si>
  <si>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</si>
  <si>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</si>
  <si>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</si>
  <si>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</si>
  <si>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</si>
  <si>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</si>
  <si>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</si>
  <si>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</si>
  <si>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</si>
  <si>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</si>
  <si>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</si>
  <si>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</si>
  <si>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</si>
  <si>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</si>
  <si>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</si>
  <si>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</si>
  <si>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</si>
  <si>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</si>
  <si>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</si>
  <si>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</si>
  <si>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</si>
  <si>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</si>
  <si>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</si>
  <si>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</si>
  <si>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</si>
  <si>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</si>
  <si>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</si>
  <si>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</si>
  <si>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</si>
  <si>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</si>
  <si>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</si>
  <si>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</si>
  <si>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</si>
  <si>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</si>
  <si>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</si>
  <si>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</si>
  <si>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</si>
  <si>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</si>
  <si>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</si>
  <si>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</si>
  <si>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</si>
  <si>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</si>
  <si>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</si>
  <si>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</si>
  <si>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</si>
  <si>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</si>
  <si>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</si>
  <si>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</si>
  <si>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</si>
  <si>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</si>
  <si>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</si>
  <si>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</si>
  <si>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</si>
  <si>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</si>
  <si>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</si>
  <si>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</si>
  <si>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</si>
  <si>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</si>
  <si>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</si>
  <si>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</si>
  <si>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</si>
  <si>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</si>
  <si>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</si>
  <si>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</si>
  <si>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</si>
  <si>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</si>
  <si>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</si>
  <si>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</si>
  <si>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</si>
  <si>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</si>
  <si>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</si>
  <si>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</si>
  <si>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</si>
  <si>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</si>
  <si>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</si>
  <si>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</si>
  <si>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</si>
  <si>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</si>
  <si>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</si>
  <si>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</si>
  <si>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</si>
  <si>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</si>
  <si>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</si>
  <si>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</si>
  <si>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</si>
  <si>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</si>
  <si>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</si>
  <si>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</si>
  <si>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</si>
  <si>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</si>
  <si>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</si>
  <si>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</si>
  <si>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</si>
  <si>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</si>
  <si>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</si>
  <si>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</si>
  <si>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</si>
  <si>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</si>
  <si>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</si>
  <si>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</si>
  <si>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</si>
  <si>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</si>
  <si>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</si>
  <si>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</si>
  <si>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</si>
  <si>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</si>
  <si>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</si>
  <si>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</si>
  <si>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</si>
  <si>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</si>
  <si>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</si>
  <si>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</si>
  <si>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</si>
  <si>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</si>
  <si>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</si>
  <si>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</si>
  <si>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</si>
  <si>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</si>
  <si>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</si>
  <si>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</si>
  <si>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</si>
  <si>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</si>
  <si>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</si>
  <si>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</si>
  <si>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</si>
  <si>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</si>
  <si>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</si>
  <si>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</si>
  <si>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</si>
  <si>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</si>
  <si>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</si>
  <si>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</si>
  <si>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</si>
  <si>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</si>
  <si>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</si>
  <si>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</si>
  <si>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</si>
  <si>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</si>
  <si>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</si>
  <si>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</si>
  <si>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</si>
  <si>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</si>
  <si>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</si>
  <si>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</si>
  <si>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</si>
  <si>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</si>
  <si>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</si>
  <si>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</si>
  <si>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</si>
  <si>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</si>
  <si>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</si>
  <si>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</si>
  <si>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</si>
  <si>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</si>
  <si>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</si>
  <si>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</si>
  <si>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</si>
  <si>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</si>
  <si>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</si>
  <si>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</si>
  <si>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</si>
  <si>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</si>
  <si>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</si>
  <si>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</si>
  <si>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</si>
  <si>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</si>
  <si>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</si>
  <si>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</si>
  <si>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</si>
  <si>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</si>
  <si>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</si>
  <si>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</si>
  <si>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</si>
  <si>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</si>
  <si>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</si>
  <si>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</si>
  <si>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</si>
  <si>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</si>
  <si>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</si>
  <si>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</si>
  <si>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</si>
  <si>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</si>
  <si>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</si>
  <si>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</si>
  <si>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</si>
  <si>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</si>
  <si>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</si>
  <si>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</si>
  <si>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</si>
  <si>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</si>
  <si>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</si>
  <si>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</si>
  <si>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</si>
  <si>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</si>
  <si>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</si>
  <si>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</si>
  <si>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</si>
  <si>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</si>
  <si>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</si>
  <si>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</si>
  <si>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</si>
  <si>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</si>
  <si>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</si>
  <si>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</si>
  <si>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</si>
  <si>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</si>
  <si>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</si>
  <si>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</si>
  <si>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</si>
  <si>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</si>
  <si>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</si>
  <si>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</si>
  <si>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</si>
  <si>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</si>
  <si>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</si>
  <si>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</si>
  <si>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</si>
  <si>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</si>
  <si>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</si>
  <si>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</si>
  <si>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</si>
  <si>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</si>
  <si>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</si>
  <si>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</si>
  <si>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</si>
  <si>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</si>
  <si>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</si>
  <si>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</si>
  <si>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</si>
  <si>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</si>
  <si>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</si>
  <si>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</si>
  <si>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</si>
  <si>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</si>
  <si>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</si>
  <si>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</si>
  <si>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</si>
  <si>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</si>
  <si>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</si>
  <si>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</si>
  <si>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</si>
  <si>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</si>
  <si>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</si>
  <si>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</si>
  <si>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</si>
  <si>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</si>
  <si>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</si>
  <si>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</si>
  <si>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</si>
  <si>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</si>
  <si>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</si>
  <si>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</si>
  <si>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</si>
  <si>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</si>
  <si>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</si>
  <si>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</si>
  <si>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</si>
  <si>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</si>
  <si>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</si>
  <si>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</si>
  <si>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</si>
  <si>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</si>
  <si>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</si>
  <si>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</si>
  <si>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</si>
  <si>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</si>
  <si>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</si>
  <si>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</si>
  <si>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</si>
  <si>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</si>
  <si>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</si>
  <si>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</si>
  <si>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</si>
  <si>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</si>
  <si>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</si>
  <si>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</si>
  <si>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</si>
  <si>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</si>
  <si>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</si>
  <si>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</si>
  <si>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</si>
  <si>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</si>
  <si>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</si>
  <si>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</si>
  <si>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</si>
  <si>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</si>
  <si>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</si>
  <si>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</si>
  <si>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</si>
  <si>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</si>
  <si>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</si>
  <si>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</si>
  <si>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</si>
  <si>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</si>
  <si>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</si>
  <si>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</si>
  <si>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</si>
  <si>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</si>
  <si>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</si>
  <si>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</si>
  <si>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</si>
  <si>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</si>
  <si>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</si>
  <si>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</si>
  <si>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</si>
  <si>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</si>
  <si>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</si>
  <si>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</si>
  <si>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</si>
  <si>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</si>
  <si>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</si>
  <si>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t>**აღნიშნული გულისხმობს "კომერციული ბანკების კაპიტალის ადეკვატურობის მოთხოვნების შესახებ" დებულების მე-8 მუხლით განსაზღვრული მინიმალური მოთხოვნებისა (4.5%, 6% და 8%) და კაპიტალის კონსერვაციის ბუფერის (2.5%) ჯამურ მოთხოვნას</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</si>
  <si>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</si>
  <si>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</si>
  <si>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</si>
  <si>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</si>
  <si>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</si>
  <si>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</si>
  <si>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</si>
  <si>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</si>
  <si>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</si>
  <si>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</si>
  <si>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</si>
  <si>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</si>
  <si>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</si>
  <si>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</si>
  <si>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</si>
  <si>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</si>
  <si>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</si>
  <si>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</si>
  <si>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</si>
  <si>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</si>
  <si>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</si>
  <si>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</si>
  <si>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</si>
  <si>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</si>
  <si>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</si>
  <si>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</si>
  <si>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</si>
  <si>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</si>
  <si>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</si>
  <si>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</si>
  <si>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</si>
  <si>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</si>
  <si>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</si>
  <si>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</si>
  <si>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</si>
  <si>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</si>
  <si>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</si>
  <si>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</si>
  <si>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</si>
  <si>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</si>
  <si>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</si>
  <si>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</si>
  <si>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</si>
  <si>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</si>
  <si>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</si>
  <si>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</si>
  <si>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</si>
  <si>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</si>
  <si>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</si>
  <si>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</si>
  <si>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</si>
  <si>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</si>
  <si>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</si>
  <si>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</si>
  <si>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</si>
  <si>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</si>
  <si>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</si>
  <si>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</si>
  <si>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</si>
  <si>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</si>
  <si>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</si>
  <si>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</si>
  <si>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</si>
  <si>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</si>
  <si>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</si>
  <si>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</si>
  <si>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</si>
  <si>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</si>
  <si>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</si>
  <si>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</si>
  <si>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</si>
  <si>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</si>
  <si>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</si>
  <si>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</si>
  <si>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</si>
  <si>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</si>
  <si>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</si>
  <si>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30.09.2018</t>
  </si>
  <si>
    <t>30.06.2018</t>
  </si>
  <si>
    <t>31.03.2018</t>
  </si>
  <si>
    <t>31.12.2018</t>
  </si>
  <si>
    <t>ჰუსეინ აიდინ</t>
  </si>
  <si>
    <t>მეჰმეთ უჩარ</t>
  </si>
  <si>
    <t>www.ziraatbank.ge</t>
  </si>
  <si>
    <t>სს "ზირაათ ბანკი საქართველო"</t>
  </si>
  <si>
    <t>იუსუფ დაღჯან</t>
  </si>
  <si>
    <t>მეჰმეთ თურგუთ</t>
  </si>
  <si>
    <t>ჰალუქ ჯენგიზ</t>
  </si>
  <si>
    <t>მერთ ქოზაჯიოღლუ</t>
  </si>
  <si>
    <t>თურქეთის რესპუბლიკის სს ზირაათ ბანკი</t>
  </si>
  <si>
    <t>ცხრილი 9 (Capital), N39</t>
  </si>
  <si>
    <t>ცხრილი 9 (Capital), N2</t>
  </si>
  <si>
    <t>ცხრილი 9 (Capital), N6</t>
  </si>
  <si>
    <t>ცხრილი 9 (Capital), N8</t>
  </si>
  <si>
    <t>31.03.2019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</si>
</sst>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yyyy\-mm\-dd;@"/>
    <numFmt numFmtId="195" formatCode="yyyy/mm/dd;@"/>
  </numFmts>
  <fonts count="12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b/>
      <sz val="11"/>
      <color theme="1"/>
      <name val="Sylfaen"/>
      <family val="1"/>
    </font>
    <font>
      <b/>
      <sz val="8"/>
      <color theme="1"/>
      <name val="Segoe UI"/>
      <family val="2"/>
    </font>
    <font>
      <i/>
      <sz val="10"/>
      <color rgb="FFC00000"/>
      <name val="Calibri"/>
      <family val="2"/>
      <scheme val="minor"/>
    </font>
    <font>
      <sz val="10"/>
      <color rgb="FFC00000"/>
      <name val="Calibri"/>
      <family val="2"/>
      <scheme val="minor"/>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s>
  <borders count="14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1413">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9"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3" fillId="65" borderId="44" applyNumberFormat="0" applyAlignment="0" applyProtection="0"/>
    <xf numFmtId="0" fontId="44" fillId="10" borderId="39"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0" fontId="43"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0" fontId="44" fillId="10" borderId="39"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0" fontId="43"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4" applyNumberFormat="0" applyAlignment="0" applyProtection="0">
      <alignment horizontal="left" vertical="center"/>
    </xf>
    <xf numFmtId="0" fontId="56" fillId="0" borderId="34" applyNumberFormat="0" applyAlignment="0" applyProtection="0">
      <alignment horizontal="left" vertical="center"/>
    </xf>
    <xf numFmtId="168" fontId="56" fillId="0" borderId="34"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6" applyNumberFormat="0" applyFill="0" applyAlignment="0" applyProtection="0"/>
    <xf numFmtId="169" fontId="57" fillId="0" borderId="46" applyNumberFormat="0" applyFill="0" applyAlignment="0" applyProtection="0"/>
    <xf numFmtId="0"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0" fontId="57" fillId="0" borderId="46" applyNumberFormat="0" applyFill="0" applyAlignment="0" applyProtection="0"/>
    <xf numFmtId="0" fontId="58" fillId="0" borderId="47" applyNumberFormat="0" applyFill="0" applyAlignment="0" applyProtection="0"/>
    <xf numFmtId="169"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169"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9"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0" fontId="68" fillId="43" borderId="43"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49" applyNumberFormat="0" applyFill="0" applyAlignment="0" applyProtection="0"/>
    <xf numFmtId="0" fontId="72" fillId="0" borderId="38"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0" fontId="71" fillId="0" borderId="49"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0" fontId="71"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0"/>
    <xf numFmtId="169" fontId="28" fillId="0" borderId="50"/>
    <xf numFmtId="168" fontId="28"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168"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168" fontId="2" fillId="0" borderId="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169"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9"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9"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27" fillId="0" borderId="54"/>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xf numFmtId="0" fontId="49" fillId="0" borderId="123" applyNumberFormat="0" applyFill="0" applyAlignment="0" applyProtection="0"/>
    <xf numFmtId="168" fontId="96" fillId="0" borderId="123" applyNumberFormat="0" applyFill="0" applyAlignment="0" applyProtection="0"/>
    <xf numFmtId="169" fontId="96" fillId="0" borderId="123" applyNumberFormat="0" applyFill="0" applyAlignment="0" applyProtection="0"/>
    <xf numFmtId="168" fontId="96" fillId="0" borderId="123" applyNumberFormat="0" applyFill="0" applyAlignment="0" applyProtection="0"/>
    <xf numFmtId="168" fontId="96" fillId="0" borderId="123" applyNumberFormat="0" applyFill="0" applyAlignment="0" applyProtection="0"/>
    <xf numFmtId="169" fontId="96" fillId="0" borderId="123" applyNumberFormat="0" applyFill="0" applyAlignment="0" applyProtection="0"/>
    <xf numFmtId="168" fontId="96" fillId="0" borderId="123" applyNumberFormat="0" applyFill="0" applyAlignment="0" applyProtection="0"/>
    <xf numFmtId="168" fontId="96" fillId="0" borderId="123" applyNumberFormat="0" applyFill="0" applyAlignment="0" applyProtection="0"/>
    <xf numFmtId="169" fontId="96" fillId="0" borderId="123" applyNumberFormat="0" applyFill="0" applyAlignment="0" applyProtection="0"/>
    <xf numFmtId="168" fontId="96" fillId="0" borderId="123" applyNumberFormat="0" applyFill="0" applyAlignment="0" applyProtection="0"/>
    <xf numFmtId="168" fontId="96" fillId="0" borderId="123" applyNumberFormat="0" applyFill="0" applyAlignment="0" applyProtection="0"/>
    <xf numFmtId="169" fontId="96" fillId="0" borderId="123" applyNumberFormat="0" applyFill="0" applyAlignment="0" applyProtection="0"/>
    <xf numFmtId="168" fontId="96"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169" fontId="96"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168" fontId="96"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168" fontId="96"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188" fontId="2" fillId="70" borderId="117" applyFont="0">
      <alignment horizontal="right" vertical="center"/>
    </xf>
    <xf numFmtId="3" fontId="2" fillId="70" borderId="117" applyFont="0">
      <alignment horizontal="right" vertical="center"/>
    </xf>
    <xf numFmtId="0" fontId="85" fillId="64" borderId="122" applyNumberFormat="0" applyAlignment="0" applyProtection="0"/>
    <xf numFmtId="168" fontId="87" fillId="64" borderId="122" applyNumberFormat="0" applyAlignment="0" applyProtection="0"/>
    <xf numFmtId="169" fontId="87" fillId="64" borderId="122" applyNumberFormat="0" applyAlignment="0" applyProtection="0"/>
    <xf numFmtId="168" fontId="87" fillId="64" borderId="122" applyNumberFormat="0" applyAlignment="0" applyProtection="0"/>
    <xf numFmtId="168" fontId="87" fillId="64" borderId="122" applyNumberFormat="0" applyAlignment="0" applyProtection="0"/>
    <xf numFmtId="169" fontId="87" fillId="64" borderId="122" applyNumberFormat="0" applyAlignment="0" applyProtection="0"/>
    <xf numFmtId="168" fontId="87" fillId="64" borderId="122" applyNumberFormat="0" applyAlignment="0" applyProtection="0"/>
    <xf numFmtId="168" fontId="87" fillId="64" borderId="122" applyNumberFormat="0" applyAlignment="0" applyProtection="0"/>
    <xf numFmtId="169" fontId="87" fillId="64" borderId="122" applyNumberFormat="0" applyAlignment="0" applyProtection="0"/>
    <xf numFmtId="168" fontId="87" fillId="64" borderId="122" applyNumberFormat="0" applyAlignment="0" applyProtection="0"/>
    <xf numFmtId="168" fontId="87" fillId="64" borderId="122" applyNumberFormat="0" applyAlignment="0" applyProtection="0"/>
    <xf numFmtId="169" fontId="87" fillId="64" borderId="122" applyNumberFormat="0" applyAlignment="0" applyProtection="0"/>
    <xf numFmtId="168" fontId="87"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169" fontId="87"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168" fontId="87"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168" fontId="87"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3" fontId="2" fillId="75" borderId="117" applyFont="0">
      <alignment horizontal="right" vertical="center"/>
      <protection locked="0"/>
    </xf>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3" fontId="2" fillId="72" borderId="117" applyFont="0">
      <alignment horizontal="right" vertical="center"/>
      <protection locked="0"/>
    </xf>
    <xf numFmtId="0" fontId="68" fillId="43" borderId="120" applyNumberFormat="0" applyAlignment="0" applyProtection="0"/>
    <xf numFmtId="168" fontId="70" fillId="43" borderId="120" applyNumberFormat="0" applyAlignment="0" applyProtection="0"/>
    <xf numFmtId="169" fontId="70" fillId="43" borderId="120" applyNumberFormat="0" applyAlignment="0" applyProtection="0"/>
    <xf numFmtId="168" fontId="70" fillId="43" borderId="120" applyNumberFormat="0" applyAlignment="0" applyProtection="0"/>
    <xf numFmtId="168" fontId="70" fillId="43" borderId="120" applyNumberFormat="0" applyAlignment="0" applyProtection="0"/>
    <xf numFmtId="169" fontId="70" fillId="43" borderId="120" applyNumberFormat="0" applyAlignment="0" applyProtection="0"/>
    <xf numFmtId="168" fontId="70" fillId="43" borderId="120" applyNumberFormat="0" applyAlignment="0" applyProtection="0"/>
    <xf numFmtId="168" fontId="70" fillId="43" borderId="120" applyNumberFormat="0" applyAlignment="0" applyProtection="0"/>
    <xf numFmtId="169" fontId="70" fillId="43" borderId="120" applyNumberFormat="0" applyAlignment="0" applyProtection="0"/>
    <xf numFmtId="168" fontId="70" fillId="43" borderId="120" applyNumberFormat="0" applyAlignment="0" applyProtection="0"/>
    <xf numFmtId="168" fontId="70" fillId="43" borderId="120" applyNumberFormat="0" applyAlignment="0" applyProtection="0"/>
    <xf numFmtId="169" fontId="70" fillId="43" borderId="120" applyNumberFormat="0" applyAlignment="0" applyProtection="0"/>
    <xf numFmtId="168" fontId="70"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169" fontId="70"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168" fontId="70"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168" fontId="70"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2" fillId="71" borderId="118" applyNumberFormat="0" applyFont="0" applyBorder="0" applyProtection="0">
      <alignment horizontal="left" vertical="center"/>
    </xf>
    <xf numFmtId="9" fontId="2" fillId="71" borderId="117" applyFont="0" applyProtection="0">
      <alignment horizontal="right" vertical="center"/>
    </xf>
    <xf numFmtId="3" fontId="2" fillId="71" borderId="117" applyFont="0" applyProtection="0">
      <alignment horizontal="right" vertical="center"/>
    </xf>
    <xf numFmtId="0" fontId="64" fillId="70" borderId="118" applyFont="0" applyBorder="0">
      <alignment horizontal="center" wrapText="1"/>
    </xf>
    <xf numFmtId="168" fontId="56" fillId="0" borderId="115">
      <alignment horizontal="left" vertical="center"/>
    </xf>
    <xf numFmtId="0" fontId="56" fillId="0" borderId="115">
      <alignment horizontal="left" vertical="center"/>
    </xf>
    <xf numFmtId="0" fontId="56" fillId="0" borderId="115">
      <alignment horizontal="left" vertical="center"/>
    </xf>
    <xf numFmtId="0" fontId="2" fillId="69" borderId="117" applyNumberFormat="0" applyFont="0" applyBorder="0" applyProtection="0">
      <alignment horizontal="center" vertical="center"/>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40" fillId="64" borderId="120" applyNumberFormat="0" applyAlignment="0" applyProtection="0"/>
    <xf numFmtId="168" fontId="42" fillId="64" borderId="120" applyNumberFormat="0" applyAlignment="0" applyProtection="0"/>
    <xf numFmtId="169" fontId="42" fillId="64" borderId="120" applyNumberFormat="0" applyAlignment="0" applyProtection="0"/>
    <xf numFmtId="168" fontId="42" fillId="64" borderId="120" applyNumberFormat="0" applyAlignment="0" applyProtection="0"/>
    <xf numFmtId="168" fontId="42" fillId="64" borderId="120" applyNumberFormat="0" applyAlignment="0" applyProtection="0"/>
    <xf numFmtId="169" fontId="42" fillId="64" borderId="120" applyNumberFormat="0" applyAlignment="0" applyProtection="0"/>
    <xf numFmtId="168" fontId="42" fillId="64" borderId="120" applyNumberFormat="0" applyAlignment="0" applyProtection="0"/>
    <xf numFmtId="168" fontId="42" fillId="64" borderId="120" applyNumberFormat="0" applyAlignment="0" applyProtection="0"/>
    <xf numFmtId="169" fontId="42" fillId="64" borderId="120" applyNumberFormat="0" applyAlignment="0" applyProtection="0"/>
    <xf numFmtId="168" fontId="42" fillId="64" borderId="120" applyNumberFormat="0" applyAlignment="0" applyProtection="0"/>
    <xf numFmtId="168" fontId="42" fillId="64" borderId="120" applyNumberFormat="0" applyAlignment="0" applyProtection="0"/>
    <xf numFmtId="169" fontId="42" fillId="64" borderId="120" applyNumberFormat="0" applyAlignment="0" applyProtection="0"/>
    <xf numFmtId="168" fontId="42"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169" fontId="42"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168" fontId="42"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168" fontId="42"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1" fillId="0" borderId="0"/>
    <xf numFmtId="169" fontId="28" fillId="37" borderId="0"/>
    <xf numFmtId="0" fontId="2" fillId="0" borderId="0">
      <alignment vertical="center"/>
    </xf>
  </cellStyleXfs>
  <cellXfs count="67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8"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9" fillId="0" borderId="24" xfId="0" applyFont="1" applyBorder="1" applyAlignment="1"/>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4" fillId="0" borderId="42" xfId="0" applyFont="1" applyBorder="1" applyAlignment="1"/>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5" xfId="0" applyFont="1" applyBorder="1" applyAlignment="1">
      <alignment wrapText="1"/>
    </xf>
    <xf numFmtId="0" fontId="25"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5" fillId="0" borderId="13" xfId="0" applyFont="1" applyBorder="1" applyAlignment="1">
      <alignment wrapText="1"/>
    </xf>
    <xf numFmtId="0" fontId="19" fillId="0" borderId="13" xfId="0" applyFont="1" applyBorder="1" applyAlignment="1">
      <alignment horizontal="right" wrapText="1"/>
    </xf>
    <xf numFmtId="0" fontId="24" fillId="36" borderId="16" xfId="0" applyFont="1" applyFill="1" applyBorder="1" applyAlignment="1">
      <alignment wrapText="1"/>
    </xf>
    <xf numFmtId="0" fontId="4" fillId="0" borderId="22" xfId="0" applyFont="1" applyBorder="1"/>
    <xf numFmtId="0" fontId="25" fillId="0" borderId="3"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59" xfId="0" applyFont="1" applyBorder="1"/>
    <xf numFmtId="0" fontId="22" fillId="0" borderId="25" xfId="0" applyFont="1" applyBorder="1" applyAlignment="1">
      <alignment horizontal="center" vertical="center" wrapText="1"/>
    </xf>
    <xf numFmtId="0" fontId="22" fillId="0" borderId="26" xfId="0" applyFont="1" applyBorder="1" applyAlignment="1">
      <alignment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5" fillId="0" borderId="22" xfId="0" applyFont="1" applyBorder="1" applyAlignment="1">
      <alignment horizontal="center"/>
    </xf>
    <xf numFmtId="167" fontId="25" fillId="0" borderId="66" xfId="0" applyNumberFormat="1" applyFont="1" applyBorder="1" applyAlignment="1">
      <alignment horizontal="center"/>
    </xf>
    <xf numFmtId="167" fontId="19" fillId="0" borderId="66" xfId="0" applyNumberFormat="1" applyFont="1" applyBorder="1" applyAlignment="1">
      <alignment horizontal="center"/>
    </xf>
    <xf numFmtId="167" fontId="25" fillId="0" borderId="68" xfId="0" applyNumberFormat="1" applyFont="1" applyBorder="1" applyAlignment="1">
      <alignment horizontal="center"/>
    </xf>
    <xf numFmtId="167" fontId="24" fillId="36" borderId="61" xfId="0" applyNumberFormat="1" applyFont="1" applyFill="1" applyBorder="1" applyAlignment="1">
      <alignment horizontal="center"/>
    </xf>
    <xf numFmtId="167" fontId="25" fillId="0" borderId="65" xfId="0" applyNumberFormat="1" applyFont="1" applyBorder="1" applyAlignment="1">
      <alignment horizontal="center"/>
    </xf>
    <xf numFmtId="167" fontId="25" fillId="0" borderId="69" xfId="0" applyNumberFormat="1" applyFont="1" applyBorder="1" applyAlignment="1">
      <alignment horizontal="center"/>
    </xf>
    <xf numFmtId="0" fontId="25" fillId="0" borderId="25" xfId="0" applyFont="1" applyBorder="1" applyAlignment="1">
      <alignment horizontal="center"/>
    </xf>
    <xf numFmtId="0" fontId="24" fillId="36" borderId="62" xfId="0" applyFont="1" applyFill="1" applyBorder="1" applyAlignment="1">
      <alignment wrapText="1"/>
    </xf>
    <xf numFmtId="167" fontId="24" fillId="36" borderId="64"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5" fillId="0" borderId="3" xfId="20960" applyFont="1" applyFill="1" applyBorder="1" applyAlignment="1" applyProtection="1">
      <alignment horizontal="center" vertical="center"/>
    </xf>
    <xf numFmtId="0" fontId="106"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8" fillId="0" borderId="0" xfId="0" applyFont="1" applyFill="1" applyBorder="1" applyAlignment="1"/>
    <xf numFmtId="49" fontId="108" fillId="0" borderId="3" xfId="0" applyNumberFormat="1" applyFont="1" applyFill="1" applyBorder="1" applyAlignment="1">
      <alignment horizontal="right" vertical="center"/>
    </xf>
    <xf numFmtId="49" fontId="108" fillId="0" borderId="7" xfId="0" applyNumberFormat="1" applyFont="1" applyFill="1" applyBorder="1" applyAlignment="1">
      <alignment horizontal="right" vertical="center"/>
    </xf>
    <xf numFmtId="49" fontId="108" fillId="0" borderId="83" xfId="0" applyNumberFormat="1" applyFont="1" applyFill="1" applyBorder="1" applyAlignment="1">
      <alignment horizontal="right" vertical="center"/>
    </xf>
    <xf numFmtId="49" fontId="108" fillId="0" borderId="86" xfId="0" applyNumberFormat="1" applyFont="1" applyFill="1" applyBorder="1" applyAlignment="1">
      <alignment horizontal="right" vertical="center"/>
    </xf>
    <xf numFmtId="49" fontId="108" fillId="0" borderId="94" xfId="0" applyNumberFormat="1" applyFont="1" applyFill="1" applyBorder="1" applyAlignment="1">
      <alignment horizontal="right" vertical="center"/>
    </xf>
    <xf numFmtId="0" fontId="108" fillId="0" borderId="0" xfId="0" applyFont="1" applyFill="1" applyBorder="1" applyAlignment="1">
      <alignment horizontal="left"/>
    </xf>
    <xf numFmtId="49" fontId="108" fillId="0" borderId="97" xfId="0" applyNumberFormat="1" applyFont="1" applyFill="1" applyBorder="1" applyAlignment="1">
      <alignment horizontal="right" vertical="center"/>
    </xf>
    <xf numFmtId="0" fontId="108" fillId="0" borderId="94" xfId="0" applyNumberFormat="1" applyFont="1" applyFill="1" applyBorder="1" applyAlignment="1">
      <alignment vertical="center" wrapText="1"/>
    </xf>
    <xf numFmtId="0" fontId="108" fillId="0" borderId="94" xfId="0" applyFont="1" applyFill="1" applyBorder="1" applyAlignment="1">
      <alignment horizontal="left" vertical="center" wrapText="1"/>
    </xf>
    <xf numFmtId="0" fontId="108" fillId="0" borderId="94" xfId="12672" applyFont="1" applyFill="1" applyBorder="1" applyAlignment="1">
      <alignment horizontal="left" vertical="center" wrapText="1"/>
    </xf>
    <xf numFmtId="0" fontId="108" fillId="0" borderId="94" xfId="0" applyNumberFormat="1" applyFont="1" applyFill="1" applyBorder="1" applyAlignment="1">
      <alignment horizontal="left" vertical="center" wrapText="1"/>
    </xf>
    <xf numFmtId="0" fontId="108" fillId="0" borderId="94" xfId="0" applyNumberFormat="1" applyFont="1" applyFill="1" applyBorder="1" applyAlignment="1">
      <alignment horizontal="right" vertical="center" wrapText="1"/>
    </xf>
    <xf numFmtId="0" fontId="108" fillId="0" borderId="94" xfId="0" applyNumberFormat="1" applyFont="1" applyFill="1" applyBorder="1" applyAlignment="1">
      <alignment horizontal="right" vertical="center"/>
    </xf>
    <xf numFmtId="0" fontId="108" fillId="0" borderId="94" xfId="0" applyFont="1" applyFill="1" applyBorder="1" applyAlignment="1">
      <alignment vertical="center" wrapText="1"/>
    </xf>
    <xf numFmtId="0" fontId="108" fillId="0" borderId="97" xfId="0" applyNumberFormat="1" applyFont="1" applyFill="1" applyBorder="1" applyAlignment="1">
      <alignment horizontal="left" vertical="center" wrapText="1"/>
    </xf>
    <xf numFmtId="49" fontId="108" fillId="0" borderId="0" xfId="0" applyNumberFormat="1" applyFont="1" applyFill="1" applyBorder="1" applyAlignment="1">
      <alignment horizontal="right" vertical="center"/>
    </xf>
    <xf numFmtId="0" fontId="108" fillId="0" borderId="0" xfId="0" applyFont="1" applyFill="1" applyBorder="1" applyAlignment="1">
      <alignment vertical="center" wrapText="1"/>
    </xf>
    <xf numFmtId="0" fontId="108" fillId="0" borderId="0" xfId="0" applyFont="1" applyFill="1" applyBorder="1" applyAlignment="1">
      <alignment horizontal="left" vertical="center" wrapText="1"/>
    </xf>
    <xf numFmtId="0" fontId="108" fillId="0" borderId="22" xfId="0" applyFont="1" applyFill="1" applyBorder="1"/>
    <xf numFmtId="0" fontId="108" fillId="0" borderId="22" xfId="0" applyFont="1" applyFill="1" applyBorder="1" applyAlignment="1">
      <alignment horizontal="right"/>
    </xf>
    <xf numFmtId="49" fontId="108" fillId="0" borderId="22" xfId="0" applyNumberFormat="1" applyFont="1" applyFill="1" applyBorder="1" applyAlignment="1">
      <alignment horizontal="right" vertical="center"/>
    </xf>
    <xf numFmtId="49" fontId="108" fillId="0" borderId="25" xfId="0" applyNumberFormat="1" applyFont="1" applyFill="1" applyBorder="1" applyAlignment="1">
      <alignment horizontal="right"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49" fontId="108" fillId="0" borderId="103" xfId="0" applyNumberFormat="1" applyFont="1" applyFill="1" applyBorder="1" applyAlignment="1">
      <alignment horizontal="right" vertical="center"/>
    </xf>
    <xf numFmtId="0" fontId="108" fillId="0" borderId="94" xfId="0" applyFont="1" applyFill="1" applyBorder="1" applyAlignment="1">
      <alignment horizontal="left" vertical="center" wrapText="1"/>
    </xf>
    <xf numFmtId="0" fontId="7" fillId="0" borderId="3" xfId="0" applyFont="1" applyFill="1" applyBorder="1" applyAlignment="1">
      <alignment vertical="center" wrapText="1"/>
    </xf>
    <xf numFmtId="0" fontId="108" fillId="0" borderId="101" xfId="0" applyFont="1" applyFill="1" applyBorder="1" applyAlignment="1">
      <alignment vertical="center" wrapText="1"/>
    </xf>
    <xf numFmtId="0" fontId="108" fillId="0" borderId="101" xfId="0" applyFont="1" applyFill="1" applyBorder="1" applyAlignment="1">
      <alignment horizontal="left" vertical="center" wrapText="1"/>
    </xf>
    <xf numFmtId="167" fontId="18" fillId="77" borderId="66" xfId="0" applyNumberFormat="1" applyFont="1" applyFill="1" applyBorder="1" applyAlignment="1">
      <alignment horizontal="center"/>
    </xf>
    <xf numFmtId="0" fontId="108" fillId="0" borderId="94" xfId="0" applyNumberFormat="1" applyFont="1" applyFill="1" applyBorder="1" applyAlignment="1">
      <alignment vertical="center"/>
    </xf>
    <xf numFmtId="0" fontId="108" fillId="0" borderId="94" xfId="0" applyNumberFormat="1" applyFont="1" applyFill="1" applyBorder="1" applyAlignment="1">
      <alignment horizontal="left" vertical="center" wrapText="1"/>
    </xf>
    <xf numFmtId="0" fontId="110" fillId="0" borderId="94" xfId="0" applyNumberFormat="1" applyFont="1" applyFill="1" applyBorder="1" applyAlignment="1">
      <alignment vertical="center" wrapText="1"/>
    </xf>
    <xf numFmtId="0" fontId="110" fillId="0" borderId="3" xfId="0" applyNumberFormat="1" applyFont="1" applyFill="1" applyBorder="1" applyAlignment="1">
      <alignment vertical="center" wrapText="1"/>
    </xf>
    <xf numFmtId="0" fontId="110" fillId="0" borderId="94" xfId="0" applyNumberFormat="1" applyFont="1" applyFill="1" applyBorder="1" applyAlignment="1">
      <alignment horizontal="left" vertical="center" wrapText="1"/>
    </xf>
    <xf numFmtId="193" fontId="7" fillId="0" borderId="3" xfId="0" applyNumberFormat="1" applyFont="1" applyFill="1" applyBorder="1" applyAlignment="1" applyProtection="1">
      <alignment vertical="center" wrapText="1"/>
      <protection locked="0"/>
    </xf>
    <xf numFmtId="193" fontId="9" fillId="2" borderId="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9" fillId="0" borderId="3" xfId="7" applyNumberFormat="1" applyFont="1" applyFill="1" applyBorder="1" applyAlignment="1" applyProtection="1">
      <alignment horizontal="right"/>
    </xf>
    <xf numFmtId="193" fontId="9" fillId="36" borderId="3" xfId="7" applyNumberFormat="1" applyFont="1" applyFill="1" applyBorder="1" applyAlignment="1" applyProtection="1">
      <alignment horizontal="right"/>
    </xf>
    <xf numFmtId="193" fontId="9" fillId="36" borderId="26" xfId="7" applyNumberFormat="1" applyFont="1" applyFill="1" applyBorder="1" applyAlignment="1" applyProtection="1">
      <alignment horizontal="right"/>
    </xf>
    <xf numFmtId="193" fontId="9" fillId="36" borderId="27" xfId="0" applyNumberFormat="1" applyFont="1" applyFill="1" applyBorder="1" applyAlignment="1" applyProtection="1">
      <alignment horizontal="right"/>
    </xf>
    <xf numFmtId="193" fontId="20" fillId="0" borderId="3" xfId="0" applyNumberFormat="1" applyFont="1" applyFill="1" applyBorder="1" applyAlignment="1" applyProtection="1">
      <alignment horizontal="right"/>
      <protection locked="0"/>
    </xf>
    <xf numFmtId="193" fontId="9" fillId="36" borderId="23" xfId="7" applyNumberFormat="1" applyFont="1" applyFill="1" applyBorder="1" applyAlignment="1" applyProtection="1">
      <alignment horizontal="right"/>
    </xf>
    <xf numFmtId="193" fontId="20" fillId="36" borderId="3" xfId="0" applyNumberFormat="1" applyFont="1" applyFill="1" applyBorder="1" applyAlignment="1">
      <alignment horizontal="right"/>
    </xf>
    <xf numFmtId="193" fontId="9" fillId="0" borderId="23" xfId="7" applyNumberFormat="1" applyFont="1" applyFill="1" applyBorder="1" applyAlignment="1" applyProtection="1">
      <alignment horizontal="right"/>
    </xf>
    <xf numFmtId="193" fontId="21" fillId="0" borderId="3" xfId="0" applyNumberFormat="1" applyFont="1" applyFill="1" applyBorder="1" applyAlignment="1">
      <alignment horizontal="center"/>
    </xf>
    <xf numFmtId="193" fontId="21" fillId="0" borderId="23" xfId="0" applyNumberFormat="1" applyFont="1" applyFill="1" applyBorder="1" applyAlignment="1">
      <alignment horizontal="center"/>
    </xf>
    <xf numFmtId="193" fontId="20" fillId="36" borderId="3" xfId="0" applyNumberFormat="1" applyFont="1" applyFill="1" applyBorder="1" applyAlignment="1" applyProtection="1">
      <alignment horizontal="right"/>
    </xf>
    <xf numFmtId="193" fontId="20" fillId="0" borderId="23" xfId="0" applyNumberFormat="1" applyFont="1" applyFill="1" applyBorder="1" applyAlignment="1" applyProtection="1">
      <alignment horizontal="right"/>
      <protection locked="0"/>
    </xf>
    <xf numFmtId="193" fontId="20" fillId="0" borderId="3" xfId="0" applyNumberFormat="1" applyFont="1" applyFill="1" applyBorder="1" applyAlignment="1" applyProtection="1">
      <alignment horizontal="left" indent="1"/>
      <protection locked="0"/>
    </xf>
    <xf numFmtId="193" fontId="9" fillId="36" borderId="3" xfId="7" applyNumberFormat="1" applyFont="1" applyFill="1" applyBorder="1" applyAlignment="1" applyProtection="1"/>
    <xf numFmtId="193" fontId="20" fillId="0" borderId="3" xfId="0" applyNumberFormat="1" applyFont="1" applyFill="1" applyBorder="1" applyAlignment="1" applyProtection="1">
      <protection locked="0"/>
    </xf>
    <xf numFmtId="193" fontId="9" fillId="36" borderId="23" xfId="7" applyNumberFormat="1" applyFont="1" applyFill="1" applyBorder="1" applyAlignment="1" applyProtection="1"/>
    <xf numFmtId="193" fontId="20" fillId="0" borderId="3" xfId="0" applyNumberFormat="1" applyFont="1" applyFill="1" applyBorder="1" applyAlignment="1" applyProtection="1">
      <alignment horizontal="right" vertical="center"/>
      <protection locked="0"/>
    </xf>
    <xf numFmtId="193" fontId="20" fillId="36" borderId="26" xfId="0" applyNumberFormat="1" applyFont="1" applyFill="1" applyBorder="1" applyAlignment="1">
      <alignment horizontal="right"/>
    </xf>
    <xf numFmtId="193" fontId="9" fillId="36" borderId="27" xfId="7" applyNumberFormat="1" applyFont="1" applyFill="1" applyBorder="1" applyAlignment="1" applyProtection="1">
      <alignment horizontal="right"/>
    </xf>
    <xf numFmtId="3" fontId="23" fillId="36" borderId="26" xfId="0" applyNumberFormat="1" applyFont="1" applyFill="1" applyBorder="1" applyAlignment="1">
      <alignment vertical="center" wrapText="1"/>
    </xf>
    <xf numFmtId="193" fontId="0" fillId="36" borderId="21" xfId="0" applyNumberFormat="1" applyFill="1" applyBorder="1" applyAlignment="1">
      <alignment horizontal="center" vertical="center"/>
    </xf>
    <xf numFmtId="193" fontId="0" fillId="0" borderId="23" xfId="0" applyNumberFormat="1" applyBorder="1" applyAlignment="1"/>
    <xf numFmtId="193" fontId="0" fillId="0" borderId="23" xfId="0" applyNumberFormat="1" applyBorder="1" applyAlignment="1">
      <alignment wrapText="1"/>
    </xf>
    <xf numFmtId="193" fontId="0" fillId="36" borderId="23" xfId="0" applyNumberFormat="1" applyFill="1" applyBorder="1" applyAlignment="1">
      <alignment horizontal="center" vertical="center" wrapText="1"/>
    </xf>
    <xf numFmtId="193" fontId="0" fillId="36" borderId="27" xfId="0" applyNumberFormat="1" applyFill="1" applyBorder="1" applyAlignment="1">
      <alignment horizontal="center" vertical="center" wrapText="1"/>
    </xf>
    <xf numFmtId="193" fontId="7" fillId="36" borderId="23" xfId="2" applyNumberFormat="1" applyFont="1" applyFill="1" applyBorder="1" applyAlignment="1" applyProtection="1">
      <alignment vertical="top"/>
    </xf>
    <xf numFmtId="193" fontId="7" fillId="3" borderId="23" xfId="2" applyNumberFormat="1" applyFont="1" applyFill="1" applyBorder="1" applyAlignment="1" applyProtection="1">
      <alignment vertical="top"/>
      <protection locked="0"/>
    </xf>
    <xf numFmtId="193" fontId="7" fillId="36" borderId="23" xfId="2" applyNumberFormat="1" applyFont="1" applyFill="1" applyBorder="1" applyAlignment="1" applyProtection="1">
      <alignment vertical="top" wrapText="1"/>
    </xf>
    <xf numFmtId="193" fontId="7" fillId="3" borderId="23" xfId="2" applyNumberFormat="1" applyFont="1" applyFill="1" applyBorder="1" applyAlignment="1" applyProtection="1">
      <alignment vertical="top" wrapText="1"/>
      <protection locked="0"/>
    </xf>
    <xf numFmtId="193" fontId="7" fillId="36" borderId="23" xfId="2" applyNumberFormat="1" applyFont="1" applyFill="1" applyBorder="1" applyAlignment="1" applyProtection="1">
      <alignment vertical="top" wrapText="1"/>
      <protection locked="0"/>
    </xf>
    <xf numFmtId="193" fontId="7" fillId="36" borderId="27" xfId="2" applyNumberFormat="1" applyFont="1" applyFill="1" applyBorder="1" applyAlignment="1" applyProtection="1">
      <alignment vertical="top" wrapText="1"/>
    </xf>
    <xf numFmtId="193" fontId="25" fillId="0" borderId="14" xfId="0" applyNumberFormat="1" applyFont="1" applyBorder="1" applyAlignment="1">
      <alignment vertical="center"/>
    </xf>
    <xf numFmtId="193" fontId="19" fillId="0" borderId="14" xfId="0" applyNumberFormat="1" applyFont="1" applyBorder="1" applyAlignment="1">
      <alignment vertical="center"/>
    </xf>
    <xf numFmtId="193" fontId="25" fillId="0" borderId="15" xfId="0" applyNumberFormat="1" applyFont="1" applyBorder="1" applyAlignment="1">
      <alignment vertical="center"/>
    </xf>
    <xf numFmtId="193" fontId="24" fillId="36" borderId="17" xfId="0" applyNumberFormat="1" applyFont="1" applyFill="1" applyBorder="1" applyAlignment="1">
      <alignment vertical="center"/>
    </xf>
    <xf numFmtId="193" fontId="25" fillId="0" borderId="18" xfId="0" applyNumberFormat="1" applyFont="1" applyBorder="1" applyAlignment="1">
      <alignment vertical="center"/>
    </xf>
    <xf numFmtId="193" fontId="19" fillId="0" borderId="15" xfId="0" applyNumberFormat="1" applyFont="1" applyBorder="1" applyAlignment="1">
      <alignment vertical="center"/>
    </xf>
    <xf numFmtId="193" fontId="24" fillId="36" borderId="63" xfId="0" applyNumberFormat="1" applyFont="1" applyFill="1" applyBorder="1" applyAlignment="1">
      <alignment vertical="center"/>
    </xf>
    <xf numFmtId="193" fontId="25" fillId="36" borderId="14" xfId="0" applyNumberFormat="1" applyFont="1" applyFill="1" applyBorder="1" applyAlignment="1">
      <alignment vertical="center"/>
    </xf>
    <xf numFmtId="193" fontId="4" fillId="0" borderId="3" xfId="0" applyNumberFormat="1" applyFont="1" applyBorder="1" applyAlignment="1"/>
    <xf numFmtId="193" fontId="4" fillId="36" borderId="26" xfId="0" applyNumberFormat="1" applyFont="1" applyFill="1" applyBorder="1"/>
    <xf numFmtId="193" fontId="4" fillId="0" borderId="22" xfId="0" applyNumberFormat="1" applyFont="1" applyBorder="1" applyAlignment="1"/>
    <xf numFmtId="193" fontId="4" fillId="0" borderId="23" xfId="0" applyNumberFormat="1" applyFont="1" applyBorder="1" applyAlignment="1"/>
    <xf numFmtId="193" fontId="4" fillId="36" borderId="56"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7"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5"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193" fontId="4" fillId="0" borderId="24" xfId="0" applyNumberFormat="1" applyFont="1" applyBorder="1" applyAlignment="1"/>
    <xf numFmtId="193"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9"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3" xfId="20961" applyFont="1" applyBorder="1"/>
    <xf numFmtId="167" fontId="6" fillId="36" borderId="26" xfId="0" applyNumberFormat="1" applyFont="1" applyFill="1" applyBorder="1" applyAlignment="1">
      <alignment horizontal="center" vertical="center"/>
    </xf>
    <xf numFmtId="0" fontId="7" fillId="0" borderId="0" xfId="0" applyFont="1" applyAlignment="1">
      <alignment wrapText="1"/>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8" fillId="37" borderId="0" xfId="20" applyBorder="1"/>
    <xf numFmtId="169" fontId="28" fillId="37" borderId="110" xfId="20" applyBorder="1"/>
    <xf numFmtId="0" fontId="15" fillId="0" borderId="22" xfId="0" applyFont="1" applyFill="1" applyBorder="1" applyAlignment="1">
      <alignment horizontal="center" vertical="center" wrapText="1"/>
    </xf>
    <xf numFmtId="0" fontId="4" fillId="0" borderId="7" xfId="0" applyFont="1" applyFill="1" applyBorder="1" applyAlignment="1">
      <alignment vertical="center"/>
    </xf>
    <xf numFmtId="0" fontId="4" fillId="0" borderId="117" xfId="0" applyFont="1" applyFill="1" applyBorder="1" applyAlignment="1">
      <alignment vertical="center"/>
    </xf>
    <xf numFmtId="0" fontId="6" fillId="0" borderId="117" xfId="0" applyFont="1" applyFill="1" applyBorder="1" applyAlignment="1">
      <alignment vertical="center"/>
    </xf>
    <xf numFmtId="0" fontId="4" fillId="0" borderId="20" xfId="0" applyFont="1" applyFill="1" applyBorder="1" applyAlignment="1">
      <alignment vertical="center"/>
    </xf>
    <xf numFmtId="0" fontId="4" fillId="0" borderId="112" xfId="0" applyFont="1" applyFill="1" applyBorder="1" applyAlignment="1">
      <alignment vertical="center"/>
    </xf>
    <xf numFmtId="0" fontId="4" fillId="0" borderId="114" xfId="0" applyFont="1" applyFill="1" applyBorder="1" applyAlignment="1">
      <alignment vertical="center"/>
    </xf>
    <xf numFmtId="0" fontId="4" fillId="0" borderId="19" xfId="0" applyFont="1" applyFill="1" applyBorder="1" applyAlignment="1">
      <alignment horizontal="center" vertical="center"/>
    </xf>
    <xf numFmtId="0" fontId="4" fillId="0" borderId="125" xfId="0" applyFont="1" applyFill="1" applyBorder="1" applyAlignment="1">
      <alignment horizontal="center" vertical="center"/>
    </xf>
    <xf numFmtId="0" fontId="4" fillId="0" borderId="127" xfId="0" applyFont="1" applyFill="1" applyBorder="1" applyAlignment="1">
      <alignment horizontal="center" vertical="center"/>
    </xf>
    <xf numFmtId="169" fontId="28" fillId="37" borderId="34" xfId="20" applyBorder="1"/>
    <xf numFmtId="169" fontId="28" fillId="37" borderId="129" xfId="20" applyBorder="1"/>
    <xf numFmtId="169" fontId="28" fillId="37" borderId="119" xfId="20" applyBorder="1"/>
    <xf numFmtId="169" fontId="28"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15" xfId="0" applyFont="1" applyFill="1" applyBorder="1" applyAlignment="1">
      <alignment vertical="center"/>
    </xf>
    <xf numFmtId="0" fontId="14" fillId="3" borderId="130" xfId="0" applyFont="1" applyFill="1" applyBorder="1" applyAlignment="1">
      <alignment horizontal="left"/>
    </xf>
    <xf numFmtId="0" fontId="14" fillId="3" borderId="131" xfId="0" applyFont="1" applyFill="1" applyBorder="1" applyAlignment="1">
      <alignment horizontal="left"/>
    </xf>
    <xf numFmtId="0" fontId="4" fillId="0" borderId="0" xfId="0" applyFont="1"/>
    <xf numFmtId="0" fontId="4" fillId="0" borderId="0" xfId="0" applyFont="1" applyFill="1"/>
    <xf numFmtId="0" fontId="4" fillId="0" borderId="117" xfId="0" applyFont="1" applyFill="1" applyBorder="1" applyAlignment="1">
      <alignment horizontal="center" vertical="center" wrapText="1"/>
    </xf>
    <xf numFmtId="0" fontId="108" fillId="78" borderId="101" xfId="0" applyFont="1" applyFill="1" applyBorder="1" applyAlignment="1">
      <alignment horizontal="left" vertical="center"/>
    </xf>
    <xf numFmtId="0" fontId="108" fillId="78" borderId="94" xfId="0" applyFont="1" applyFill="1" applyBorder="1" applyAlignment="1">
      <alignment vertical="center" wrapText="1"/>
    </xf>
    <xf numFmtId="0" fontId="108" fillId="78" borderId="94" xfId="0" applyFont="1" applyFill="1" applyBorder="1" applyAlignment="1">
      <alignment horizontal="left" vertical="center" wrapText="1"/>
    </xf>
    <xf numFmtId="0" fontId="108" fillId="0" borderId="101" xfId="0" applyFont="1" applyFill="1" applyBorder="1" applyAlignment="1">
      <alignment horizontal="right" vertical="center"/>
    </xf>
    <xf numFmtId="0" fontId="4" fillId="0" borderId="135" xfId="0" applyFont="1" applyFill="1" applyBorder="1" applyAlignment="1">
      <alignment horizontal="center" vertical="center" wrapText="1"/>
    </xf>
    <xf numFmtId="0" fontId="6" fillId="3" borderId="136" xfId="0" applyFont="1" applyFill="1" applyBorder="1" applyAlignment="1">
      <alignment vertical="center"/>
    </xf>
    <xf numFmtId="0" fontId="4" fillId="3" borderId="24" xfId="0" applyFont="1" applyFill="1" applyBorder="1" applyAlignment="1">
      <alignment vertical="center"/>
    </xf>
    <xf numFmtId="0" fontId="4" fillId="0" borderId="137" xfId="0" applyFont="1" applyFill="1" applyBorder="1" applyAlignment="1">
      <alignment horizontal="center" vertical="center"/>
    </xf>
    <xf numFmtId="0" fontId="6" fillId="0" borderId="26" xfId="0" applyFont="1" applyFill="1" applyBorder="1" applyAlignment="1">
      <alignment vertical="center"/>
    </xf>
    <xf numFmtId="169" fontId="28"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193" fontId="7" fillId="0" borderId="3" xfId="0" applyNumberFormat="1" applyFont="1" applyFill="1" applyBorder="1" applyAlignment="1" applyProtection="1">
      <alignment horizontal="right" vertical="center" wrapText="1"/>
      <protection locked="0"/>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37" xfId="0" applyBorder="1"/>
    <xf numFmtId="0" fontId="0" fillId="0" borderId="137" xfId="0" applyBorder="1" applyAlignment="1">
      <alignment horizontal="center"/>
    </xf>
    <xf numFmtId="0" fontId="4" fillId="0" borderId="116" xfId="0" applyFont="1" applyBorder="1" applyAlignment="1">
      <alignment vertical="center" wrapText="1"/>
    </xf>
    <xf numFmtId="167" fontId="4" fillId="0" borderId="117" xfId="0" applyNumberFormat="1" applyFont="1" applyBorder="1" applyAlignment="1">
      <alignment horizontal="center" vertical="center"/>
    </xf>
    <xf numFmtId="167" fontId="4" fillId="0" borderId="135" xfId="0" applyNumberFormat="1" applyFont="1" applyBorder="1" applyAlignment="1">
      <alignment horizontal="center" vertical="center"/>
    </xf>
    <xf numFmtId="167" fontId="14" fillId="0" borderId="117" xfId="0" applyNumberFormat="1" applyFont="1" applyBorder="1" applyAlignment="1">
      <alignment horizontal="center" vertical="center"/>
    </xf>
    <xf numFmtId="0" fontId="14" fillId="0" borderId="116" xfId="0" applyFont="1" applyBorder="1" applyAlignment="1">
      <alignment vertical="center" wrapText="1"/>
    </xf>
    <xf numFmtId="0" fontId="0" fillId="0" borderId="25" xfId="0" applyBorder="1"/>
    <xf numFmtId="0" fontId="6" fillId="36" borderId="138" xfId="0" applyFont="1" applyFill="1" applyBorder="1" applyAlignment="1">
      <alignment vertical="center" wrapText="1"/>
    </xf>
    <xf numFmtId="167" fontId="6" fillId="36" borderId="27" xfId="0" applyNumberFormat="1" applyFont="1" applyFill="1" applyBorder="1" applyAlignment="1">
      <alignment horizontal="center" vertical="center"/>
    </xf>
    <xf numFmtId="193" fontId="0" fillId="0" borderId="23" xfId="0" applyNumberFormat="1" applyFill="1" applyBorder="1" applyAlignment="1">
      <alignment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37" xfId="0" applyFont="1" applyFill="1" applyBorder="1" applyAlignment="1">
      <alignment horizontal="left" vertical="center" wrapText="1"/>
    </xf>
    <xf numFmtId="0" fontId="6" fillId="36" borderId="117" xfId="0" applyFont="1" applyFill="1" applyBorder="1" applyAlignment="1">
      <alignment horizontal="left" vertical="center" wrapText="1"/>
    </xf>
    <xf numFmtId="0" fontId="6" fillId="36" borderId="135" xfId="0" applyFont="1" applyFill="1" applyBorder="1" applyAlignment="1">
      <alignment horizontal="left" vertical="center" wrapText="1"/>
    </xf>
    <xf numFmtId="0" fontId="4" fillId="0" borderId="137" xfId="0" applyFont="1" applyFill="1" applyBorder="1" applyAlignment="1">
      <alignment horizontal="right" vertical="center" wrapText="1"/>
    </xf>
    <xf numFmtId="0" fontId="4" fillId="0" borderId="117" xfId="0" applyFont="1" applyFill="1" applyBorder="1" applyAlignment="1">
      <alignment horizontal="left" vertical="center" wrapText="1"/>
    </xf>
    <xf numFmtId="0" fontId="112" fillId="0" borderId="137" xfId="0" applyFont="1" applyFill="1" applyBorder="1" applyAlignment="1">
      <alignment horizontal="right" vertical="center" wrapText="1"/>
    </xf>
    <xf numFmtId="0" fontId="112" fillId="0" borderId="117" xfId="0" applyFont="1" applyFill="1" applyBorder="1" applyAlignment="1">
      <alignment horizontal="left" vertical="center" wrapText="1"/>
    </xf>
    <xf numFmtId="0" fontId="6" fillId="0" borderId="137"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2" fillId="0" borderId="0" xfId="0" applyFont="1" applyFill="1" applyAlignment="1">
      <alignment horizontal="left" vertical="center"/>
    </xf>
    <xf numFmtId="49" fontId="113" fillId="0" borderId="25" xfId="5" applyNumberFormat="1" applyFont="1" applyFill="1" applyBorder="1" applyAlignment="1" applyProtection="1">
      <alignment horizontal="left" vertical="center"/>
      <protection locked="0"/>
    </xf>
    <xf numFmtId="0" fontId="114" fillId="0" borderId="26" xfId="9" applyFont="1" applyFill="1" applyBorder="1" applyAlignment="1" applyProtection="1">
      <alignment horizontal="left" vertical="center" wrapText="1"/>
      <protection locked="0"/>
    </xf>
    <xf numFmtId="0" fontId="22" fillId="0" borderId="137" xfId="0" applyFont="1" applyBorder="1" applyAlignment="1">
      <alignment horizontal="center" vertical="center" wrapText="1"/>
    </xf>
    <xf numFmtId="0" fontId="22" fillId="0" borderId="117" xfId="0" applyFont="1" applyBorder="1" applyAlignment="1">
      <alignment vertical="center" wrapText="1"/>
    </xf>
    <xf numFmtId="3" fontId="23" fillId="36" borderId="117" xfId="0" applyNumberFormat="1" applyFont="1" applyFill="1" applyBorder="1" applyAlignment="1">
      <alignment vertical="center" wrapText="1"/>
    </xf>
    <xf numFmtId="3" fontId="23" fillId="36" borderId="135" xfId="0" applyNumberFormat="1" applyFont="1" applyFill="1" applyBorder="1" applyAlignment="1">
      <alignment vertical="center" wrapText="1"/>
    </xf>
    <xf numFmtId="14" fontId="7" fillId="3" borderId="117" xfId="8" quotePrefix="1" applyNumberFormat="1" applyFont="1" applyFill="1" applyBorder="1" applyAlignment="1" applyProtection="1">
      <alignment horizontal="left" vertical="center" wrapText="1" indent="2"/>
      <protection locked="0"/>
    </xf>
    <xf numFmtId="3" fontId="23" fillId="0" borderId="117" xfId="0" applyNumberFormat="1" applyFont="1" applyBorder="1" applyAlignment="1">
      <alignment vertical="center" wrapText="1"/>
    </xf>
    <xf numFmtId="14" fontId="7" fillId="3" borderId="117" xfId="8" quotePrefix="1" applyNumberFormat="1" applyFont="1" applyFill="1" applyBorder="1" applyAlignment="1" applyProtection="1">
      <alignment horizontal="left" vertical="center" wrapText="1" indent="3"/>
      <protection locked="0"/>
    </xf>
    <xf numFmtId="3" fontId="23" fillId="0" borderId="117" xfId="0" applyNumberFormat="1" applyFont="1" applyFill="1" applyBorder="1" applyAlignment="1">
      <alignment vertical="center" wrapText="1"/>
    </xf>
    <xf numFmtId="0" fontId="22" fillId="0" borderId="117" xfId="0" applyFont="1" applyFill="1" applyBorder="1" applyAlignment="1">
      <alignment horizontal="left" vertical="center" wrapText="1" indent="2"/>
    </xf>
    <xf numFmtId="0" fontId="11" fillId="0" borderId="117" xfId="17" applyFill="1" applyBorder="1" applyAlignment="1" applyProtection="1"/>
    <xf numFmtId="49" fontId="112" fillId="0" borderId="137" xfId="0" applyNumberFormat="1" applyFont="1" applyFill="1" applyBorder="1" applyAlignment="1">
      <alignment horizontal="right" vertical="center" wrapText="1"/>
    </xf>
    <xf numFmtId="0" fontId="7" fillId="3" borderId="117" xfId="20960" applyFont="1" applyFill="1" applyBorder="1" applyAlignment="1" applyProtection="1"/>
    <xf numFmtId="0" fontId="105" fillId="0" borderId="117" xfId="20960" applyFont="1" applyFill="1" applyBorder="1" applyAlignment="1" applyProtection="1">
      <alignment horizontal="center" vertical="center"/>
    </xf>
    <xf numFmtId="0" fontId="4" fillId="0" borderId="117" xfId="0" applyFont="1" applyBorder="1"/>
    <xf numFmtId="0" fontId="11" fillId="0" borderId="117" xfId="17" applyFill="1" applyBorder="1" applyAlignment="1" applyProtection="1">
      <alignment horizontal="left" vertical="center" wrapText="1"/>
    </xf>
    <xf numFmtId="49" fontId="112" fillId="0" borderId="117" xfId="0" applyNumberFormat="1" applyFont="1" applyFill="1" applyBorder="1" applyAlignment="1">
      <alignment horizontal="right" vertical="center" wrapText="1"/>
    </xf>
    <xf numFmtId="0" fontId="11" fillId="0" borderId="117" xfId="17" applyFill="1" applyBorder="1" applyAlignment="1" applyProtection="1">
      <alignment horizontal="left" vertical="center"/>
    </xf>
    <xf numFmtId="0" fontId="11" fillId="0" borderId="117" xfId="17" applyBorder="1" applyAlignment="1" applyProtection="1"/>
    <xf numFmtId="0" fontId="4" fillId="0" borderId="117" xfId="0" applyFont="1" applyFill="1" applyBorder="1"/>
    <xf numFmtId="0" fontId="22" fillId="0" borderId="137" xfId="0" applyFont="1" applyFill="1" applyBorder="1" applyAlignment="1">
      <alignment horizontal="center" vertical="center" wrapText="1"/>
    </xf>
    <xf numFmtId="0" fontId="22" fillId="0" borderId="117" xfId="0" applyFont="1" applyFill="1" applyBorder="1" applyAlignment="1">
      <alignment vertical="center" wrapText="1"/>
    </xf>
    <xf numFmtId="0" fontId="115" fillId="79" borderId="118" xfId="21412" applyFont="1" applyFill="1" applyBorder="1" applyAlignment="1" applyProtection="1">
      <alignment vertical="center" wrapText="1"/>
      <protection locked="0"/>
    </xf>
    <xf numFmtId="0" fontId="116" fillId="70" borderId="112" xfId="21412" applyFont="1" applyFill="1" applyBorder="1" applyAlignment="1" applyProtection="1">
      <alignment horizontal="center" vertical="center"/>
      <protection locked="0"/>
    </xf>
    <xf numFmtId="0" fontId="115" fillId="80" borderId="117" xfId="21412" applyFont="1" applyFill="1" applyBorder="1" applyAlignment="1" applyProtection="1">
      <alignment horizontal="center" vertical="center"/>
      <protection locked="0"/>
    </xf>
    <xf numFmtId="0" fontId="115" fillId="79" borderId="118" xfId="21412" applyFont="1" applyFill="1" applyBorder="1" applyAlignment="1" applyProtection="1">
      <alignment vertical="center"/>
      <protection locked="0"/>
    </xf>
    <xf numFmtId="0" fontId="117" fillId="70" borderId="112" xfId="21412" applyFont="1" applyFill="1" applyBorder="1" applyAlignment="1" applyProtection="1">
      <alignment horizontal="center" vertical="center"/>
      <protection locked="0"/>
    </xf>
    <xf numFmtId="0" fontId="117" fillId="3" borderId="112" xfId="21412" applyFont="1" applyFill="1" applyBorder="1" applyAlignment="1" applyProtection="1">
      <alignment horizontal="center" vertical="center"/>
      <protection locked="0"/>
    </xf>
    <xf numFmtId="0" fontId="117" fillId="0" borderId="112" xfId="21412" applyFont="1" applyFill="1" applyBorder="1" applyAlignment="1" applyProtection="1">
      <alignment horizontal="center" vertical="center"/>
      <protection locked="0"/>
    </xf>
    <xf numFmtId="0" fontId="118" fillId="80" borderId="117" xfId="21412" applyFont="1" applyFill="1" applyBorder="1" applyAlignment="1" applyProtection="1">
      <alignment horizontal="center" vertical="center"/>
      <protection locked="0"/>
    </xf>
    <xf numFmtId="0" fontId="115" fillId="79" borderId="118" xfId="21412" applyFont="1" applyFill="1" applyBorder="1" applyAlignment="1" applyProtection="1">
      <alignment horizontal="center" vertical="center"/>
      <protection locked="0"/>
    </xf>
    <xf numFmtId="0" fontId="64" fillId="79" borderId="118" xfId="21412" applyFont="1" applyFill="1" applyBorder="1" applyAlignment="1" applyProtection="1">
      <alignment vertical="center"/>
      <protection locked="0"/>
    </xf>
    <xf numFmtId="0" fontId="117" fillId="70" borderId="117" xfId="21412" applyFont="1" applyFill="1" applyBorder="1" applyAlignment="1" applyProtection="1">
      <alignment horizontal="center" vertical="center"/>
      <protection locked="0"/>
    </xf>
    <xf numFmtId="0" fontId="38" fillId="70" borderId="117" xfId="21412" applyFont="1" applyFill="1" applyBorder="1" applyAlignment="1" applyProtection="1">
      <alignment horizontal="center" vertical="center"/>
      <protection locked="0"/>
    </xf>
    <xf numFmtId="0" fontId="64" fillId="79" borderId="116" xfId="21412" applyFont="1" applyFill="1" applyBorder="1" applyAlignment="1" applyProtection="1">
      <alignment vertical="center"/>
      <protection locked="0"/>
    </xf>
    <xf numFmtId="0" fontId="116" fillId="0" borderId="116" xfId="21412" applyFont="1" applyFill="1" applyBorder="1" applyAlignment="1" applyProtection="1">
      <alignment horizontal="left" vertical="center" wrapText="1"/>
      <protection locked="0"/>
    </xf>
    <xf numFmtId="164" fontId="116" fillId="0" borderId="117" xfId="948" applyNumberFormat="1" applyFont="1" applyFill="1" applyBorder="1" applyAlignment="1" applyProtection="1">
      <alignment horizontal="right" vertical="center"/>
      <protection locked="0"/>
    </xf>
    <xf numFmtId="0" fontId="115" fillId="80" borderId="116" xfId="21412" applyFont="1" applyFill="1" applyBorder="1" applyAlignment="1" applyProtection="1">
      <alignment vertical="top" wrapText="1"/>
      <protection locked="0"/>
    </xf>
    <xf numFmtId="164" fontId="116" fillId="80" borderId="117" xfId="948" applyNumberFormat="1" applyFont="1" applyFill="1" applyBorder="1" applyAlignment="1" applyProtection="1">
      <alignment horizontal="right" vertical="center"/>
    </xf>
    <xf numFmtId="164" fontId="64" fillId="79" borderId="116" xfId="948" applyNumberFormat="1" applyFont="1" applyFill="1" applyBorder="1" applyAlignment="1" applyProtection="1">
      <alignment horizontal="right" vertical="center"/>
      <protection locked="0"/>
    </xf>
    <xf numFmtId="0" fontId="116" fillId="70" borderId="116" xfId="21412" applyFont="1" applyFill="1" applyBorder="1" applyAlignment="1" applyProtection="1">
      <alignment vertical="center" wrapText="1"/>
      <protection locked="0"/>
    </xf>
    <xf numFmtId="0" fontId="116" fillId="70" borderId="116" xfId="21412" applyFont="1" applyFill="1" applyBorder="1" applyAlignment="1" applyProtection="1">
      <alignment horizontal="left" vertical="center" wrapText="1"/>
      <protection locked="0"/>
    </xf>
    <xf numFmtId="0" fontId="116" fillId="0" borderId="116" xfId="21412" applyFont="1" applyFill="1" applyBorder="1" applyAlignment="1" applyProtection="1">
      <alignment vertical="center" wrapText="1"/>
      <protection locked="0"/>
    </xf>
    <xf numFmtId="0" fontId="116" fillId="3" borderId="116" xfId="21412" applyFont="1" applyFill="1" applyBorder="1" applyAlignment="1" applyProtection="1">
      <alignment horizontal="left" vertical="center" wrapText="1"/>
      <protection locked="0"/>
    </xf>
    <xf numFmtId="0" fontId="115" fillId="80" borderId="116" xfId="21412" applyFont="1" applyFill="1" applyBorder="1" applyAlignment="1" applyProtection="1">
      <alignment vertical="center" wrapText="1"/>
      <protection locked="0"/>
    </xf>
    <xf numFmtId="164" fontId="115" fillId="79" borderId="116" xfId="948" applyNumberFormat="1" applyFont="1" applyFill="1" applyBorder="1" applyAlignment="1" applyProtection="1">
      <alignment horizontal="right" vertical="center"/>
      <protection locked="0"/>
    </xf>
    <xf numFmtId="164" fontId="116" fillId="3" borderId="117" xfId="948" applyNumberFormat="1" applyFont="1" applyFill="1" applyBorder="1" applyAlignment="1" applyProtection="1">
      <alignment horizontal="right" vertical="center"/>
      <protection locked="0"/>
    </xf>
    <xf numFmtId="1" fontId="6" fillId="36" borderId="135" xfId="0" applyNumberFormat="1" applyFont="1" applyFill="1" applyBorder="1" applyAlignment="1">
      <alignment horizontal="right" vertical="center" wrapText="1"/>
    </xf>
    <xf numFmtId="1" fontId="112" fillId="0" borderId="135" xfId="0" applyNumberFormat="1" applyFont="1" applyFill="1" applyBorder="1" applyAlignment="1">
      <alignment horizontal="right" vertical="center" wrapText="1"/>
    </xf>
    <xf numFmtId="1" fontId="6" fillId="36" borderId="135" xfId="0" applyNumberFormat="1" applyFont="1" applyFill="1" applyBorder="1" applyAlignment="1">
      <alignment horizontal="center" vertical="center" wrapText="1"/>
    </xf>
    <xf numFmtId="10" fontId="7" fillId="0" borderId="117" xfId="20961" applyNumberFormat="1" applyFont="1" applyFill="1" applyBorder="1" applyAlignment="1">
      <alignment horizontal="left" vertical="center" wrapText="1"/>
    </xf>
    <xf numFmtId="10" fontId="4" fillId="0" borderId="117" xfId="20961" applyNumberFormat="1" applyFont="1" applyFill="1" applyBorder="1" applyAlignment="1">
      <alignment horizontal="left" vertical="center" wrapText="1"/>
    </xf>
    <xf numFmtId="10" fontId="6" fillId="36" borderId="117" xfId="0" applyNumberFormat="1" applyFont="1" applyFill="1" applyBorder="1" applyAlignment="1">
      <alignment horizontal="left" vertical="center" wrapText="1"/>
    </xf>
    <xf numFmtId="10" fontId="112" fillId="0" borderId="117" xfId="20961" applyNumberFormat="1" applyFont="1" applyFill="1" applyBorder="1" applyAlignment="1">
      <alignment horizontal="left" vertical="center" wrapText="1"/>
    </xf>
    <xf numFmtId="10" fontId="6" fillId="36" borderId="117" xfId="20961" applyNumberFormat="1" applyFont="1" applyFill="1" applyBorder="1" applyAlignment="1">
      <alignment horizontal="left" vertical="center" wrapText="1"/>
    </xf>
    <xf numFmtId="10" fontId="6" fillId="36" borderId="117" xfId="0" applyNumberFormat="1" applyFont="1" applyFill="1" applyBorder="1" applyAlignment="1">
      <alignment horizontal="center" vertical="center" wrapText="1"/>
    </xf>
    <xf numFmtId="10" fontId="114" fillId="0" borderId="26" xfId="20961" applyNumberFormat="1" applyFont="1" applyFill="1" applyBorder="1" applyAlignment="1" applyProtection="1">
      <alignment horizontal="left" vertical="center"/>
    </xf>
    <xf numFmtId="0" fontId="15" fillId="0" borderId="20" xfId="0" applyFont="1" applyFill="1" applyBorder="1" applyAlignment="1">
      <alignment horizontal="right" vertical="center" wrapText="1"/>
    </xf>
    <xf numFmtId="0" fontId="6" fillId="0" borderId="20" xfId="0" applyFont="1" applyFill="1" applyBorder="1" applyAlignment="1">
      <alignment horizontal="right" vertical="center" wrapText="1"/>
    </xf>
    <xf numFmtId="193" fontId="7" fillId="0" borderId="117" xfId="0" applyNumberFormat="1" applyFont="1" applyFill="1" applyBorder="1" applyAlignment="1" applyProtection="1">
      <alignment vertical="center" wrapText="1"/>
      <protection locked="0"/>
    </xf>
    <xf numFmtId="193" fontId="4" fillId="0" borderId="117" xfId="0" applyNumberFormat="1" applyFont="1" applyFill="1" applyBorder="1" applyAlignment="1" applyProtection="1">
      <alignment vertical="center" wrapText="1"/>
      <protection locked="0"/>
    </xf>
    <xf numFmtId="193" fontId="7" fillId="0" borderId="117" xfId="0" applyNumberFormat="1" applyFont="1" applyFill="1" applyBorder="1" applyAlignment="1" applyProtection="1">
      <alignment horizontal="right" vertical="center" wrapText="1"/>
      <protection locked="0"/>
    </xf>
    <xf numFmtId="10" fontId="4" fillId="0" borderId="117" xfId="20961" applyNumberFormat="1" applyFont="1" applyFill="1" applyBorder="1" applyAlignment="1" applyProtection="1">
      <alignment horizontal="right" vertical="center" wrapText="1"/>
      <protection locked="0"/>
    </xf>
    <xf numFmtId="10" fontId="4" fillId="0" borderId="117" xfId="20961" applyNumberFormat="1" applyFont="1" applyBorder="1" applyAlignment="1" applyProtection="1">
      <alignment vertical="center" wrapText="1"/>
      <protection locked="0"/>
    </xf>
    <xf numFmtId="10" fontId="28" fillId="37" borderId="0" xfId="20961" applyNumberFormat="1" applyFont="1" applyFill="1" applyBorder="1"/>
    <xf numFmtId="10" fontId="9" fillId="2" borderId="117" xfId="20961" applyNumberFormat="1" applyFont="1" applyFill="1" applyBorder="1" applyAlignment="1" applyProtection="1">
      <alignment vertical="center"/>
      <protection locked="0"/>
    </xf>
    <xf numFmtId="10" fontId="17" fillId="2" borderId="117" xfId="20961" applyNumberFormat="1" applyFont="1" applyFill="1" applyBorder="1" applyAlignment="1" applyProtection="1">
      <alignment vertical="center"/>
      <protection locked="0"/>
    </xf>
    <xf numFmtId="10" fontId="9" fillId="0" borderId="117" xfId="20961" applyNumberFormat="1" applyFont="1" applyFill="1" applyBorder="1" applyAlignment="1" applyProtection="1">
      <alignment vertical="center"/>
      <protection locked="0"/>
    </xf>
    <xf numFmtId="193" fontId="9" fillId="0" borderId="117" xfId="0" applyNumberFormat="1" applyFont="1" applyFill="1" applyBorder="1" applyAlignment="1" applyProtection="1">
      <alignment vertical="center"/>
      <protection locked="0"/>
    </xf>
    <xf numFmtId="193" fontId="9" fillId="2" borderId="117" xfId="0" applyNumberFormat="1" applyFont="1" applyFill="1" applyBorder="1" applyAlignment="1" applyProtection="1">
      <alignment vertical="center"/>
      <protection locked="0"/>
    </xf>
    <xf numFmtId="193" fontId="17" fillId="2" borderId="117" xfId="0" applyNumberFormat="1" applyFont="1" applyFill="1" applyBorder="1" applyAlignment="1" applyProtection="1">
      <alignment vertical="center"/>
      <protection locked="0"/>
    </xf>
    <xf numFmtId="9" fontId="9" fillId="0" borderId="26" xfId="20961" applyFont="1" applyFill="1" applyBorder="1" applyAlignment="1" applyProtection="1">
      <alignment vertical="center"/>
      <protection locked="0"/>
    </xf>
    <xf numFmtId="9" fontId="17" fillId="2" borderId="26" xfId="20961" applyFont="1" applyFill="1" applyBorder="1" applyAlignment="1" applyProtection="1">
      <alignment vertical="center"/>
      <protection locked="0"/>
    </xf>
    <xf numFmtId="0" fontId="15" fillId="0" borderId="20" xfId="0" applyFont="1" applyFill="1" applyBorder="1" applyAlignment="1">
      <alignment horizontal="left" vertical="center" wrapText="1" indent="1"/>
    </xf>
    <xf numFmtId="0" fontId="6" fillId="0" borderId="21" xfId="0" applyFont="1" applyFill="1" applyBorder="1" applyAlignment="1">
      <alignment horizontal="right" vertical="center" wrapText="1"/>
    </xf>
    <xf numFmtId="193" fontId="4" fillId="0" borderId="135" xfId="0" applyNumberFormat="1" applyFont="1" applyFill="1" applyBorder="1" applyAlignment="1" applyProtection="1">
      <alignment vertical="center" wrapText="1"/>
      <protection locked="0"/>
    </xf>
    <xf numFmtId="10" fontId="4" fillId="0" borderId="135" xfId="20961" applyNumberFormat="1" applyFont="1" applyBorder="1" applyAlignment="1" applyProtection="1">
      <alignment vertical="center" wrapText="1"/>
      <protection locked="0"/>
    </xf>
    <xf numFmtId="10" fontId="28" fillId="37" borderId="110" xfId="20961" applyNumberFormat="1" applyFont="1" applyFill="1" applyBorder="1"/>
    <xf numFmtId="10" fontId="17" fillId="2" borderId="135" xfId="20961" applyNumberFormat="1" applyFont="1" applyFill="1" applyBorder="1" applyAlignment="1" applyProtection="1">
      <alignment vertical="center"/>
      <protection locked="0"/>
    </xf>
    <xf numFmtId="10" fontId="9" fillId="2" borderId="135" xfId="20961" applyNumberFormat="1" applyFont="1" applyFill="1" applyBorder="1" applyAlignment="1" applyProtection="1">
      <alignment vertical="center"/>
      <protection locked="0"/>
    </xf>
    <xf numFmtId="193" fontId="9" fillId="2" borderId="135" xfId="0" applyNumberFormat="1" applyFont="1" applyFill="1" applyBorder="1" applyAlignment="1" applyProtection="1">
      <alignment vertical="center"/>
      <protection locked="0"/>
    </xf>
    <xf numFmtId="193" fontId="17" fillId="2" borderId="135" xfId="0" applyNumberFormat="1" applyFont="1" applyFill="1" applyBorder="1" applyAlignment="1" applyProtection="1">
      <alignment vertical="center"/>
      <protection locked="0"/>
    </xf>
    <xf numFmtId="9" fontId="17" fillId="2" borderId="27" xfId="20961" applyFont="1" applyFill="1" applyBorder="1" applyAlignment="1" applyProtection="1">
      <alignment vertical="center"/>
      <protection locked="0"/>
    </xf>
    <xf numFmtId="194" fontId="24" fillId="0" borderId="0" xfId="0" applyNumberFormat="1" applyFont="1" applyFill="1" applyBorder="1" applyAlignment="1">
      <alignment horizontal="left"/>
    </xf>
    <xf numFmtId="193" fontId="9" fillId="0" borderId="116" xfId="0" applyNumberFormat="1" applyFont="1" applyFill="1" applyBorder="1" applyAlignment="1" applyProtection="1">
      <alignment horizontal="right"/>
    </xf>
    <xf numFmtId="193" fontId="9" fillId="0" borderId="117" xfId="0" applyNumberFormat="1" applyFont="1" applyFill="1" applyBorder="1" applyAlignment="1" applyProtection="1">
      <alignment horizontal="right"/>
    </xf>
    <xf numFmtId="193" fontId="9" fillId="36" borderId="117" xfId="7" applyNumberFormat="1" applyFont="1" applyFill="1" applyBorder="1" applyAlignment="1" applyProtection="1">
      <alignment horizontal="right"/>
    </xf>
    <xf numFmtId="193" fontId="9" fillId="36" borderId="135" xfId="0" applyNumberFormat="1" applyFont="1" applyFill="1" applyBorder="1" applyAlignment="1" applyProtection="1">
      <alignment horizontal="right"/>
    </xf>
    <xf numFmtId="193" fontId="9" fillId="0" borderId="116" xfId="0" applyNumberFormat="1" applyFont="1" applyFill="1" applyBorder="1" applyAlignment="1" applyProtection="1">
      <alignment horizontal="right"/>
      <protection locked="0"/>
    </xf>
    <xf numFmtId="193" fontId="9" fillId="0" borderId="117" xfId="0" applyNumberFormat="1" applyFont="1" applyFill="1" applyBorder="1" applyAlignment="1" applyProtection="1">
      <alignment horizontal="right"/>
      <protection locked="0"/>
    </xf>
    <xf numFmtId="193" fontId="9" fillId="0" borderId="117" xfId="7" applyNumberFormat="1" applyFont="1" applyFill="1" applyBorder="1" applyAlignment="1" applyProtection="1">
      <alignment horizontal="right"/>
      <protection locked="0"/>
    </xf>
    <xf numFmtId="193" fontId="9" fillId="0" borderId="135" xfId="0" applyNumberFormat="1" applyFont="1" applyFill="1" applyBorder="1" applyAlignment="1" applyProtection="1">
      <alignment horizontal="right"/>
    </xf>
    <xf numFmtId="193" fontId="9" fillId="0" borderId="117" xfId="7" applyNumberFormat="1" applyFont="1" applyFill="1" applyBorder="1" applyAlignment="1" applyProtection="1">
      <alignment horizontal="right"/>
    </xf>
    <xf numFmtId="0" fontId="9" fillId="0" borderId="117" xfId="0" applyFont="1" applyFill="1" applyBorder="1" applyAlignment="1" applyProtection="1">
      <alignment horizontal="left" indent="1"/>
    </xf>
    <xf numFmtId="0" fontId="9" fillId="0" borderId="117" xfId="0" applyFont="1" applyFill="1" applyBorder="1" applyAlignment="1" applyProtection="1">
      <alignment horizontal="left" indent="2"/>
    </xf>
    <xf numFmtId="0" fontId="10" fillId="0" borderId="117" xfId="0" applyFont="1" applyFill="1" applyBorder="1" applyAlignment="1" applyProtection="1"/>
    <xf numFmtId="0" fontId="10" fillId="0" borderId="117" xfId="0" applyFont="1" applyFill="1" applyBorder="1" applyAlignment="1" applyProtection="1">
      <alignment horizontal="center"/>
    </xf>
    <xf numFmtId="0" fontId="104" fillId="0" borderId="117" xfId="0" applyFont="1" applyBorder="1"/>
    <xf numFmtId="0" fontId="119" fillId="0" borderId="117" xfId="0" applyFont="1" applyBorder="1"/>
    <xf numFmtId="0" fontId="6" fillId="0" borderId="0" xfId="0" applyFont="1"/>
    <xf numFmtId="193" fontId="20" fillId="0" borderId="3" xfId="0" applyNumberFormat="1" applyFont="1" applyFill="1" applyBorder="1" applyAlignment="1" applyProtection="1">
      <alignment horizontal="right" indent="1"/>
      <protection locked="0"/>
    </xf>
    <xf numFmtId="193" fontId="9" fillId="36" borderId="137" xfId="0" applyNumberFormat="1" applyFont="1" applyFill="1" applyBorder="1" applyAlignment="1" applyProtection="1">
      <alignment horizontal="right"/>
    </xf>
    <xf numFmtId="193" fontId="9" fillId="36" borderId="117" xfId="0" applyNumberFormat="1" applyFont="1" applyFill="1" applyBorder="1" applyAlignment="1" applyProtection="1">
      <alignment horizontal="right"/>
    </xf>
    <xf numFmtId="193" fontId="9" fillId="36" borderId="116" xfId="0" applyNumberFormat="1" applyFont="1" applyFill="1" applyBorder="1" applyAlignment="1" applyProtection="1">
      <alignment horizontal="right"/>
    </xf>
    <xf numFmtId="193" fontId="9" fillId="0" borderId="137" xfId="0" applyNumberFormat="1" applyFont="1" applyFill="1" applyBorder="1" applyAlignment="1" applyProtection="1">
      <alignment horizontal="right"/>
    </xf>
    <xf numFmtId="193" fontId="9" fillId="36" borderId="115" xfId="0" applyNumberFormat="1" applyFont="1" applyFill="1" applyBorder="1" applyAlignment="1" applyProtection="1">
      <alignment horizontal="right"/>
    </xf>
    <xf numFmtId="193" fontId="9" fillId="36" borderId="118" xfId="0" applyNumberFormat="1" applyFont="1" applyFill="1" applyBorder="1" applyAlignment="1" applyProtection="1">
      <alignment horizontal="right"/>
    </xf>
    <xf numFmtId="3" fontId="23" fillId="36" borderId="42" xfId="0" applyNumberFormat="1" applyFont="1" applyFill="1" applyBorder="1" applyAlignment="1">
      <alignment vertical="center" wrapText="1"/>
    </xf>
    <xf numFmtId="0" fontId="120" fillId="0" borderId="7" xfId="0" applyFont="1" applyBorder="1" applyAlignment="1">
      <alignment horizontal="center" vertical="center" wrapText="1"/>
    </xf>
    <xf numFmtId="0" fontId="13" fillId="0" borderId="118" xfId="0" applyFont="1" applyBorder="1" applyAlignment="1">
      <alignment wrapText="1"/>
    </xf>
    <xf numFmtId="0" fontId="9" fillId="0" borderId="118" xfId="0" applyFont="1" applyBorder="1" applyAlignment="1">
      <alignment wrapText="1"/>
    </xf>
    <xf numFmtId="9" fontId="4" fillId="0" borderId="24" xfId="0" applyNumberFormat="1" applyFont="1" applyBorder="1" applyAlignment="1"/>
    <xf numFmtId="167" fontId="4" fillId="36" borderId="117" xfId="0" applyNumberFormat="1" applyFont="1" applyFill="1" applyBorder="1" applyAlignment="1">
      <alignment horizontal="center" vertical="center"/>
    </xf>
    <xf numFmtId="167" fontId="122" fillId="0" borderId="117" xfId="0" applyNumberFormat="1" applyFont="1" applyBorder="1" applyAlignment="1">
      <alignment horizontal="center" vertical="center"/>
    </xf>
    <xf numFmtId="167" fontId="122" fillId="0" borderId="135" xfId="0" applyNumberFormat="1" applyFont="1" applyBorder="1" applyAlignment="1">
      <alignment horizontal="center" vertical="center"/>
    </xf>
    <xf numFmtId="167" fontId="121" fillId="0" borderId="117" xfId="0" applyNumberFormat="1" applyFont="1" applyFill="1" applyBorder="1" applyAlignment="1">
      <alignment horizontal="center" vertical="center"/>
    </xf>
    <xf numFmtId="193" fontId="25" fillId="0" borderId="140" xfId="0" applyNumberFormat="1" applyFont="1" applyBorder="1" applyAlignment="1">
      <alignment vertical="center"/>
    </xf>
    <xf numFmtId="167" fontId="25" fillId="0" borderId="141" xfId="0" applyNumberFormat="1" applyFont="1" applyBorder="1" applyAlignment="1">
      <alignment horizontal="center"/>
    </xf>
    <xf numFmtId="193" fontId="19" fillId="0" borderId="17" xfId="0" applyNumberFormat="1" applyFont="1" applyFill="1" applyBorder="1" applyAlignment="1">
      <alignment vertical="center"/>
    </xf>
    <xf numFmtId="193" fontId="4" fillId="0" borderId="117" xfId="0" applyNumberFormat="1" applyFont="1" applyBorder="1" applyAlignment="1"/>
    <xf numFmtId="193" fontId="4" fillId="0" borderId="118" xfId="0" applyNumberFormat="1" applyFont="1" applyBorder="1" applyAlignment="1"/>
    <xf numFmtId="164" fontId="4" fillId="0" borderId="135" xfId="7" applyNumberFormat="1" applyFont="1" applyBorder="1" applyAlignment="1"/>
    <xf numFmtId="164" fontId="6" fillId="36" borderId="27" xfId="7" applyNumberFormat="1" applyFont="1" applyFill="1" applyBorder="1"/>
    <xf numFmtId="193" fontId="4" fillId="0" borderId="117" xfId="0" applyNumberFormat="1" applyFont="1" applyBorder="1"/>
    <xf numFmtId="193" fontId="4" fillId="0" borderId="117" xfId="0" applyNumberFormat="1" applyFont="1" applyFill="1" applyBorder="1"/>
    <xf numFmtId="193" fontId="4" fillId="0" borderId="118" xfId="0" applyNumberFormat="1" applyFont="1" applyBorder="1"/>
    <xf numFmtId="193" fontId="4" fillId="0" borderId="118" xfId="0" applyNumberFormat="1" applyFont="1" applyFill="1" applyBorder="1"/>
    <xf numFmtId="193" fontId="6" fillId="36" borderId="26" xfId="0" applyNumberFormat="1" applyFont="1" applyFill="1" applyBorder="1"/>
    <xf numFmtId="9" fontId="6" fillId="36" borderId="27" xfId="20961" applyFont="1" applyFill="1" applyBorder="1"/>
    <xf numFmtId="164" fontId="4" fillId="0" borderId="58" xfId="7" applyNumberFormat="1" applyFont="1" applyFill="1" applyBorder="1" applyAlignment="1">
      <alignment vertical="center"/>
    </xf>
    <xf numFmtId="164" fontId="4" fillId="0" borderId="71" xfId="7" applyNumberFormat="1" applyFont="1" applyFill="1" applyBorder="1" applyAlignment="1">
      <alignment vertical="center"/>
    </xf>
    <xf numFmtId="164" fontId="4" fillId="0" borderId="117" xfId="7" applyNumberFormat="1" applyFont="1" applyFill="1" applyBorder="1" applyAlignment="1">
      <alignment vertical="center"/>
    </xf>
    <xf numFmtId="164" fontId="4" fillId="0" borderId="118" xfId="7" applyNumberFormat="1" applyFont="1" applyFill="1" applyBorder="1" applyAlignment="1">
      <alignment vertical="center"/>
    </xf>
    <xf numFmtId="164" fontId="4" fillId="0" borderId="135" xfId="7" applyNumberFormat="1" applyFont="1" applyFill="1" applyBorder="1" applyAlignment="1">
      <alignment vertical="center"/>
    </xf>
    <xf numFmtId="164" fontId="4" fillId="3" borderId="115" xfId="7" applyNumberFormat="1" applyFont="1" applyFill="1" applyBorder="1" applyAlignment="1">
      <alignment vertical="center"/>
    </xf>
    <xf numFmtId="164" fontId="4" fillId="3" borderId="24"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28" xfId="7" applyNumberFormat="1" applyFont="1" applyFill="1" applyBorder="1" applyAlignment="1">
      <alignment vertical="center"/>
    </xf>
    <xf numFmtId="164" fontId="4" fillId="0" borderId="27" xfId="7" applyNumberFormat="1" applyFont="1" applyFill="1" applyBorder="1" applyAlignment="1">
      <alignment vertical="center"/>
    </xf>
    <xf numFmtId="164" fontId="4" fillId="0" borderId="30" xfId="7" applyNumberFormat="1" applyFont="1" applyFill="1" applyBorder="1" applyAlignment="1">
      <alignment vertical="center"/>
    </xf>
    <xf numFmtId="164" fontId="4" fillId="0" borderId="21" xfId="7" applyNumberFormat="1" applyFont="1" applyFill="1" applyBorder="1" applyAlignment="1">
      <alignment vertical="center"/>
    </xf>
    <xf numFmtId="164" fontId="4" fillId="0" borderId="113" xfId="7" applyNumberFormat="1" applyFont="1" applyFill="1" applyBorder="1" applyAlignment="1">
      <alignment vertical="center"/>
    </xf>
    <xf numFmtId="164" fontId="4" fillId="0" borderId="126" xfId="7" applyNumberFormat="1" applyFont="1" applyFill="1" applyBorder="1" applyAlignment="1">
      <alignment vertical="center"/>
    </xf>
    <xf numFmtId="9" fontId="4" fillId="0" borderId="111" xfId="20961" applyFont="1" applyFill="1" applyBorder="1" applyAlignment="1">
      <alignment vertical="center"/>
    </xf>
    <xf numFmtId="9" fontId="4" fillId="0" borderId="128" xfId="20961" applyFont="1" applyFill="1" applyBorder="1" applyAlignment="1">
      <alignment vertical="center"/>
    </xf>
    <xf numFmtId="10" fontId="116" fillId="0" borderId="117" xfId="20626" applyNumberFormat="1" applyFont="1" applyFill="1" applyBorder="1" applyAlignment="1" applyProtection="1">
      <alignment horizontal="right" vertical="center"/>
      <protection locked="0"/>
    </xf>
    <xf numFmtId="164" fontId="4" fillId="0" borderId="135" xfId="7" applyNumberFormat="1" applyFont="1" applyFill="1" applyBorder="1" applyAlignment="1">
      <alignment horizontal="right" vertical="center" wrapText="1"/>
    </xf>
    <xf numFmtId="10" fontId="112" fillId="0" borderId="117" xfId="0" applyNumberFormat="1" applyFont="1" applyFill="1" applyBorder="1" applyAlignment="1">
      <alignment horizontal="left" vertical="center" wrapText="1"/>
    </xf>
    <xf numFmtId="164" fontId="4" fillId="0" borderId="126" xfId="7" applyNumberFormat="1" applyFont="1" applyFill="1" applyBorder="1" applyAlignment="1">
      <alignment horizontal="right" vertical="center" wrapText="1"/>
    </xf>
    <xf numFmtId="195" fontId="24" fillId="0" borderId="0" xfId="0" applyNumberFormat="1" applyFont="1" applyFill="1" applyBorder="1" applyAlignment="1">
      <alignment horizontal="left"/>
    </xf>
    <xf numFmtId="0" fontId="106" fillId="0" borderId="73" xfId="0" applyFont="1" applyBorder="1" applyAlignment="1">
      <alignment horizontal="left" vertical="center" wrapText="1"/>
    </xf>
    <xf numFmtId="0" fontId="106" fillId="0" borderId="72"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30" xfId="0" applyFont="1" applyBorder="1" applyAlignment="1">
      <alignment horizontal="center" wrapText="1"/>
    </xf>
    <xf numFmtId="0" fontId="9" fillId="0" borderId="32" xfId="0" applyFont="1" applyBorder="1" applyAlignment="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wrapText="1"/>
    </xf>
    <xf numFmtId="0" fontId="9" fillId="0" borderId="24" xfId="0" applyFont="1" applyBorder="1" applyAlignment="1">
      <alignment horizontal="center"/>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17" xfId="0" applyFont="1" applyFill="1" applyBorder="1" applyAlignment="1">
      <alignment horizontal="center" vertical="center" wrapText="1"/>
    </xf>
    <xf numFmtId="0" fontId="4" fillId="0" borderId="118" xfId="0" applyFont="1" applyFill="1" applyBorder="1" applyAlignment="1">
      <alignment horizontal="center"/>
    </xf>
    <xf numFmtId="0" fontId="4" fillId="0" borderId="24" xfId="0" applyFont="1" applyFill="1" applyBorder="1" applyAlignment="1">
      <alignment horizontal="center"/>
    </xf>
    <xf numFmtId="0" fontId="6" fillId="36" borderId="139"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36" xfId="0" applyFont="1" applyFill="1" applyBorder="1" applyAlignment="1">
      <alignment horizontal="center" vertical="center" wrapText="1"/>
    </xf>
    <xf numFmtId="0" fontId="6" fillId="36" borderId="116" xfId="0" applyFont="1" applyFill="1" applyBorder="1" applyAlignment="1">
      <alignment horizontal="center" vertical="center" wrapText="1"/>
    </xf>
    <xf numFmtId="0" fontId="103" fillId="3" borderId="74" xfId="13" applyFont="1" applyFill="1" applyBorder="1" applyAlignment="1" applyProtection="1">
      <alignment horizontal="center" vertical="center" wrapText="1"/>
      <protection locked="0"/>
    </xf>
    <xf numFmtId="0" fontId="103"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108" xfId="1" applyNumberFormat="1" applyFont="1" applyFill="1" applyBorder="1" applyAlignment="1" applyProtection="1">
      <alignment horizontal="center" vertical="center" wrapText="1"/>
      <protection locked="0"/>
    </xf>
    <xf numFmtId="164" fontId="15" fillId="0" borderId="10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24"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108" fillId="78" borderId="8" xfId="0" applyFont="1" applyFill="1" applyBorder="1" applyAlignment="1">
      <alignment vertical="center" wrapText="1"/>
    </xf>
    <xf numFmtId="0" fontId="108" fillId="78" borderId="10" xfId="0" applyFont="1" applyFill="1" applyBorder="1" applyAlignment="1">
      <alignment vertical="center" wrapText="1"/>
    </xf>
    <xf numFmtId="0" fontId="108" fillId="0" borderId="8" xfId="0" applyFont="1" applyFill="1" applyBorder="1" applyAlignment="1">
      <alignment vertical="center" wrapText="1"/>
    </xf>
    <xf numFmtId="0" fontId="108" fillId="0" borderId="10" xfId="0" applyFont="1" applyFill="1" applyBorder="1" applyAlignment="1">
      <alignment vertical="center" wrapText="1"/>
    </xf>
    <xf numFmtId="0" fontId="108" fillId="0" borderId="8" xfId="0" applyFont="1" applyFill="1" applyBorder="1" applyAlignment="1">
      <alignment horizontal="left" vertical="center" wrapText="1"/>
    </xf>
    <xf numFmtId="0" fontId="108" fillId="0" borderId="10" xfId="0" applyFont="1" applyFill="1" applyBorder="1" applyAlignment="1">
      <alignment horizontal="left" vertical="center" wrapText="1"/>
    </xf>
    <xf numFmtId="0" fontId="107" fillId="76" borderId="89" xfId="0" applyFont="1" applyFill="1" applyBorder="1" applyAlignment="1">
      <alignment horizontal="center" vertical="center" wrapText="1"/>
    </xf>
    <xf numFmtId="0" fontId="107" fillId="76" borderId="0" xfId="0" applyFont="1" applyFill="1" applyBorder="1" applyAlignment="1">
      <alignment horizontal="center" vertical="center" wrapText="1"/>
    </xf>
    <xf numFmtId="0" fontId="107" fillId="76" borderId="90" xfId="0" applyFont="1" applyFill="1" applyBorder="1" applyAlignment="1">
      <alignment horizontal="center" vertical="center" wrapText="1"/>
    </xf>
    <xf numFmtId="0" fontId="107" fillId="0" borderId="102" xfId="0" applyFont="1" applyFill="1" applyBorder="1" applyAlignment="1">
      <alignment horizontal="center" vertical="center"/>
    </xf>
    <xf numFmtId="0" fontId="108" fillId="0" borderId="95" xfId="0" applyFont="1" applyFill="1" applyBorder="1" applyAlignment="1">
      <alignment horizontal="left" vertical="center"/>
    </xf>
    <xf numFmtId="0" fontId="108" fillId="0" borderId="96" xfId="0" applyFont="1" applyFill="1" applyBorder="1" applyAlignment="1">
      <alignment horizontal="left" vertical="center"/>
    </xf>
    <xf numFmtId="0" fontId="107" fillId="76" borderId="105" xfId="0" applyFont="1" applyFill="1" applyBorder="1" applyAlignment="1">
      <alignment horizontal="center" vertical="center"/>
    </xf>
    <xf numFmtId="0" fontId="107" fillId="76" borderId="106" xfId="0" applyFont="1" applyFill="1" applyBorder="1" applyAlignment="1">
      <alignment horizontal="center" vertical="center"/>
    </xf>
    <xf numFmtId="0" fontId="107" fillId="76" borderId="107" xfId="0" applyFont="1" applyFill="1" applyBorder="1" applyAlignment="1">
      <alignment horizontal="center" vertical="center"/>
    </xf>
    <xf numFmtId="0" fontId="108" fillId="0" borderId="98" xfId="0" applyFont="1" applyFill="1" applyBorder="1" applyAlignment="1">
      <alignment horizontal="left" vertical="center" wrapText="1"/>
    </xf>
    <xf numFmtId="0" fontId="108" fillId="0" borderId="99" xfId="0" applyFont="1" applyFill="1" applyBorder="1" applyAlignment="1">
      <alignment horizontal="left" vertical="center" wrapText="1"/>
    </xf>
    <xf numFmtId="0" fontId="108" fillId="0" borderId="94" xfId="0" applyFont="1" applyFill="1" applyBorder="1" applyAlignment="1">
      <alignment horizontal="left" vertical="center" wrapText="1"/>
    </xf>
    <xf numFmtId="0" fontId="108" fillId="0" borderId="103" xfId="0" applyFont="1" applyFill="1" applyBorder="1" applyAlignment="1">
      <alignment horizontal="left" vertical="center" wrapText="1"/>
    </xf>
    <xf numFmtId="0" fontId="107" fillId="76" borderId="91" xfId="0" applyFont="1" applyFill="1" applyBorder="1" applyAlignment="1">
      <alignment horizontal="center" vertical="center" wrapText="1"/>
    </xf>
    <xf numFmtId="0" fontId="107" fillId="76" borderId="92" xfId="0" applyFont="1" applyFill="1" applyBorder="1" applyAlignment="1">
      <alignment horizontal="center" vertical="center" wrapText="1"/>
    </xf>
    <xf numFmtId="0" fontId="107" fillId="76" borderId="93" xfId="0" applyFont="1" applyFill="1" applyBorder="1" applyAlignment="1">
      <alignment horizontal="center" vertical="center" wrapText="1"/>
    </xf>
    <xf numFmtId="0" fontId="107" fillId="0" borderId="104" xfId="0" applyFont="1" applyFill="1" applyBorder="1" applyAlignment="1">
      <alignment horizontal="center" vertical="center"/>
    </xf>
    <xf numFmtId="0" fontId="107" fillId="0" borderId="105" xfId="0" applyFont="1" applyFill="1" applyBorder="1" applyAlignment="1">
      <alignment horizontal="center" vertical="center"/>
    </xf>
    <xf numFmtId="0" fontId="107" fillId="0" borderId="106" xfId="0" applyFont="1" applyFill="1" applyBorder="1" applyAlignment="1">
      <alignment horizontal="center" vertical="center"/>
    </xf>
    <xf numFmtId="0" fontId="107" fillId="0" borderId="107" xfId="0" applyFont="1" applyFill="1" applyBorder="1" applyAlignment="1">
      <alignment horizontal="center" vertical="center"/>
    </xf>
    <xf numFmtId="0" fontId="107" fillId="0" borderId="100" xfId="0" applyFont="1" applyFill="1" applyBorder="1" applyAlignment="1">
      <alignment horizontal="center" vertical="center"/>
    </xf>
    <xf numFmtId="0" fontId="108" fillId="0" borderId="97" xfId="0" applyFont="1" applyFill="1" applyBorder="1" applyAlignment="1">
      <alignment horizontal="left" vertical="center" wrapText="1"/>
    </xf>
    <xf numFmtId="0" fontId="108" fillId="3" borderId="8" xfId="0" applyFont="1" applyFill="1" applyBorder="1" applyAlignment="1">
      <alignment horizontal="left" vertical="center" wrapText="1"/>
    </xf>
    <xf numFmtId="0" fontId="108" fillId="3" borderId="10" xfId="0" applyFont="1" applyFill="1" applyBorder="1" applyAlignment="1">
      <alignment horizontal="left" vertical="center" wrapText="1"/>
    </xf>
    <xf numFmtId="0" fontId="108" fillId="0" borderId="84" xfId="0" applyFont="1" applyFill="1" applyBorder="1" applyAlignment="1">
      <alignment horizontal="left" vertical="center" wrapText="1"/>
    </xf>
    <xf numFmtId="0" fontId="108" fillId="0" borderId="85" xfId="0" applyFont="1" applyFill="1" applyBorder="1" applyAlignment="1">
      <alignment horizontal="left" vertical="center" wrapText="1"/>
    </xf>
    <xf numFmtId="0" fontId="107" fillId="76" borderId="132" xfId="0" applyFont="1" applyFill="1" applyBorder="1" applyAlignment="1">
      <alignment horizontal="center" vertical="center" wrapText="1"/>
    </xf>
    <xf numFmtId="0" fontId="107" fillId="76" borderId="133" xfId="0" applyFont="1" applyFill="1" applyBorder="1" applyAlignment="1">
      <alignment horizontal="center" vertical="center" wrapText="1"/>
    </xf>
    <xf numFmtId="0" fontId="107" fillId="76" borderId="134" xfId="0" applyFont="1" applyFill="1" applyBorder="1" applyAlignment="1">
      <alignment horizontal="center" vertical="center" wrapText="1"/>
    </xf>
    <xf numFmtId="0" fontId="107" fillId="0" borderId="77" xfId="0" applyFont="1" applyFill="1" applyBorder="1" applyAlignment="1">
      <alignment horizontal="center" vertical="center"/>
    </xf>
    <xf numFmtId="0" fontId="107" fillId="0" borderId="78" xfId="0" applyFont="1" applyFill="1" applyBorder="1" applyAlignment="1">
      <alignment horizontal="center" vertical="center"/>
    </xf>
    <xf numFmtId="0" fontId="107" fillId="0" borderId="79" xfId="0" applyFont="1" applyFill="1" applyBorder="1" applyAlignment="1">
      <alignment horizontal="center" vertical="center"/>
    </xf>
    <xf numFmtId="49" fontId="108" fillId="0" borderId="95" xfId="0" applyNumberFormat="1" applyFont="1" applyFill="1" applyBorder="1" applyAlignment="1">
      <alignment horizontal="left" vertical="center" wrapText="1"/>
    </xf>
    <xf numFmtId="49" fontId="108" fillId="0" borderId="96" xfId="0" applyNumberFormat="1" applyFont="1" applyFill="1" applyBorder="1" applyAlignment="1">
      <alignment horizontal="left" vertical="center" wrapText="1"/>
    </xf>
    <xf numFmtId="0" fontId="107" fillId="76" borderId="80" xfId="0" applyFont="1" applyFill="1" applyBorder="1" applyAlignment="1">
      <alignment horizontal="center" vertical="center" wrapText="1"/>
    </xf>
    <xf numFmtId="0" fontId="107" fillId="76" borderId="81" xfId="0" applyFont="1" applyFill="1" applyBorder="1" applyAlignment="1">
      <alignment horizontal="center" vertical="center" wrapText="1"/>
    </xf>
    <xf numFmtId="0" fontId="107" fillId="76" borderId="82" xfId="0" applyFont="1" applyFill="1" applyBorder="1" applyAlignment="1">
      <alignment horizontal="center" vertical="center" wrapText="1"/>
    </xf>
    <xf numFmtId="0" fontId="108" fillId="0" borderId="58" xfId="0" applyFont="1" applyFill="1" applyBorder="1" applyAlignment="1">
      <alignment horizontal="left" vertical="center" wrapText="1"/>
    </xf>
    <xf numFmtId="0" fontId="108" fillId="0" borderId="11" xfId="0" applyFont="1" applyFill="1" applyBorder="1" applyAlignment="1">
      <alignment horizontal="left" vertical="center" wrapText="1"/>
    </xf>
    <xf numFmtId="0" fontId="108" fillId="0" borderId="118" xfId="0" applyFont="1" applyFill="1" applyBorder="1" applyAlignment="1">
      <alignment horizontal="left" vertical="center" wrapText="1"/>
    </xf>
    <xf numFmtId="0" fontId="108" fillId="0" borderId="116" xfId="0" applyFont="1" applyFill="1" applyBorder="1" applyAlignment="1">
      <alignment horizontal="left" vertical="center" wrapText="1"/>
    </xf>
    <xf numFmtId="0" fontId="108" fillId="3" borderId="8" xfId="0" applyFont="1" applyFill="1" applyBorder="1" applyAlignment="1">
      <alignment vertical="center" wrapText="1"/>
    </xf>
    <xf numFmtId="0" fontId="108" fillId="3" borderId="10" xfId="0" applyFont="1" applyFill="1" applyBorder="1" applyAlignment="1">
      <alignment vertical="center" wrapText="1"/>
    </xf>
    <xf numFmtId="0" fontId="108" fillId="0" borderId="84" xfId="0" applyFont="1" applyFill="1" applyBorder="1" applyAlignment="1">
      <alignment vertical="center" wrapText="1"/>
    </xf>
    <xf numFmtId="0" fontId="108" fillId="0" borderId="85" xfId="0" applyFont="1" applyFill="1" applyBorder="1" applyAlignment="1">
      <alignment vertical="center" wrapText="1"/>
    </xf>
    <xf numFmtId="0" fontId="108" fillId="0" borderId="58" xfId="0" applyFont="1" applyFill="1" applyBorder="1" applyAlignment="1">
      <alignment vertical="center" wrapText="1"/>
    </xf>
    <xf numFmtId="0" fontId="108" fillId="0" borderId="11" xfId="0" applyFont="1" applyFill="1" applyBorder="1" applyAlignment="1">
      <alignment vertical="center" wrapText="1"/>
    </xf>
    <xf numFmtId="0" fontId="108" fillId="3" borderId="84" xfId="0" applyFont="1" applyFill="1" applyBorder="1" applyAlignment="1">
      <alignment horizontal="left" vertical="center" wrapText="1"/>
    </xf>
    <xf numFmtId="0" fontId="108" fillId="3" borderId="85" xfId="0" applyFont="1" applyFill="1" applyBorder="1" applyAlignment="1">
      <alignment horizontal="left" vertical="center" wrapText="1"/>
    </xf>
    <xf numFmtId="0" fontId="108" fillId="0" borderId="3" xfId="0" applyFont="1" applyFill="1" applyBorder="1" applyAlignment="1">
      <alignment horizontal="left" vertical="center" wrapText="1"/>
    </xf>
    <xf numFmtId="0" fontId="108" fillId="0" borderId="8" xfId="0" applyFont="1" applyFill="1" applyBorder="1" applyAlignment="1">
      <alignment horizontal="left"/>
    </xf>
    <xf numFmtId="0" fontId="108" fillId="0" borderId="10" xfId="0" applyFont="1" applyFill="1" applyBorder="1" applyAlignment="1">
      <alignment horizontal="left"/>
    </xf>
    <xf numFmtId="0" fontId="108" fillId="0" borderId="87" xfId="0" applyFont="1" applyFill="1" applyBorder="1" applyAlignment="1">
      <alignment horizontal="left" vertical="center" wrapText="1"/>
    </xf>
    <xf numFmtId="0" fontId="108" fillId="0" borderId="88" xfId="0" applyFont="1" applyFill="1" applyBorder="1" applyAlignment="1">
      <alignment horizontal="left" vertical="center" wrapText="1"/>
    </xf>
  </cellXfs>
  <cellStyles count="21413">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subeliani/Desktop/NEW%20FRM/FRM-BBB-MM-YYYYMMDD%20(Last%20Working%20Version%202018-10-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RC (2)"/>
      <sheetName val="RC"/>
      <sheetName val="RC-C"/>
      <sheetName val="RC-S"/>
      <sheetName val="RC-L"/>
      <sheetName val="RC-A"/>
      <sheetName val="RC-I"/>
      <sheetName val="RC-D"/>
      <sheetName val="RC-B"/>
      <sheetName val="RC-B (2)"/>
      <sheetName val="RC-SD"/>
      <sheetName val="RC-O"/>
      <sheetName val="RC-P"/>
      <sheetName val="RI"/>
      <sheetName val="RI-C"/>
      <sheetName val="RI-AC"/>
      <sheetName val="RI-AC (2)"/>
      <sheetName val="RI-A"/>
      <sheetName val="A-L"/>
      <sheetName val="A-G"/>
      <sheetName val="A-CP"/>
      <sheetName val="A-D"/>
      <sheetName val="A_CI"/>
      <sheetName val="A-CI (OLD)"/>
      <sheetName val="FXD"/>
      <sheetName val="FX"/>
      <sheetName val="A-LD"/>
      <sheetName val="A-LS"/>
      <sheetName val="A"/>
      <sheetName val="Capital"/>
      <sheetName val="Capital Requirements"/>
      <sheetName val="Risk Weighted Risk Exposures"/>
      <sheetName val="CR-RWA"/>
      <sheetName val="CICR Buffer"/>
      <sheetName val="HHI Buffer"/>
      <sheetName val="CRM"/>
      <sheetName val="LCR"/>
      <sheetName val="LR"/>
      <sheetName val="LC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7">
          <cell r="C7">
            <v>0</v>
          </cell>
        </row>
      </sheetData>
      <sheetData sheetId="31"/>
      <sheetData sheetId="32">
        <row r="94">
          <cell r="E94">
            <v>0</v>
          </cell>
        </row>
      </sheetData>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tabSelected="1"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2" customWidth="1"/>
    <col min="2" max="2" width="134.7109375" bestFit="1" customWidth="1"/>
    <col min="3" max="3" width="39.42578125" customWidth="1"/>
    <col min="7" max="7" width="25" customWidth="1"/>
  </cols>
  <sheetData>
    <row r="1" spans="1:3" ht="15.75">
      <c r="A1" s="10"/>
      <c r="B1" s="196" t="s">
        <v>293</v>
      </c>
      <c r="C1" s="99"/>
    </row>
    <row r="2" spans="1:3" s="193" customFormat="1" ht="15.75">
      <c r="A2" s="262">
        <v>1</v>
      </c>
      <c r="B2" s="194" t="s">
        <v>294</v>
      </c>
      <c r="C2" s="515" t="s">
        <v>921</v>
      </c>
    </row>
    <row r="3" spans="1:3" s="193" customFormat="1" ht="15.75">
      <c r="A3" s="262">
        <v>2</v>
      </c>
      <c r="B3" s="195" t="s">
        <v>295</v>
      </c>
      <c r="C3" s="514" t="s">
        <v>918</v>
      </c>
    </row>
    <row r="4" spans="1:3" s="193" customFormat="1" ht="15.75">
      <c r="A4" s="262">
        <v>3</v>
      </c>
      <c r="B4" s="195" t="s">
        <v>296</v>
      </c>
      <c r="C4" s="514" t="s">
        <v>919</v>
      </c>
    </row>
    <row r="5" spans="1:3" s="193" customFormat="1" ht="15.75">
      <c r="A5" s="263">
        <v>4</v>
      </c>
      <c r="B5" s="198" t="s">
        <v>297</v>
      </c>
      <c r="C5" s="514" t="s">
        <v>920</v>
      </c>
    </row>
    <row r="6" spans="1:3" s="197" customFormat="1" ht="65.25" customHeight="1">
      <c r="A6" s="567" t="s">
        <v>799</v>
      </c>
      <c r="B6" s="568"/>
      <c r="C6" s="568"/>
    </row>
    <row r="7" spans="1:3">
      <c r="A7" s="429" t="s">
        <v>648</v>
      </c>
      <c r="B7" s="430" t="s">
        <v>298</v>
      </c>
    </row>
    <row r="8" spans="1:3">
      <c r="A8" s="431">
        <v>1</v>
      </c>
      <c r="B8" s="427" t="s">
        <v>261</v>
      </c>
    </row>
    <row r="9" spans="1:3">
      <c r="A9" s="431">
        <v>2</v>
      </c>
      <c r="B9" s="427" t="s">
        <v>299</v>
      </c>
    </row>
    <row r="10" spans="1:3">
      <c r="A10" s="431">
        <v>3</v>
      </c>
      <c r="B10" s="427" t="s">
        <v>300</v>
      </c>
    </row>
    <row r="11" spans="1:3">
      <c r="A11" s="431">
        <v>4</v>
      </c>
      <c r="B11" s="427" t="s">
        <v>301</v>
      </c>
      <c r="C11" s="192"/>
    </row>
    <row r="12" spans="1:3">
      <c r="A12" s="431">
        <v>5</v>
      </c>
      <c r="B12" s="427" t="s">
        <v>225</v>
      </c>
    </row>
    <row r="13" spans="1:3">
      <c r="A13" s="431">
        <v>6</v>
      </c>
      <c r="B13" s="432" t="s">
        <v>186</v>
      </c>
    </row>
    <row r="14" spans="1:3">
      <c r="A14" s="431">
        <v>7</v>
      </c>
      <c r="B14" s="427" t="s">
        <v>302</v>
      </c>
    </row>
    <row r="15" spans="1:3">
      <c r="A15" s="431">
        <v>8</v>
      </c>
      <c r="B15" s="427" t="s">
        <v>306</v>
      </c>
    </row>
    <row r="16" spans="1:3">
      <c r="A16" s="431">
        <v>9</v>
      </c>
      <c r="B16" s="427" t="s">
        <v>89</v>
      </c>
    </row>
    <row r="17" spans="1:2">
      <c r="A17" s="433" t="s">
        <v>859</v>
      </c>
      <c r="B17" s="427" t="s">
        <v>838</v>
      </c>
    </row>
    <row r="18" spans="1:2">
      <c r="A18" s="431">
        <v>10</v>
      </c>
      <c r="B18" s="427" t="s">
        <v>309</v>
      </c>
    </row>
    <row r="19" spans="1:2">
      <c r="A19" s="431">
        <v>11</v>
      </c>
      <c r="B19" s="432" t="s">
        <v>289</v>
      </c>
    </row>
    <row r="20" spans="1:2">
      <c r="A20" s="431">
        <v>12</v>
      </c>
      <c r="B20" s="432" t="s">
        <v>286</v>
      </c>
    </row>
    <row r="21" spans="1:2">
      <c r="A21" s="431">
        <v>13</v>
      </c>
      <c r="B21" s="434" t="s">
        <v>769</v>
      </c>
    </row>
    <row r="22" spans="1:2">
      <c r="A22" s="431">
        <v>14</v>
      </c>
      <c r="B22" s="435" t="s">
        <v>829</v>
      </c>
    </row>
    <row r="23" spans="1:2">
      <c r="A23" s="436">
        <v>15</v>
      </c>
      <c r="B23" s="432" t="s">
        <v>78</v>
      </c>
    </row>
    <row r="24" spans="1:2">
      <c r="A24" s="436">
        <v>15.1</v>
      </c>
      <c r="B24" s="427" t="s">
        <v>868</v>
      </c>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Normal="100" workbookViewId="0">
      <pane xSplit="1" ySplit="5" topLeftCell="B6" activePane="bottomRight" state="frozen"/>
      <selection pane="topRight" activeCell="B1" sqref="B1"/>
      <selection pane="bottomLeft" activeCell="A5" sqref="A5"/>
      <selection pane="bottomRight" activeCell="B2" sqref="B2"/>
    </sheetView>
  </sheetViews>
  <sheetFormatPr defaultRowHeight="15"/>
  <cols>
    <col min="1" max="1" width="9.5703125" style="5" bestFit="1" customWidth="1"/>
    <col min="2" max="2" width="132.42578125" style="2" customWidth="1"/>
    <col min="3" max="3" width="18.42578125" style="2" customWidth="1"/>
  </cols>
  <sheetData>
    <row r="1" spans="1:6" ht="15.75">
      <c r="A1" s="18" t="s">
        <v>226</v>
      </c>
      <c r="B1" s="516" t="s">
        <v>921</v>
      </c>
      <c r="D1" s="2"/>
      <c r="E1" s="2"/>
      <c r="F1" s="2"/>
    </row>
    <row r="2" spans="1:6" s="22" customFormat="1" ht="15.75" customHeight="1">
      <c r="A2" s="22" t="s">
        <v>227</v>
      </c>
      <c r="B2" s="500">
        <f>'1. key ratios'!B2</f>
        <v>43555</v>
      </c>
    </row>
    <row r="3" spans="1:6" s="22" customFormat="1" ht="15.75" customHeight="1"/>
    <row r="4" spans="1:6" ht="15.75" thickBot="1">
      <c r="A4" s="5" t="s">
        <v>657</v>
      </c>
      <c r="B4" s="64" t="s">
        <v>89</v>
      </c>
    </row>
    <row r="5" spans="1:6">
      <c r="A5" s="145" t="s">
        <v>27</v>
      </c>
      <c r="B5" s="146"/>
      <c r="C5" s="147" t="s">
        <v>28</v>
      </c>
    </row>
    <row r="6" spans="1:6">
      <c r="A6" s="148">
        <v>1</v>
      </c>
      <c r="B6" s="88" t="s">
        <v>29</v>
      </c>
      <c r="C6" s="303">
        <f>SUM(C7:C11)</f>
        <v>53104465</v>
      </c>
    </row>
    <row r="7" spans="1:6">
      <c r="A7" s="148">
        <v>2</v>
      </c>
      <c r="B7" s="85" t="s">
        <v>30</v>
      </c>
      <c r="C7" s="304">
        <v>50000000</v>
      </c>
    </row>
    <row r="8" spans="1:6">
      <c r="A8" s="148">
        <v>3</v>
      </c>
      <c r="B8" s="79" t="s">
        <v>31</v>
      </c>
      <c r="C8" s="306"/>
    </row>
    <row r="9" spans="1:6">
      <c r="A9" s="148">
        <v>4</v>
      </c>
      <c r="B9" s="79" t="s">
        <v>32</v>
      </c>
      <c r="C9" s="306">
        <v>0</v>
      </c>
    </row>
    <row r="10" spans="1:6">
      <c r="A10" s="148">
        <v>5</v>
      </c>
      <c r="B10" s="79" t="s">
        <v>33</v>
      </c>
      <c r="C10" s="306">
        <v>0</v>
      </c>
    </row>
    <row r="11" spans="1:6">
      <c r="A11" s="148">
        <v>6</v>
      </c>
      <c r="B11" s="86" t="s">
        <v>34</v>
      </c>
      <c r="C11" s="304">
        <v>3104465</v>
      </c>
    </row>
    <row r="12" spans="1:6" s="4" customFormat="1">
      <c r="A12" s="148">
        <v>7</v>
      </c>
      <c r="B12" s="88" t="s">
        <v>35</v>
      </c>
      <c r="C12" s="305">
        <f>SUM(C13:C27)</f>
        <v>297002</v>
      </c>
    </row>
    <row r="13" spans="1:6" s="4" customFormat="1">
      <c r="A13" s="148">
        <v>8</v>
      </c>
      <c r="B13" s="87" t="s">
        <v>36</v>
      </c>
      <c r="C13" s="306">
        <v>0</v>
      </c>
    </row>
    <row r="14" spans="1:6" s="4" customFormat="1" ht="25.5">
      <c r="A14" s="148">
        <v>9</v>
      </c>
      <c r="B14" s="80" t="s">
        <v>37</v>
      </c>
      <c r="C14" s="306">
        <v>0</v>
      </c>
    </row>
    <row r="15" spans="1:6" s="4" customFormat="1">
      <c r="A15" s="148">
        <v>10</v>
      </c>
      <c r="B15" s="81" t="s">
        <v>38</v>
      </c>
      <c r="C15" s="306">
        <v>297002</v>
      </c>
    </row>
    <row r="16" spans="1:6" s="4" customFormat="1">
      <c r="A16" s="148">
        <v>11</v>
      </c>
      <c r="B16" s="82" t="s">
        <v>39</v>
      </c>
      <c r="C16" s="306">
        <v>0</v>
      </c>
    </row>
    <row r="17" spans="1:3" s="4" customFormat="1">
      <c r="A17" s="148">
        <v>12</v>
      </c>
      <c r="B17" s="81" t="s">
        <v>40</v>
      </c>
      <c r="C17" s="306">
        <v>0</v>
      </c>
    </row>
    <row r="18" spans="1:3" s="4" customFormat="1">
      <c r="A18" s="148">
        <v>13</v>
      </c>
      <c r="B18" s="81" t="s">
        <v>41</v>
      </c>
      <c r="C18" s="306">
        <v>0</v>
      </c>
    </row>
    <row r="19" spans="1:3" s="4" customFormat="1">
      <c r="A19" s="148">
        <v>14</v>
      </c>
      <c r="B19" s="81" t="s">
        <v>42</v>
      </c>
      <c r="C19" s="306">
        <v>0</v>
      </c>
    </row>
    <row r="20" spans="1:3" s="4" customFormat="1" ht="25.5">
      <c r="A20" s="148">
        <v>15</v>
      </c>
      <c r="B20" s="81" t="s">
        <v>43</v>
      </c>
      <c r="C20" s="306">
        <v>0</v>
      </c>
    </row>
    <row r="21" spans="1:3" s="4" customFormat="1" ht="25.5">
      <c r="A21" s="148">
        <v>16</v>
      </c>
      <c r="B21" s="80" t="s">
        <v>44</v>
      </c>
      <c r="C21" s="306">
        <v>0</v>
      </c>
    </row>
    <row r="22" spans="1:3" s="4" customFormat="1">
      <c r="A22" s="148">
        <v>17</v>
      </c>
      <c r="B22" s="149" t="s">
        <v>45</v>
      </c>
      <c r="C22" s="306">
        <v>0</v>
      </c>
    </row>
    <row r="23" spans="1:3" s="4" customFormat="1" ht="25.5">
      <c r="A23" s="148">
        <v>18</v>
      </c>
      <c r="B23" s="80" t="s">
        <v>46</v>
      </c>
      <c r="C23" s="306">
        <v>0</v>
      </c>
    </row>
    <row r="24" spans="1:3" s="4" customFormat="1" ht="25.5">
      <c r="A24" s="148">
        <v>19</v>
      </c>
      <c r="B24" s="80" t="s">
        <v>47</v>
      </c>
      <c r="C24" s="306">
        <v>0</v>
      </c>
    </row>
    <row r="25" spans="1:3" s="4" customFormat="1" ht="25.5">
      <c r="A25" s="148">
        <v>20</v>
      </c>
      <c r="B25" s="83" t="s">
        <v>48</v>
      </c>
      <c r="C25" s="306">
        <v>0</v>
      </c>
    </row>
    <row r="26" spans="1:3" s="4" customFormat="1">
      <c r="A26" s="148">
        <v>21</v>
      </c>
      <c r="B26" s="83" t="s">
        <v>49</v>
      </c>
      <c r="C26" s="306">
        <v>0</v>
      </c>
    </row>
    <row r="27" spans="1:3" s="4" customFormat="1" ht="25.5">
      <c r="A27" s="148">
        <v>22</v>
      </c>
      <c r="B27" s="83" t="s">
        <v>50</v>
      </c>
      <c r="C27" s="306">
        <v>0</v>
      </c>
    </row>
    <row r="28" spans="1:3" s="4" customFormat="1">
      <c r="A28" s="148">
        <v>23</v>
      </c>
      <c r="B28" s="89" t="s">
        <v>24</v>
      </c>
      <c r="C28" s="305">
        <f>C6-C12</f>
        <v>52807463</v>
      </c>
    </row>
    <row r="29" spans="1:3" s="4" customFormat="1">
      <c r="A29" s="150"/>
      <c r="B29" s="84"/>
      <c r="C29" s="306"/>
    </row>
    <row r="30" spans="1:3" s="4" customFormat="1">
      <c r="A30" s="150">
        <v>24</v>
      </c>
      <c r="B30" s="89" t="s">
        <v>51</v>
      </c>
      <c r="C30" s="305">
        <f>C31+C34</f>
        <v>0</v>
      </c>
    </row>
    <row r="31" spans="1:3" s="4" customFormat="1">
      <c r="A31" s="150">
        <v>25</v>
      </c>
      <c r="B31" s="79" t="s">
        <v>52</v>
      </c>
      <c r="C31" s="307">
        <f>C32+C33</f>
        <v>0</v>
      </c>
    </row>
    <row r="32" spans="1:3" s="4" customFormat="1">
      <c r="A32" s="150">
        <v>26</v>
      </c>
      <c r="B32" s="190" t="s">
        <v>53</v>
      </c>
      <c r="C32" s="306">
        <v>0</v>
      </c>
    </row>
    <row r="33" spans="1:3" s="4" customFormat="1">
      <c r="A33" s="150">
        <v>27</v>
      </c>
      <c r="B33" s="190" t="s">
        <v>54</v>
      </c>
      <c r="C33" s="306">
        <v>0</v>
      </c>
    </row>
    <row r="34" spans="1:3" s="4" customFormat="1">
      <c r="A34" s="150">
        <v>28</v>
      </c>
      <c r="B34" s="79" t="s">
        <v>55</v>
      </c>
      <c r="C34" s="306">
        <v>0</v>
      </c>
    </row>
    <row r="35" spans="1:3" s="4" customFormat="1">
      <c r="A35" s="150">
        <v>29</v>
      </c>
      <c r="B35" s="89" t="s">
        <v>56</v>
      </c>
      <c r="C35" s="305">
        <f>SUM(C36:C40)</f>
        <v>0</v>
      </c>
    </row>
    <row r="36" spans="1:3" s="4" customFormat="1">
      <c r="A36" s="150">
        <v>30</v>
      </c>
      <c r="B36" s="80" t="s">
        <v>57</v>
      </c>
      <c r="C36" s="306">
        <v>0</v>
      </c>
    </row>
    <row r="37" spans="1:3" s="4" customFormat="1">
      <c r="A37" s="150">
        <v>31</v>
      </c>
      <c r="B37" s="81" t="s">
        <v>58</v>
      </c>
      <c r="C37" s="306">
        <v>0</v>
      </c>
    </row>
    <row r="38" spans="1:3" s="4" customFormat="1" ht="25.5">
      <c r="A38" s="150">
        <v>32</v>
      </c>
      <c r="B38" s="80" t="s">
        <v>59</v>
      </c>
      <c r="C38" s="306">
        <v>0</v>
      </c>
    </row>
    <row r="39" spans="1:3" s="4" customFormat="1" ht="25.5">
      <c r="A39" s="150">
        <v>33</v>
      </c>
      <c r="B39" s="80" t="s">
        <v>47</v>
      </c>
      <c r="C39" s="306">
        <v>0</v>
      </c>
    </row>
    <row r="40" spans="1:3" s="4" customFormat="1" ht="25.5">
      <c r="A40" s="150">
        <v>34</v>
      </c>
      <c r="B40" s="83" t="s">
        <v>60</v>
      </c>
      <c r="C40" s="306">
        <v>0</v>
      </c>
    </row>
    <row r="41" spans="1:3" s="4" customFormat="1">
      <c r="A41" s="150">
        <v>35</v>
      </c>
      <c r="B41" s="89" t="s">
        <v>25</v>
      </c>
      <c r="C41" s="305">
        <f>C30-C35</f>
        <v>0</v>
      </c>
    </row>
    <row r="42" spans="1:3" s="4" customFormat="1">
      <c r="A42" s="150"/>
      <c r="B42" s="84"/>
      <c r="C42" s="306"/>
    </row>
    <row r="43" spans="1:3" s="4" customFormat="1">
      <c r="A43" s="150">
        <v>36</v>
      </c>
      <c r="B43" s="90" t="s">
        <v>61</v>
      </c>
      <c r="C43" s="305">
        <f>SUM(C44:C46)</f>
        <v>1104285.7943606251</v>
      </c>
    </row>
    <row r="44" spans="1:3" s="4" customFormat="1">
      <c r="A44" s="150">
        <v>37</v>
      </c>
      <c r="B44" s="79" t="s">
        <v>62</v>
      </c>
      <c r="C44" s="306">
        <v>0</v>
      </c>
    </row>
    <row r="45" spans="1:3" s="4" customFormat="1">
      <c r="A45" s="150">
        <v>38</v>
      </c>
      <c r="B45" s="79" t="s">
        <v>63</v>
      </c>
      <c r="C45" s="306">
        <v>0</v>
      </c>
    </row>
    <row r="46" spans="1:3" s="4" customFormat="1">
      <c r="A46" s="150">
        <v>39</v>
      </c>
      <c r="B46" s="79" t="s">
        <v>64</v>
      </c>
      <c r="C46" s="306">
        <v>1104285.7943606251</v>
      </c>
    </row>
    <row r="47" spans="1:3" s="4" customFormat="1">
      <c r="A47" s="150">
        <v>40</v>
      </c>
      <c r="B47" s="90" t="s">
        <v>65</v>
      </c>
      <c r="C47" s="305">
        <f>SUM(C48:C51)</f>
        <v>0</v>
      </c>
    </row>
    <row r="48" spans="1:3" s="4" customFormat="1">
      <c r="A48" s="150">
        <v>41</v>
      </c>
      <c r="B48" s="80" t="s">
        <v>66</v>
      </c>
      <c r="C48" s="306">
        <v>0</v>
      </c>
    </row>
    <row r="49" spans="1:3" s="4" customFormat="1">
      <c r="A49" s="150">
        <v>42</v>
      </c>
      <c r="B49" s="81" t="s">
        <v>67</v>
      </c>
      <c r="C49" s="306">
        <v>0</v>
      </c>
    </row>
    <row r="50" spans="1:3" s="4" customFormat="1" ht="25.5">
      <c r="A50" s="150">
        <v>43</v>
      </c>
      <c r="B50" s="80" t="s">
        <v>68</v>
      </c>
      <c r="C50" s="306">
        <v>0</v>
      </c>
    </row>
    <row r="51" spans="1:3" s="4" customFormat="1" ht="25.5">
      <c r="A51" s="150">
        <v>44</v>
      </c>
      <c r="B51" s="80" t="s">
        <v>47</v>
      </c>
      <c r="C51" s="306">
        <v>0</v>
      </c>
    </row>
    <row r="52" spans="1:3" s="4" customFormat="1" ht="15.75" thickBot="1">
      <c r="A52" s="151">
        <v>45</v>
      </c>
      <c r="B52" s="152" t="s">
        <v>26</v>
      </c>
      <c r="C52" s="308">
        <f>C43-C47</f>
        <v>1104285.7943606251</v>
      </c>
    </row>
    <row r="55" spans="1:3">
      <c r="B55" s="2" t="s">
        <v>263</v>
      </c>
    </row>
  </sheetData>
  <dataValidations count="1">
    <dataValidation operator="lessThanOrEqual" allowBlank="1" showInputMessage="1" showErrorMessage="1" errorTitle="Should be negative number" error="Should be whole negative number or 0" sqref="C8:C10 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2"/>
  <sheetViews>
    <sheetView workbookViewId="0">
      <selection activeCell="B34" sqref="B34"/>
    </sheetView>
  </sheetViews>
  <sheetFormatPr defaultColWidth="9.140625" defaultRowHeight="12.75"/>
  <cols>
    <col min="1" max="1" width="10.85546875" style="371" bestFit="1" customWidth="1"/>
    <col min="2" max="2" width="59" style="371" customWidth="1"/>
    <col min="3" max="3" width="16.7109375" style="371" bestFit="1" customWidth="1"/>
    <col min="4" max="4" width="22.140625" style="371" customWidth="1"/>
    <col min="5" max="16384" width="9.140625" style="371"/>
  </cols>
  <sheetData>
    <row r="1" spans="1:4" ht="15">
      <c r="A1" s="18" t="s">
        <v>226</v>
      </c>
      <c r="B1" s="516" t="s">
        <v>921</v>
      </c>
    </row>
    <row r="2" spans="1:4" s="22" customFormat="1" ht="15.75" customHeight="1">
      <c r="A2" s="22" t="s">
        <v>227</v>
      </c>
      <c r="B2" s="500">
        <f>'1. key ratios'!B2</f>
        <v>43555</v>
      </c>
    </row>
    <row r="3" spans="1:4" s="22" customFormat="1" ht="15.75" customHeight="1"/>
    <row r="4" spans="1:4" ht="13.5" thickBot="1">
      <c r="A4" s="372" t="s">
        <v>837</v>
      </c>
      <c r="B4" s="412" t="s">
        <v>838</v>
      </c>
    </row>
    <row r="5" spans="1:4" s="413" customFormat="1">
      <c r="A5" s="590" t="s">
        <v>839</v>
      </c>
      <c r="B5" s="591"/>
      <c r="C5" s="402" t="s">
        <v>840</v>
      </c>
      <c r="D5" s="403" t="s">
        <v>841</v>
      </c>
    </row>
    <row r="6" spans="1:4" s="414" customFormat="1">
      <c r="A6" s="404">
        <v>1</v>
      </c>
      <c r="B6" s="405" t="s">
        <v>842</v>
      </c>
      <c r="C6" s="405"/>
      <c r="D6" s="406"/>
    </row>
    <row r="7" spans="1:4" s="414" customFormat="1">
      <c r="A7" s="407" t="s">
        <v>843</v>
      </c>
      <c r="B7" s="408" t="s">
        <v>844</v>
      </c>
      <c r="C7" s="467">
        <v>4.4999999999999998E-2</v>
      </c>
      <c r="D7" s="563">
        <f>C7*'5. RWA'!$C$13</f>
        <v>4443429.0306207603</v>
      </c>
    </row>
    <row r="8" spans="1:4" s="414" customFormat="1">
      <c r="A8" s="407" t="s">
        <v>845</v>
      </c>
      <c r="B8" s="408" t="s">
        <v>846</v>
      </c>
      <c r="C8" s="468">
        <v>0.06</v>
      </c>
      <c r="D8" s="563">
        <f>C8*'5. RWA'!$C$13</f>
        <v>5924572.0408276804</v>
      </c>
    </row>
    <row r="9" spans="1:4" s="414" customFormat="1">
      <c r="A9" s="407" t="s">
        <v>847</v>
      </c>
      <c r="B9" s="408" t="s">
        <v>848</v>
      </c>
      <c r="C9" s="468">
        <v>0.08</v>
      </c>
      <c r="D9" s="563">
        <f>C9*'5. RWA'!$C$13</f>
        <v>7899429.3877702402</v>
      </c>
    </row>
    <row r="10" spans="1:4" s="414" customFormat="1">
      <c r="A10" s="404" t="s">
        <v>849</v>
      </c>
      <c r="B10" s="405" t="s">
        <v>850</v>
      </c>
      <c r="C10" s="469"/>
      <c r="D10" s="464"/>
    </row>
    <row r="11" spans="1:4" s="415" customFormat="1">
      <c r="A11" s="409" t="s">
        <v>851</v>
      </c>
      <c r="B11" s="410" t="s">
        <v>852</v>
      </c>
      <c r="C11" s="470">
        <v>2.5000000000000001E-2</v>
      </c>
      <c r="D11" s="563">
        <f>C11*'5. RWA'!$C$13</f>
        <v>2468571.6836782</v>
      </c>
    </row>
    <row r="12" spans="1:4" s="415" customFormat="1">
      <c r="A12" s="409" t="s">
        <v>853</v>
      </c>
      <c r="B12" s="410" t="s">
        <v>854</v>
      </c>
      <c r="C12" s="470">
        <v>0</v>
      </c>
      <c r="D12" s="465">
        <f>C12*'5. RWA'!$C$13</f>
        <v>0</v>
      </c>
    </row>
    <row r="13" spans="1:4" s="415" customFormat="1">
      <c r="A13" s="409" t="s">
        <v>855</v>
      </c>
      <c r="B13" s="410" t="s">
        <v>856</v>
      </c>
      <c r="C13" s="470">
        <v>0</v>
      </c>
      <c r="D13" s="465">
        <f>C13*'5. RWA'!$C$13</f>
        <v>0</v>
      </c>
    </row>
    <row r="14" spans="1:4" s="414" customFormat="1">
      <c r="A14" s="404" t="s">
        <v>857</v>
      </c>
      <c r="B14" s="405" t="s">
        <v>912</v>
      </c>
      <c r="C14" s="471"/>
      <c r="D14" s="464"/>
    </row>
    <row r="15" spans="1:4" s="414" customFormat="1">
      <c r="A15" s="428" t="s">
        <v>860</v>
      </c>
      <c r="B15" s="410" t="s">
        <v>913</v>
      </c>
      <c r="C15" s="564">
        <v>1.8664189332026234E-2</v>
      </c>
      <c r="D15" s="563">
        <f>C15*'5. RWA'!$C$13</f>
        <v>1842955.571353948</v>
      </c>
    </row>
    <row r="16" spans="1:4" s="414" customFormat="1">
      <c r="A16" s="428" t="s">
        <v>861</v>
      </c>
      <c r="B16" s="410" t="s">
        <v>863</v>
      </c>
      <c r="C16" s="564">
        <v>2.4910433893837503E-2</v>
      </c>
      <c r="D16" s="563">
        <f>C16*'5. RWA'!$C$13</f>
        <v>2459727.669538598</v>
      </c>
    </row>
    <row r="17" spans="1:6" s="414" customFormat="1">
      <c r="A17" s="428" t="s">
        <v>862</v>
      </c>
      <c r="B17" s="410" t="s">
        <v>910</v>
      </c>
      <c r="C17" s="564">
        <v>0.10405247228210886</v>
      </c>
      <c r="D17" s="563">
        <f>C17*'5. RWA'!$C$13</f>
        <v>10274439.467692988</v>
      </c>
    </row>
    <row r="18" spans="1:6" s="413" customFormat="1">
      <c r="A18" s="592" t="s">
        <v>911</v>
      </c>
      <c r="B18" s="593"/>
      <c r="C18" s="472" t="s">
        <v>840</v>
      </c>
      <c r="D18" s="466" t="s">
        <v>841</v>
      </c>
    </row>
    <row r="19" spans="1:6" s="414" customFormat="1">
      <c r="A19" s="411">
        <v>4</v>
      </c>
      <c r="B19" s="410" t="s">
        <v>24</v>
      </c>
      <c r="C19" s="470">
        <f>C7+C11+C12+C13+C15</f>
        <v>8.8664189332026244E-2</v>
      </c>
      <c r="D19" s="563">
        <f>C19*'5. RWA'!$C$13</f>
        <v>8754956.2856529094</v>
      </c>
    </row>
    <row r="20" spans="1:6" s="414" customFormat="1">
      <c r="A20" s="411">
        <v>5</v>
      </c>
      <c r="B20" s="410" t="s">
        <v>125</v>
      </c>
      <c r="C20" s="470">
        <f>C8+C11+C12+C13+C16</f>
        <v>0.10991043389383749</v>
      </c>
      <c r="D20" s="563">
        <f>C20*'5. RWA'!$C$13</f>
        <v>10852871.394044477</v>
      </c>
    </row>
    <row r="21" spans="1:6" s="414" customFormat="1" ht="13.5" thickBot="1">
      <c r="A21" s="416" t="s">
        <v>858</v>
      </c>
      <c r="B21" s="417" t="s">
        <v>89</v>
      </c>
      <c r="C21" s="473">
        <f>C9+C11+C12+C13+C17</f>
        <v>0.20905247228210888</v>
      </c>
      <c r="D21" s="565">
        <f>C21*'5. RWA'!$C$13</f>
        <v>20642440.539141431</v>
      </c>
    </row>
    <row r="22" spans="1:6">
      <c r="D22" s="144"/>
      <c r="F22" s="372"/>
    </row>
    <row r="32" spans="1:6">
      <c r="E32" s="372"/>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zoomScaleNormal="100" workbookViewId="0">
      <pane xSplit="1" ySplit="5" topLeftCell="B6" activePane="bottomRight" state="frozen"/>
      <selection pane="topRight" activeCell="B1" sqref="B1"/>
      <selection pane="bottomLeft" activeCell="A5" sqref="A5"/>
      <selection pane="bottomRight" activeCell="B2" sqref="B2"/>
    </sheetView>
  </sheetViews>
  <sheetFormatPr defaultRowHeight="15.75"/>
  <cols>
    <col min="1" max="1" width="10.7109375" style="75" customWidth="1"/>
    <col min="2" max="2" width="91.85546875" style="75" customWidth="1"/>
    <col min="3" max="3" width="53.140625" style="75" customWidth="1"/>
    <col min="4" max="4" width="32.28515625" style="75" customWidth="1"/>
    <col min="5" max="5" width="9.42578125" customWidth="1"/>
  </cols>
  <sheetData>
    <row r="1" spans="1:6">
      <c r="A1" s="18" t="s">
        <v>226</v>
      </c>
      <c r="B1" s="516" t="s">
        <v>921</v>
      </c>
      <c r="E1" s="2"/>
      <c r="F1" s="2"/>
    </row>
    <row r="2" spans="1:6" s="22" customFormat="1" ht="15.75" customHeight="1">
      <c r="A2" s="22" t="s">
        <v>227</v>
      </c>
      <c r="B2" s="500">
        <f>'1. key ratios'!B2</f>
        <v>43555</v>
      </c>
    </row>
    <row r="3" spans="1:6" s="22" customFormat="1" ht="15.75" customHeight="1">
      <c r="A3" s="27"/>
    </row>
    <row r="4" spans="1:6" s="22" customFormat="1" ht="15.75" customHeight="1" thickBot="1">
      <c r="A4" s="22" t="s">
        <v>658</v>
      </c>
      <c r="B4" s="213" t="s">
        <v>309</v>
      </c>
      <c r="D4" s="215" t="s">
        <v>130</v>
      </c>
    </row>
    <row r="5" spans="1:6" ht="38.25">
      <c r="A5" s="163" t="s">
        <v>27</v>
      </c>
      <c r="B5" s="164" t="s">
        <v>269</v>
      </c>
      <c r="C5" s="165" t="s">
        <v>275</v>
      </c>
      <c r="D5" s="214" t="s">
        <v>310</v>
      </c>
    </row>
    <row r="6" spans="1:6">
      <c r="A6" s="153">
        <v>1</v>
      </c>
      <c r="B6" s="91" t="s">
        <v>191</v>
      </c>
      <c r="C6" s="533">
        <v>5081587</v>
      </c>
      <c r="D6" s="534"/>
      <c r="E6" s="8"/>
    </row>
    <row r="7" spans="1:6">
      <c r="A7" s="153">
        <v>2</v>
      </c>
      <c r="B7" s="92" t="s">
        <v>192</v>
      </c>
      <c r="C7" s="309">
        <v>19760561</v>
      </c>
      <c r="D7" s="154"/>
      <c r="E7" s="8"/>
    </row>
    <row r="8" spans="1:6">
      <c r="A8" s="153">
        <v>3</v>
      </c>
      <c r="B8" s="92" t="s">
        <v>193</v>
      </c>
      <c r="C8" s="309">
        <v>15123065</v>
      </c>
      <c r="D8" s="154"/>
      <c r="E8" s="8"/>
    </row>
    <row r="9" spans="1:6">
      <c r="A9" s="153">
        <v>4</v>
      </c>
      <c r="B9" s="92" t="s">
        <v>222</v>
      </c>
      <c r="C9" s="309">
        <v>0</v>
      </c>
      <c r="D9" s="154"/>
      <c r="E9" s="8"/>
    </row>
    <row r="10" spans="1:6">
      <c r="A10" s="153">
        <v>5</v>
      </c>
      <c r="B10" s="92" t="s">
        <v>194</v>
      </c>
      <c r="C10" s="309">
        <v>25512154</v>
      </c>
      <c r="D10" s="154"/>
      <c r="E10" s="8"/>
    </row>
    <row r="11" spans="1:6">
      <c r="A11" s="153">
        <v>6.1</v>
      </c>
      <c r="B11" s="92" t="s">
        <v>195</v>
      </c>
      <c r="C11" s="310">
        <v>38574338</v>
      </c>
      <c r="D11" s="155"/>
      <c r="E11" s="9"/>
    </row>
    <row r="12" spans="1:6">
      <c r="A12" s="153">
        <v>6.2</v>
      </c>
      <c r="B12" s="93" t="s">
        <v>196</v>
      </c>
      <c r="C12" s="310">
        <v>-1253815</v>
      </c>
      <c r="D12" s="155"/>
      <c r="E12" s="9"/>
    </row>
    <row r="13" spans="1:6">
      <c r="A13" s="153" t="s">
        <v>796</v>
      </c>
      <c r="B13" s="94" t="s">
        <v>797</v>
      </c>
      <c r="C13" s="535">
        <v>-739179</v>
      </c>
      <c r="D13" s="269" t="s">
        <v>927</v>
      </c>
      <c r="E13" s="9"/>
    </row>
    <row r="14" spans="1:6">
      <c r="A14" s="153">
        <v>6</v>
      </c>
      <c r="B14" s="92" t="s">
        <v>197</v>
      </c>
      <c r="C14" s="316">
        <f>C11+C12</f>
        <v>37320523</v>
      </c>
      <c r="D14" s="155"/>
      <c r="E14" s="8"/>
    </row>
    <row r="15" spans="1:6">
      <c r="A15" s="153">
        <v>7</v>
      </c>
      <c r="B15" s="92" t="s">
        <v>198</v>
      </c>
      <c r="C15" s="309">
        <v>619332</v>
      </c>
      <c r="D15" s="154"/>
      <c r="E15" s="8"/>
    </row>
    <row r="16" spans="1:6">
      <c r="A16" s="153">
        <v>8</v>
      </c>
      <c r="B16" s="92" t="s">
        <v>199</v>
      </c>
      <c r="C16" s="309">
        <v>47348</v>
      </c>
      <c r="D16" s="154"/>
      <c r="E16" s="8"/>
    </row>
    <row r="17" spans="1:5">
      <c r="A17" s="153">
        <v>9</v>
      </c>
      <c r="B17" s="92" t="s">
        <v>200</v>
      </c>
      <c r="C17" s="309">
        <v>0</v>
      </c>
      <c r="D17" s="154"/>
      <c r="E17" s="8"/>
    </row>
    <row r="18" spans="1:5">
      <c r="A18" s="153">
        <v>9.1</v>
      </c>
      <c r="B18" s="94" t="s">
        <v>285</v>
      </c>
      <c r="C18" s="309"/>
      <c r="D18" s="154"/>
      <c r="E18" s="8"/>
    </row>
    <row r="19" spans="1:5">
      <c r="A19" s="153">
        <v>9.1999999999999993</v>
      </c>
      <c r="B19" s="94" t="s">
        <v>274</v>
      </c>
      <c r="C19" s="309"/>
      <c r="D19" s="154"/>
      <c r="E19" s="8"/>
    </row>
    <row r="20" spans="1:5">
      <c r="A20" s="153">
        <v>9.3000000000000007</v>
      </c>
      <c r="B20" s="94" t="s">
        <v>273</v>
      </c>
      <c r="C20" s="309"/>
      <c r="D20" s="154"/>
      <c r="E20" s="8"/>
    </row>
    <row r="21" spans="1:5">
      <c r="A21" s="153">
        <v>10</v>
      </c>
      <c r="B21" s="92" t="s">
        <v>201</v>
      </c>
      <c r="C21" s="309">
        <v>4623715</v>
      </c>
      <c r="D21" s="154"/>
      <c r="E21" s="8"/>
    </row>
    <row r="22" spans="1:5">
      <c r="A22" s="153">
        <v>10.1</v>
      </c>
      <c r="B22" s="94" t="s">
        <v>272</v>
      </c>
      <c r="C22" s="309">
        <v>297002</v>
      </c>
      <c r="D22" s="269" t="s">
        <v>699</v>
      </c>
      <c r="E22" s="8"/>
    </row>
    <row r="23" spans="1:5">
      <c r="A23" s="153">
        <v>11</v>
      </c>
      <c r="B23" s="95" t="s">
        <v>202</v>
      </c>
      <c r="C23" s="311">
        <v>227689</v>
      </c>
      <c r="D23" s="156"/>
      <c r="E23" s="8"/>
    </row>
    <row r="24" spans="1:5">
      <c r="A24" s="153">
        <v>12</v>
      </c>
      <c r="B24" s="97" t="s">
        <v>203</v>
      </c>
      <c r="C24" s="312">
        <f>SUM(C6:C10,C14:C17,C21,C23)</f>
        <v>108315974</v>
      </c>
      <c r="D24" s="157"/>
      <c r="E24" s="7"/>
    </row>
    <row r="25" spans="1:5">
      <c r="A25" s="153">
        <v>13</v>
      </c>
      <c r="B25" s="92" t="s">
        <v>204</v>
      </c>
      <c r="C25" s="313">
        <v>2018550</v>
      </c>
      <c r="D25" s="158"/>
      <c r="E25" s="8"/>
    </row>
    <row r="26" spans="1:5">
      <c r="A26" s="153">
        <v>14</v>
      </c>
      <c r="B26" s="92" t="s">
        <v>205</v>
      </c>
      <c r="C26" s="309">
        <v>40003913</v>
      </c>
      <c r="D26" s="154"/>
      <c r="E26" s="8"/>
    </row>
    <row r="27" spans="1:5">
      <c r="A27" s="153">
        <v>15</v>
      </c>
      <c r="B27" s="92" t="s">
        <v>206</v>
      </c>
      <c r="C27" s="309">
        <v>4483747</v>
      </c>
      <c r="D27" s="154"/>
      <c r="E27" s="8"/>
    </row>
    <row r="28" spans="1:5">
      <c r="A28" s="153">
        <v>16</v>
      </c>
      <c r="B28" s="92" t="s">
        <v>207</v>
      </c>
      <c r="C28" s="309">
        <v>7472023</v>
      </c>
      <c r="D28" s="154"/>
      <c r="E28" s="8"/>
    </row>
    <row r="29" spans="1:5">
      <c r="A29" s="153">
        <v>17</v>
      </c>
      <c r="B29" s="92" t="s">
        <v>208</v>
      </c>
      <c r="C29" s="309">
        <v>0</v>
      </c>
      <c r="D29" s="154"/>
      <c r="E29" s="8"/>
    </row>
    <row r="30" spans="1:5">
      <c r="A30" s="153">
        <v>18</v>
      </c>
      <c r="B30" s="92" t="s">
        <v>209</v>
      </c>
      <c r="C30" s="309">
        <v>4495</v>
      </c>
      <c r="D30" s="154"/>
      <c r="E30" s="8"/>
    </row>
    <row r="31" spans="1:5">
      <c r="A31" s="153">
        <v>19</v>
      </c>
      <c r="B31" s="92" t="s">
        <v>210</v>
      </c>
      <c r="C31" s="309">
        <v>54847</v>
      </c>
      <c r="D31" s="154"/>
      <c r="E31" s="8"/>
    </row>
    <row r="32" spans="1:5">
      <c r="A32" s="153">
        <v>20</v>
      </c>
      <c r="B32" s="92" t="s">
        <v>132</v>
      </c>
      <c r="C32" s="309">
        <v>1173934</v>
      </c>
      <c r="D32" s="154"/>
      <c r="E32" s="8"/>
    </row>
    <row r="33" spans="1:5">
      <c r="A33" s="153">
        <v>20.100000000000001</v>
      </c>
      <c r="B33" s="96" t="s">
        <v>795</v>
      </c>
      <c r="C33" s="314">
        <v>572511</v>
      </c>
      <c r="D33" s="269" t="s">
        <v>927</v>
      </c>
      <c r="E33" s="8"/>
    </row>
    <row r="34" spans="1:5">
      <c r="A34" s="153">
        <v>21</v>
      </c>
      <c r="B34" s="95" t="s">
        <v>211</v>
      </c>
      <c r="C34" s="311">
        <v>0</v>
      </c>
      <c r="D34" s="156"/>
      <c r="E34" s="8"/>
    </row>
    <row r="35" spans="1:5">
      <c r="A35" s="153">
        <v>21.1</v>
      </c>
      <c r="B35" s="96" t="s">
        <v>271</v>
      </c>
      <c r="C35" s="314">
        <v>0</v>
      </c>
      <c r="D35" s="159"/>
      <c r="E35" s="8"/>
    </row>
    <row r="36" spans="1:5">
      <c r="A36" s="153">
        <v>22</v>
      </c>
      <c r="B36" s="97" t="s">
        <v>212</v>
      </c>
      <c r="C36" s="312">
        <f>SUM(C25:C32)</f>
        <v>55211509</v>
      </c>
      <c r="D36" s="157"/>
      <c r="E36" s="7"/>
    </row>
    <row r="37" spans="1:5">
      <c r="A37" s="153">
        <v>23</v>
      </c>
      <c r="B37" s="95" t="s">
        <v>213</v>
      </c>
      <c r="C37" s="309">
        <v>50000000</v>
      </c>
      <c r="D37" s="269" t="s">
        <v>928</v>
      </c>
      <c r="E37" s="8"/>
    </row>
    <row r="38" spans="1:5">
      <c r="A38" s="153">
        <v>24</v>
      </c>
      <c r="B38" s="95" t="s">
        <v>214</v>
      </c>
      <c r="C38" s="309">
        <v>0</v>
      </c>
      <c r="D38" s="154"/>
      <c r="E38" s="8"/>
    </row>
    <row r="39" spans="1:5">
      <c r="A39" s="153">
        <v>25</v>
      </c>
      <c r="B39" s="95" t="s">
        <v>270</v>
      </c>
      <c r="C39" s="309">
        <v>0</v>
      </c>
      <c r="D39" s="154"/>
      <c r="E39" s="8"/>
    </row>
    <row r="40" spans="1:5">
      <c r="A40" s="153">
        <v>26</v>
      </c>
      <c r="B40" s="95" t="s">
        <v>216</v>
      </c>
      <c r="C40" s="309">
        <v>0</v>
      </c>
      <c r="D40" s="154"/>
      <c r="E40" s="8"/>
    </row>
    <row r="41" spans="1:5">
      <c r="A41" s="153">
        <v>27</v>
      </c>
      <c r="B41" s="95" t="s">
        <v>217</v>
      </c>
      <c r="C41" s="309">
        <v>0</v>
      </c>
      <c r="D41" s="154"/>
      <c r="E41" s="8"/>
    </row>
    <row r="42" spans="1:5">
      <c r="A42" s="153">
        <v>28</v>
      </c>
      <c r="B42" s="95" t="s">
        <v>218</v>
      </c>
      <c r="C42" s="309">
        <v>3104465</v>
      </c>
      <c r="D42" s="269" t="s">
        <v>929</v>
      </c>
      <c r="E42" s="8"/>
    </row>
    <row r="43" spans="1:5">
      <c r="A43" s="153">
        <v>29</v>
      </c>
      <c r="B43" s="95" t="s">
        <v>36</v>
      </c>
      <c r="C43" s="309">
        <v>0</v>
      </c>
      <c r="D43" s="269" t="s">
        <v>930</v>
      </c>
      <c r="E43" s="8"/>
    </row>
    <row r="44" spans="1:5" ht="16.5" thickBot="1">
      <c r="A44" s="160">
        <v>30</v>
      </c>
      <c r="B44" s="161" t="s">
        <v>219</v>
      </c>
      <c r="C44" s="315">
        <f>SUM(C37:C43)</f>
        <v>53104465</v>
      </c>
      <c r="D44" s="162"/>
      <c r="E44" s="7"/>
    </row>
  </sheetData>
  <pageMargins left="0.7" right="0.7" top="0.75" bottom="0.75" header="0.3" footer="0.3"/>
  <pageSetup paperSize="9" orientation="portrait" horizontalDpi="4294967295" verticalDpi="4294967295" r:id="rId1"/>
  <ignoredErrors>
    <ignoredError sqref="C24"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workbookViewId="0">
      <pane xSplit="2" ySplit="7" topLeftCell="I8" activePane="bottomRight" state="frozen"/>
      <selection pane="topRight" activeCell="C1" sqref="C1"/>
      <selection pane="bottomLeft" activeCell="A8" sqref="A8"/>
      <selection pane="bottomRight" activeCell="M27" sqref="M27"/>
    </sheetView>
  </sheetViews>
  <sheetFormatPr defaultColWidth="9.140625" defaultRowHeight="12.75"/>
  <cols>
    <col min="1" max="1" width="10.5703125" style="2" bestFit="1" customWidth="1"/>
    <col min="2" max="2" width="95" style="2" customWidth="1"/>
    <col min="3" max="3" width="12" style="2" customWidth="1"/>
    <col min="4" max="4" width="13.28515625" style="2" bestFit="1" customWidth="1"/>
    <col min="5" max="5" width="13" style="2" customWidth="1"/>
    <col min="6" max="6" width="13.28515625" style="2" bestFit="1" customWidth="1"/>
    <col min="7" max="7" width="11.7109375" style="2" customWidth="1"/>
    <col min="8" max="8" width="13.28515625" style="2" bestFit="1" customWidth="1"/>
    <col min="9" max="9" width="12.5703125" style="2" customWidth="1"/>
    <col min="10" max="10" width="13.28515625" style="2" bestFit="1" customWidth="1"/>
    <col min="11" max="11" width="11" style="2" customWidth="1"/>
    <col min="12" max="12" width="13.28515625" style="2" bestFit="1" customWidth="1"/>
    <col min="13" max="13" width="13.42578125" style="2"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c r="A1" s="2" t="s">
        <v>226</v>
      </c>
      <c r="B1" s="516" t="s">
        <v>921</v>
      </c>
    </row>
    <row r="2" spans="1:19" ht="15">
      <c r="A2" s="2" t="s">
        <v>227</v>
      </c>
      <c r="B2" s="500">
        <f>'1. key ratios'!B2</f>
        <v>43555</v>
      </c>
    </row>
    <row r="4" spans="1:19" ht="39" thickBot="1">
      <c r="A4" s="74" t="s">
        <v>659</v>
      </c>
      <c r="B4" s="340" t="s">
        <v>766</v>
      </c>
    </row>
    <row r="5" spans="1:19">
      <c r="A5" s="141"/>
      <c r="B5" s="144"/>
      <c r="C5" s="123" t="s">
        <v>0</v>
      </c>
      <c r="D5" s="123" t="s">
        <v>1</v>
      </c>
      <c r="E5" s="123" t="s">
        <v>2</v>
      </c>
      <c r="F5" s="123" t="s">
        <v>3</v>
      </c>
      <c r="G5" s="123" t="s">
        <v>4</v>
      </c>
      <c r="H5" s="123" t="s">
        <v>5</v>
      </c>
      <c r="I5" s="123" t="s">
        <v>276</v>
      </c>
      <c r="J5" s="123" t="s">
        <v>277</v>
      </c>
      <c r="K5" s="123" t="s">
        <v>278</v>
      </c>
      <c r="L5" s="123" t="s">
        <v>279</v>
      </c>
      <c r="M5" s="123" t="s">
        <v>280</v>
      </c>
      <c r="N5" s="123" t="s">
        <v>281</v>
      </c>
      <c r="O5" s="123" t="s">
        <v>753</v>
      </c>
      <c r="P5" s="123" t="s">
        <v>754</v>
      </c>
      <c r="Q5" s="123" t="s">
        <v>755</v>
      </c>
      <c r="R5" s="333" t="s">
        <v>756</v>
      </c>
      <c r="S5" s="124" t="s">
        <v>757</v>
      </c>
    </row>
    <row r="6" spans="1:19" ht="46.5" customHeight="1">
      <c r="A6" s="167"/>
      <c r="B6" s="598" t="s">
        <v>758</v>
      </c>
      <c r="C6" s="596">
        <v>0</v>
      </c>
      <c r="D6" s="597"/>
      <c r="E6" s="596">
        <v>0.2</v>
      </c>
      <c r="F6" s="597"/>
      <c r="G6" s="596">
        <v>0.35</v>
      </c>
      <c r="H6" s="597"/>
      <c r="I6" s="596">
        <v>0.5</v>
      </c>
      <c r="J6" s="597"/>
      <c r="K6" s="596">
        <v>0.75</v>
      </c>
      <c r="L6" s="597"/>
      <c r="M6" s="596">
        <v>1</v>
      </c>
      <c r="N6" s="597"/>
      <c r="O6" s="596">
        <v>1.5</v>
      </c>
      <c r="P6" s="597"/>
      <c r="Q6" s="596">
        <v>2.5</v>
      </c>
      <c r="R6" s="597"/>
      <c r="S6" s="594" t="s">
        <v>290</v>
      </c>
    </row>
    <row r="7" spans="1:19">
      <c r="A7" s="167"/>
      <c r="B7" s="599"/>
      <c r="C7" s="339" t="s">
        <v>751</v>
      </c>
      <c r="D7" s="339" t="s">
        <v>752</v>
      </c>
      <c r="E7" s="339" t="s">
        <v>751</v>
      </c>
      <c r="F7" s="339" t="s">
        <v>752</v>
      </c>
      <c r="G7" s="339" t="s">
        <v>751</v>
      </c>
      <c r="H7" s="339" t="s">
        <v>752</v>
      </c>
      <c r="I7" s="339" t="s">
        <v>751</v>
      </c>
      <c r="J7" s="339" t="s">
        <v>752</v>
      </c>
      <c r="K7" s="339" t="s">
        <v>751</v>
      </c>
      <c r="L7" s="339" t="s">
        <v>752</v>
      </c>
      <c r="M7" s="339" t="s">
        <v>751</v>
      </c>
      <c r="N7" s="339" t="s">
        <v>752</v>
      </c>
      <c r="O7" s="339" t="s">
        <v>751</v>
      </c>
      <c r="P7" s="339" t="s">
        <v>752</v>
      </c>
      <c r="Q7" s="339" t="s">
        <v>751</v>
      </c>
      <c r="R7" s="339" t="s">
        <v>752</v>
      </c>
      <c r="S7" s="595"/>
    </row>
    <row r="8" spans="1:19" s="171" customFormat="1">
      <c r="A8" s="127">
        <v>1</v>
      </c>
      <c r="B8" s="189" t="s">
        <v>254</v>
      </c>
      <c r="C8" s="536">
        <v>26000753</v>
      </c>
      <c r="D8" s="536"/>
      <c r="E8" s="536">
        <v>7503390</v>
      </c>
      <c r="F8" s="537"/>
      <c r="G8" s="536">
        <v>0</v>
      </c>
      <c r="H8" s="536"/>
      <c r="I8" s="536">
        <v>0</v>
      </c>
      <c r="J8" s="536"/>
      <c r="K8" s="536">
        <v>0</v>
      </c>
      <c r="L8" s="536"/>
      <c r="M8" s="536">
        <v>11773619</v>
      </c>
      <c r="N8" s="536"/>
      <c r="O8" s="536">
        <v>0</v>
      </c>
      <c r="P8" s="536"/>
      <c r="Q8" s="536">
        <v>0</v>
      </c>
      <c r="R8" s="537"/>
      <c r="S8" s="538">
        <f>$C$6*SUM(C8:D8)+$E$6*SUM(E8:F8)+$G$6*SUM(G8:H8)+$I$6*SUM(I8:J8)+$K$6*SUM(K8:L8)+$M$6*SUM(M8:N8)+$O$6*SUM(O8:P8)+$Q$6*SUM(Q8:R8)</f>
        <v>13274297</v>
      </c>
    </row>
    <row r="9" spans="1:19" s="171" customFormat="1">
      <c r="A9" s="127">
        <v>2</v>
      </c>
      <c r="B9" s="189" t="s">
        <v>255</v>
      </c>
      <c r="C9" s="536">
        <v>0</v>
      </c>
      <c r="D9" s="536"/>
      <c r="E9" s="536">
        <v>0</v>
      </c>
      <c r="F9" s="536"/>
      <c r="G9" s="536">
        <v>0</v>
      </c>
      <c r="H9" s="536"/>
      <c r="I9" s="536">
        <v>0</v>
      </c>
      <c r="J9" s="536"/>
      <c r="K9" s="536">
        <v>0</v>
      </c>
      <c r="L9" s="536"/>
      <c r="M9" s="536">
        <v>0</v>
      </c>
      <c r="N9" s="536"/>
      <c r="O9" s="536">
        <v>0</v>
      </c>
      <c r="P9" s="536"/>
      <c r="Q9" s="536">
        <v>0</v>
      </c>
      <c r="R9" s="537"/>
      <c r="S9" s="538">
        <f t="shared" ref="S9:S21" si="0">$C$6*SUM(C9:D9)+$E$6*SUM(E9:F9)+$G$6*SUM(G9:H9)+$I$6*SUM(I9:J9)+$K$6*SUM(K9:L9)+$M$6*SUM(M9:N9)+$O$6*SUM(O9:P9)+$Q$6*SUM(Q9:R9)</f>
        <v>0</v>
      </c>
    </row>
    <row r="10" spans="1:19" s="171" customFormat="1">
      <c r="A10" s="127">
        <v>3</v>
      </c>
      <c r="B10" s="189" t="s">
        <v>256</v>
      </c>
      <c r="C10" s="536">
        <v>0</v>
      </c>
      <c r="D10" s="536"/>
      <c r="E10" s="536">
        <v>0</v>
      </c>
      <c r="F10" s="536"/>
      <c r="G10" s="536">
        <v>0</v>
      </c>
      <c r="H10" s="536"/>
      <c r="I10" s="536">
        <v>0</v>
      </c>
      <c r="J10" s="536"/>
      <c r="K10" s="536">
        <v>0</v>
      </c>
      <c r="L10" s="536"/>
      <c r="M10" s="536">
        <v>0</v>
      </c>
      <c r="N10" s="536"/>
      <c r="O10" s="536">
        <v>0</v>
      </c>
      <c r="P10" s="536"/>
      <c r="Q10" s="536">
        <v>0</v>
      </c>
      <c r="R10" s="537"/>
      <c r="S10" s="538">
        <f t="shared" si="0"/>
        <v>0</v>
      </c>
    </row>
    <row r="11" spans="1:19" s="171" customFormat="1">
      <c r="A11" s="127">
        <v>4</v>
      </c>
      <c r="B11" s="189" t="s">
        <v>257</v>
      </c>
      <c r="C11" s="536">
        <v>0</v>
      </c>
      <c r="D11" s="536"/>
      <c r="E11" s="536">
        <v>0</v>
      </c>
      <c r="F11" s="536"/>
      <c r="G11" s="536">
        <v>0</v>
      </c>
      <c r="H11" s="536"/>
      <c r="I11" s="536">
        <v>0</v>
      </c>
      <c r="J11" s="536"/>
      <c r="K11" s="536">
        <v>0</v>
      </c>
      <c r="L11" s="536"/>
      <c r="M11" s="536">
        <v>0</v>
      </c>
      <c r="N11" s="536"/>
      <c r="O11" s="536">
        <v>0</v>
      </c>
      <c r="P11" s="536"/>
      <c r="Q11" s="536">
        <v>0</v>
      </c>
      <c r="R11" s="537"/>
      <c r="S11" s="538">
        <f t="shared" si="0"/>
        <v>0</v>
      </c>
    </row>
    <row r="12" spans="1:19" s="171" customFormat="1">
      <c r="A12" s="127">
        <v>5</v>
      </c>
      <c r="B12" s="189" t="s">
        <v>258</v>
      </c>
      <c r="C12" s="536">
        <v>0</v>
      </c>
      <c r="D12" s="536"/>
      <c r="E12" s="536">
        <v>0</v>
      </c>
      <c r="F12" s="536"/>
      <c r="G12" s="536">
        <v>0</v>
      </c>
      <c r="H12" s="536"/>
      <c r="I12" s="536">
        <v>0</v>
      </c>
      <c r="J12" s="536"/>
      <c r="K12" s="536">
        <v>0</v>
      </c>
      <c r="L12" s="536"/>
      <c r="M12" s="536">
        <v>0</v>
      </c>
      <c r="N12" s="536"/>
      <c r="O12" s="536">
        <v>0</v>
      </c>
      <c r="P12" s="536"/>
      <c r="Q12" s="536">
        <v>0</v>
      </c>
      <c r="R12" s="537"/>
      <c r="S12" s="538">
        <f t="shared" si="0"/>
        <v>0</v>
      </c>
    </row>
    <row r="13" spans="1:19" s="171" customFormat="1">
      <c r="A13" s="127">
        <v>6</v>
      </c>
      <c r="B13" s="189" t="s">
        <v>259</v>
      </c>
      <c r="C13" s="536">
        <v>0</v>
      </c>
      <c r="D13" s="536"/>
      <c r="E13" s="536">
        <v>23379</v>
      </c>
      <c r="F13" s="536"/>
      <c r="G13" s="536">
        <v>0</v>
      </c>
      <c r="H13" s="536"/>
      <c r="I13" s="536">
        <v>15101715</v>
      </c>
      <c r="J13" s="536"/>
      <c r="K13" s="536">
        <v>0</v>
      </c>
      <c r="L13" s="536"/>
      <c r="M13" s="536">
        <v>0</v>
      </c>
      <c r="N13" s="536"/>
      <c r="O13" s="536">
        <v>0</v>
      </c>
      <c r="P13" s="536"/>
      <c r="Q13" s="536">
        <v>0</v>
      </c>
      <c r="R13" s="537"/>
      <c r="S13" s="538">
        <f t="shared" si="0"/>
        <v>7555533.2999999998</v>
      </c>
    </row>
    <row r="14" spans="1:19" s="171" customFormat="1">
      <c r="A14" s="127">
        <v>7</v>
      </c>
      <c r="B14" s="189" t="s">
        <v>74</v>
      </c>
      <c r="C14" s="536">
        <v>0</v>
      </c>
      <c r="D14" s="536"/>
      <c r="E14" s="536">
        <v>0</v>
      </c>
      <c r="F14" s="536"/>
      <c r="G14" s="536">
        <v>0</v>
      </c>
      <c r="H14" s="536"/>
      <c r="I14" s="536">
        <v>0</v>
      </c>
      <c r="J14" s="536"/>
      <c r="K14" s="536">
        <v>0</v>
      </c>
      <c r="L14" s="536"/>
      <c r="M14" s="536">
        <v>20668007</v>
      </c>
      <c r="N14" s="536">
        <v>19960374.770500001</v>
      </c>
      <c r="O14" s="536">
        <v>0</v>
      </c>
      <c r="P14" s="536"/>
      <c r="Q14" s="536">
        <v>0</v>
      </c>
      <c r="R14" s="537"/>
      <c r="S14" s="538">
        <f t="shared" si="0"/>
        <v>40628381.770500004</v>
      </c>
    </row>
    <row r="15" spans="1:19" s="171" customFormat="1">
      <c r="A15" s="127">
        <v>8</v>
      </c>
      <c r="B15" s="189" t="s">
        <v>75</v>
      </c>
      <c r="C15" s="536">
        <v>0</v>
      </c>
      <c r="D15" s="536"/>
      <c r="E15" s="536">
        <v>0</v>
      </c>
      <c r="F15" s="536"/>
      <c r="G15" s="536">
        <v>0</v>
      </c>
      <c r="H15" s="536"/>
      <c r="I15" s="536">
        <v>0</v>
      </c>
      <c r="J15" s="536"/>
      <c r="K15" s="536">
        <v>0</v>
      </c>
      <c r="L15" s="536"/>
      <c r="M15" s="536">
        <v>17995283</v>
      </c>
      <c r="N15" s="536">
        <v>4613592.078350001</v>
      </c>
      <c r="O15" s="536">
        <v>0</v>
      </c>
      <c r="P15" s="536"/>
      <c r="Q15" s="536">
        <v>0</v>
      </c>
      <c r="R15" s="537"/>
      <c r="S15" s="538">
        <f t="shared" si="0"/>
        <v>22608875.07835</v>
      </c>
    </row>
    <row r="16" spans="1:19" s="171" customFormat="1">
      <c r="A16" s="127">
        <v>9</v>
      </c>
      <c r="B16" s="189" t="s">
        <v>76</v>
      </c>
      <c r="C16" s="536">
        <v>0</v>
      </c>
      <c r="D16" s="536"/>
      <c r="E16" s="536">
        <v>0</v>
      </c>
      <c r="F16" s="536"/>
      <c r="G16" s="536">
        <v>0</v>
      </c>
      <c r="H16" s="536"/>
      <c r="I16" s="536">
        <v>0</v>
      </c>
      <c r="J16" s="536"/>
      <c r="K16" s="536">
        <v>0</v>
      </c>
      <c r="L16" s="536"/>
      <c r="M16" s="536">
        <v>0</v>
      </c>
      <c r="N16" s="536"/>
      <c r="O16" s="536">
        <v>0</v>
      </c>
      <c r="P16" s="536"/>
      <c r="Q16" s="536">
        <v>0</v>
      </c>
      <c r="R16" s="537"/>
      <c r="S16" s="538">
        <f t="shared" si="0"/>
        <v>0</v>
      </c>
    </row>
    <row r="17" spans="1:19" s="171" customFormat="1">
      <c r="A17" s="127">
        <v>10</v>
      </c>
      <c r="B17" s="189" t="s">
        <v>70</v>
      </c>
      <c r="C17" s="536">
        <v>0</v>
      </c>
      <c r="D17" s="536"/>
      <c r="E17" s="536">
        <v>0</v>
      </c>
      <c r="F17" s="536"/>
      <c r="G17" s="536">
        <v>0</v>
      </c>
      <c r="H17" s="536"/>
      <c r="I17" s="536">
        <v>0</v>
      </c>
      <c r="J17" s="536"/>
      <c r="K17" s="536">
        <v>0</v>
      </c>
      <c r="L17" s="536"/>
      <c r="M17" s="536">
        <v>0</v>
      </c>
      <c r="N17" s="536"/>
      <c r="O17" s="536">
        <v>0</v>
      </c>
      <c r="P17" s="536"/>
      <c r="Q17" s="536">
        <v>0</v>
      </c>
      <c r="R17" s="537"/>
      <c r="S17" s="538">
        <f t="shared" si="0"/>
        <v>0</v>
      </c>
    </row>
    <row r="18" spans="1:19" s="171" customFormat="1">
      <c r="A18" s="127">
        <v>11</v>
      </c>
      <c r="B18" s="189" t="s">
        <v>71</v>
      </c>
      <c r="C18" s="536">
        <v>0</v>
      </c>
      <c r="D18" s="536"/>
      <c r="E18" s="536">
        <v>0</v>
      </c>
      <c r="F18" s="536"/>
      <c r="G18" s="536">
        <v>0</v>
      </c>
      <c r="H18" s="536"/>
      <c r="I18" s="536">
        <v>0</v>
      </c>
      <c r="J18" s="536"/>
      <c r="K18" s="536">
        <v>0</v>
      </c>
      <c r="L18" s="536"/>
      <c r="M18" s="536">
        <v>0</v>
      </c>
      <c r="N18" s="536"/>
      <c r="O18" s="536">
        <v>0</v>
      </c>
      <c r="P18" s="536"/>
      <c r="Q18" s="536">
        <v>0</v>
      </c>
      <c r="R18" s="537"/>
      <c r="S18" s="538">
        <f t="shared" si="0"/>
        <v>0</v>
      </c>
    </row>
    <row r="19" spans="1:19" s="171" customFormat="1">
      <c r="A19" s="127">
        <v>12</v>
      </c>
      <c r="B19" s="189" t="s">
        <v>72</v>
      </c>
      <c r="C19" s="536">
        <v>0</v>
      </c>
      <c r="D19" s="536"/>
      <c r="E19" s="536">
        <v>0</v>
      </c>
      <c r="F19" s="536"/>
      <c r="G19" s="536">
        <v>0</v>
      </c>
      <c r="H19" s="536"/>
      <c r="I19" s="536">
        <v>0</v>
      </c>
      <c r="J19" s="536"/>
      <c r="K19" s="536">
        <v>0</v>
      </c>
      <c r="L19" s="536"/>
      <c r="M19" s="536">
        <v>0</v>
      </c>
      <c r="N19" s="536"/>
      <c r="O19" s="536">
        <v>0</v>
      </c>
      <c r="P19" s="536"/>
      <c r="Q19" s="536">
        <v>0</v>
      </c>
      <c r="R19" s="537"/>
      <c r="S19" s="538">
        <f t="shared" si="0"/>
        <v>0</v>
      </c>
    </row>
    <row r="20" spans="1:19" s="171" customFormat="1">
      <c r="A20" s="127">
        <v>13</v>
      </c>
      <c r="B20" s="189" t="s">
        <v>73</v>
      </c>
      <c r="C20" s="536">
        <v>0</v>
      </c>
      <c r="D20" s="536"/>
      <c r="E20" s="536">
        <v>0</v>
      </c>
      <c r="F20" s="536"/>
      <c r="G20" s="536">
        <v>0</v>
      </c>
      <c r="H20" s="536"/>
      <c r="I20" s="536">
        <v>0</v>
      </c>
      <c r="J20" s="536"/>
      <c r="K20" s="536">
        <v>0</v>
      </c>
      <c r="L20" s="536"/>
      <c r="M20" s="536">
        <v>0</v>
      </c>
      <c r="N20" s="536"/>
      <c r="O20" s="536">
        <v>0</v>
      </c>
      <c r="P20" s="536"/>
      <c r="Q20" s="536">
        <v>0</v>
      </c>
      <c r="R20" s="537"/>
      <c r="S20" s="538">
        <f t="shared" si="0"/>
        <v>0</v>
      </c>
    </row>
    <row r="21" spans="1:19" s="171" customFormat="1">
      <c r="A21" s="127">
        <v>14</v>
      </c>
      <c r="B21" s="189" t="s">
        <v>288</v>
      </c>
      <c r="C21" s="536">
        <v>5167023</v>
      </c>
      <c r="D21" s="536"/>
      <c r="E21" s="536">
        <v>311507</v>
      </c>
      <c r="F21" s="536"/>
      <c r="G21" s="536">
        <v>0</v>
      </c>
      <c r="H21" s="536"/>
      <c r="I21" s="536">
        <v>0</v>
      </c>
      <c r="J21" s="536"/>
      <c r="K21" s="536">
        <v>0</v>
      </c>
      <c r="L21" s="536"/>
      <c r="M21" s="536">
        <v>4213475</v>
      </c>
      <c r="N21" s="536"/>
      <c r="O21" s="536">
        <v>0</v>
      </c>
      <c r="P21" s="536"/>
      <c r="Q21" s="536">
        <v>0</v>
      </c>
      <c r="R21" s="537"/>
      <c r="S21" s="538">
        <f t="shared" si="0"/>
        <v>4275776.4000000004</v>
      </c>
    </row>
    <row r="22" spans="1:19" ht="13.5" thickBot="1">
      <c r="A22" s="109"/>
      <c r="B22" s="173" t="s">
        <v>69</v>
      </c>
      <c r="C22" s="318">
        <f>SUM(C8:C21)</f>
        <v>31167776</v>
      </c>
      <c r="D22" s="318">
        <f t="shared" ref="D22:S22" si="1">SUM(D8:D21)</f>
        <v>0</v>
      </c>
      <c r="E22" s="318">
        <f t="shared" si="1"/>
        <v>7838276</v>
      </c>
      <c r="F22" s="318">
        <f t="shared" si="1"/>
        <v>0</v>
      </c>
      <c r="G22" s="318">
        <f t="shared" si="1"/>
        <v>0</v>
      </c>
      <c r="H22" s="318">
        <f t="shared" si="1"/>
        <v>0</v>
      </c>
      <c r="I22" s="318">
        <f t="shared" si="1"/>
        <v>15101715</v>
      </c>
      <c r="J22" s="318">
        <f t="shared" si="1"/>
        <v>0</v>
      </c>
      <c r="K22" s="318">
        <f t="shared" si="1"/>
        <v>0</v>
      </c>
      <c r="L22" s="318">
        <f t="shared" si="1"/>
        <v>0</v>
      </c>
      <c r="M22" s="318">
        <f t="shared" si="1"/>
        <v>54650384</v>
      </c>
      <c r="N22" s="318">
        <f t="shared" si="1"/>
        <v>24573966.848850001</v>
      </c>
      <c r="O22" s="318">
        <f t="shared" si="1"/>
        <v>0</v>
      </c>
      <c r="P22" s="318">
        <f t="shared" si="1"/>
        <v>0</v>
      </c>
      <c r="Q22" s="318">
        <f t="shared" si="1"/>
        <v>0</v>
      </c>
      <c r="R22" s="318">
        <f t="shared" si="1"/>
        <v>0</v>
      </c>
      <c r="S22" s="539">
        <f t="shared" si="1"/>
        <v>88342863.54885</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C7" activePane="bottomRight" state="frozen"/>
      <selection pane="topRight" activeCell="C1" sqref="C1"/>
      <selection pane="bottomLeft" activeCell="A6" sqref="A6"/>
      <selection pane="bottomRight" activeCell="B1" sqref="B1"/>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c r="A1" s="2" t="s">
        <v>226</v>
      </c>
      <c r="B1" s="516" t="s">
        <v>921</v>
      </c>
    </row>
    <row r="2" spans="1:22" ht="15">
      <c r="A2" s="2" t="s">
        <v>227</v>
      </c>
      <c r="B2" s="500">
        <f>'1. key ratios'!B2</f>
        <v>43555</v>
      </c>
    </row>
    <row r="4" spans="1:22" ht="27.75" thickBot="1">
      <c r="A4" s="2" t="s">
        <v>660</v>
      </c>
      <c r="B4" s="341" t="s">
        <v>767</v>
      </c>
      <c r="V4" s="215" t="s">
        <v>130</v>
      </c>
    </row>
    <row r="5" spans="1:22">
      <c r="A5" s="107"/>
      <c r="B5" s="108"/>
      <c r="C5" s="600" t="s">
        <v>236</v>
      </c>
      <c r="D5" s="601"/>
      <c r="E5" s="601"/>
      <c r="F5" s="601"/>
      <c r="G5" s="601"/>
      <c r="H5" s="601"/>
      <c r="I5" s="601"/>
      <c r="J5" s="601"/>
      <c r="K5" s="601"/>
      <c r="L5" s="602"/>
      <c r="M5" s="600" t="s">
        <v>237</v>
      </c>
      <c r="N5" s="601"/>
      <c r="O5" s="601"/>
      <c r="P5" s="601"/>
      <c r="Q5" s="601"/>
      <c r="R5" s="601"/>
      <c r="S5" s="602"/>
      <c r="T5" s="605" t="s">
        <v>765</v>
      </c>
      <c r="U5" s="605" t="s">
        <v>764</v>
      </c>
      <c r="V5" s="603" t="s">
        <v>238</v>
      </c>
    </row>
    <row r="6" spans="1:22" s="74" customFormat="1" ht="140.25">
      <c r="A6" s="125"/>
      <c r="B6" s="191"/>
      <c r="C6" s="105" t="s">
        <v>239</v>
      </c>
      <c r="D6" s="104" t="s">
        <v>240</v>
      </c>
      <c r="E6" s="101" t="s">
        <v>241</v>
      </c>
      <c r="F6" s="342" t="s">
        <v>759</v>
      </c>
      <c r="G6" s="104" t="s">
        <v>242</v>
      </c>
      <c r="H6" s="104" t="s">
        <v>243</v>
      </c>
      <c r="I6" s="104" t="s">
        <v>244</v>
      </c>
      <c r="J6" s="104" t="s">
        <v>287</v>
      </c>
      <c r="K6" s="104" t="s">
        <v>245</v>
      </c>
      <c r="L6" s="106" t="s">
        <v>246</v>
      </c>
      <c r="M6" s="105" t="s">
        <v>247</v>
      </c>
      <c r="N6" s="104" t="s">
        <v>248</v>
      </c>
      <c r="O6" s="104" t="s">
        <v>249</v>
      </c>
      <c r="P6" s="104" t="s">
        <v>250</v>
      </c>
      <c r="Q6" s="104" t="s">
        <v>251</v>
      </c>
      <c r="R6" s="104" t="s">
        <v>252</v>
      </c>
      <c r="S6" s="106" t="s">
        <v>253</v>
      </c>
      <c r="T6" s="606"/>
      <c r="U6" s="606"/>
      <c r="V6" s="604"/>
    </row>
    <row r="7" spans="1:22" s="171" customFormat="1">
      <c r="A7" s="172">
        <v>1</v>
      </c>
      <c r="B7" s="170" t="s">
        <v>254</v>
      </c>
      <c r="C7" s="319"/>
      <c r="D7" s="317"/>
      <c r="E7" s="317"/>
      <c r="F7" s="317"/>
      <c r="G7" s="317"/>
      <c r="H7" s="317"/>
      <c r="I7" s="317"/>
      <c r="J7" s="317"/>
      <c r="K7" s="317"/>
      <c r="L7" s="320"/>
      <c r="M7" s="319"/>
      <c r="N7" s="317"/>
      <c r="O7" s="317"/>
      <c r="P7" s="317"/>
      <c r="Q7" s="317"/>
      <c r="R7" s="317"/>
      <c r="S7" s="320"/>
      <c r="T7" s="336"/>
      <c r="U7" s="335"/>
      <c r="V7" s="321">
        <f>SUM(C7:S7)</f>
        <v>0</v>
      </c>
    </row>
    <row r="8" spans="1:22" s="171" customFormat="1">
      <c r="A8" s="172">
        <v>2</v>
      </c>
      <c r="B8" s="170" t="s">
        <v>255</v>
      </c>
      <c r="C8" s="319"/>
      <c r="D8" s="317"/>
      <c r="E8" s="317"/>
      <c r="F8" s="317"/>
      <c r="G8" s="317"/>
      <c r="H8" s="317"/>
      <c r="I8" s="317"/>
      <c r="J8" s="317"/>
      <c r="K8" s="317"/>
      <c r="L8" s="320"/>
      <c r="M8" s="319"/>
      <c r="N8" s="317"/>
      <c r="O8" s="317"/>
      <c r="P8" s="317"/>
      <c r="Q8" s="317"/>
      <c r="R8" s="317"/>
      <c r="S8" s="320"/>
      <c r="T8" s="335"/>
      <c r="U8" s="335"/>
      <c r="V8" s="321">
        <f t="shared" ref="V8:V20" si="0">SUM(C8:S8)</f>
        <v>0</v>
      </c>
    </row>
    <row r="9" spans="1:22" s="171" customFormat="1">
      <c r="A9" s="172">
        <v>3</v>
      </c>
      <c r="B9" s="170" t="s">
        <v>256</v>
      </c>
      <c r="C9" s="319"/>
      <c r="D9" s="317"/>
      <c r="E9" s="317"/>
      <c r="F9" s="317"/>
      <c r="G9" s="317"/>
      <c r="H9" s="317"/>
      <c r="I9" s="317"/>
      <c r="J9" s="317"/>
      <c r="K9" s="317"/>
      <c r="L9" s="320"/>
      <c r="M9" s="319"/>
      <c r="N9" s="317"/>
      <c r="O9" s="317"/>
      <c r="P9" s="317"/>
      <c r="Q9" s="317"/>
      <c r="R9" s="317"/>
      <c r="S9" s="320"/>
      <c r="T9" s="335"/>
      <c r="U9" s="335"/>
      <c r="V9" s="321">
        <f>SUM(C9:S9)</f>
        <v>0</v>
      </c>
    </row>
    <row r="10" spans="1:22" s="171" customFormat="1">
      <c r="A10" s="172">
        <v>4</v>
      </c>
      <c r="B10" s="170" t="s">
        <v>257</v>
      </c>
      <c r="C10" s="319"/>
      <c r="D10" s="317"/>
      <c r="E10" s="317"/>
      <c r="F10" s="317"/>
      <c r="G10" s="317"/>
      <c r="H10" s="317"/>
      <c r="I10" s="317"/>
      <c r="J10" s="317"/>
      <c r="K10" s="317"/>
      <c r="L10" s="320"/>
      <c r="M10" s="319"/>
      <c r="N10" s="317"/>
      <c r="O10" s="317"/>
      <c r="P10" s="317"/>
      <c r="Q10" s="317"/>
      <c r="R10" s="317"/>
      <c r="S10" s="320"/>
      <c r="T10" s="335"/>
      <c r="U10" s="335"/>
      <c r="V10" s="321">
        <f t="shared" si="0"/>
        <v>0</v>
      </c>
    </row>
    <row r="11" spans="1:22" s="171" customFormat="1">
      <c r="A11" s="172">
        <v>5</v>
      </c>
      <c r="B11" s="170" t="s">
        <v>258</v>
      </c>
      <c r="C11" s="319"/>
      <c r="D11" s="317"/>
      <c r="E11" s="317"/>
      <c r="F11" s="317"/>
      <c r="G11" s="317"/>
      <c r="H11" s="317"/>
      <c r="I11" s="317"/>
      <c r="J11" s="317"/>
      <c r="K11" s="317"/>
      <c r="L11" s="320"/>
      <c r="M11" s="319"/>
      <c r="N11" s="317"/>
      <c r="O11" s="317"/>
      <c r="P11" s="317"/>
      <c r="Q11" s="317"/>
      <c r="R11" s="317"/>
      <c r="S11" s="320"/>
      <c r="T11" s="335"/>
      <c r="U11" s="335"/>
      <c r="V11" s="321">
        <f t="shared" si="0"/>
        <v>0</v>
      </c>
    </row>
    <row r="12" spans="1:22" s="171" customFormat="1">
      <c r="A12" s="172">
        <v>6</v>
      </c>
      <c r="B12" s="170" t="s">
        <v>259</v>
      </c>
      <c r="C12" s="319"/>
      <c r="D12" s="317"/>
      <c r="E12" s="317"/>
      <c r="F12" s="317"/>
      <c r="G12" s="317"/>
      <c r="H12" s="317"/>
      <c r="I12" s="317"/>
      <c r="J12" s="317"/>
      <c r="K12" s="317"/>
      <c r="L12" s="320"/>
      <c r="M12" s="319"/>
      <c r="N12" s="317"/>
      <c r="O12" s="317"/>
      <c r="P12" s="317"/>
      <c r="Q12" s="317"/>
      <c r="R12" s="317"/>
      <c r="S12" s="320"/>
      <c r="T12" s="335"/>
      <c r="U12" s="335"/>
      <c r="V12" s="321">
        <f t="shared" si="0"/>
        <v>0</v>
      </c>
    </row>
    <row r="13" spans="1:22" s="171" customFormat="1">
      <c r="A13" s="172">
        <v>7</v>
      </c>
      <c r="B13" s="170" t="s">
        <v>74</v>
      </c>
      <c r="C13" s="319"/>
      <c r="D13" s="317"/>
      <c r="E13" s="317"/>
      <c r="F13" s="317"/>
      <c r="G13" s="317"/>
      <c r="H13" s="317"/>
      <c r="I13" s="317"/>
      <c r="J13" s="317"/>
      <c r="K13" s="317"/>
      <c r="L13" s="320"/>
      <c r="M13" s="319"/>
      <c r="N13" s="317"/>
      <c r="O13" s="317"/>
      <c r="P13" s="317"/>
      <c r="Q13" s="317"/>
      <c r="R13" s="317"/>
      <c r="S13" s="320"/>
      <c r="T13" s="335"/>
      <c r="U13" s="335"/>
      <c r="V13" s="321">
        <f t="shared" si="0"/>
        <v>0</v>
      </c>
    </row>
    <row r="14" spans="1:22" s="171" customFormat="1">
      <c r="A14" s="172">
        <v>8</v>
      </c>
      <c r="B14" s="170" t="s">
        <v>75</v>
      </c>
      <c r="C14" s="319"/>
      <c r="D14" s="317"/>
      <c r="E14" s="317"/>
      <c r="F14" s="317"/>
      <c r="G14" s="317"/>
      <c r="H14" s="317"/>
      <c r="I14" s="317"/>
      <c r="J14" s="317"/>
      <c r="K14" s="317"/>
      <c r="L14" s="320"/>
      <c r="M14" s="319"/>
      <c r="N14" s="317"/>
      <c r="O14" s="317"/>
      <c r="P14" s="317"/>
      <c r="Q14" s="317"/>
      <c r="R14" s="317"/>
      <c r="S14" s="320"/>
      <c r="T14" s="335"/>
      <c r="U14" s="335"/>
      <c r="V14" s="321">
        <f t="shared" si="0"/>
        <v>0</v>
      </c>
    </row>
    <row r="15" spans="1:22" s="171" customFormat="1">
      <c r="A15" s="172">
        <v>9</v>
      </c>
      <c r="B15" s="170" t="s">
        <v>76</v>
      </c>
      <c r="C15" s="319"/>
      <c r="D15" s="317"/>
      <c r="E15" s="317"/>
      <c r="F15" s="317"/>
      <c r="G15" s="317"/>
      <c r="H15" s="317"/>
      <c r="I15" s="317"/>
      <c r="J15" s="317"/>
      <c r="K15" s="317"/>
      <c r="L15" s="320"/>
      <c r="M15" s="319"/>
      <c r="N15" s="317"/>
      <c r="O15" s="317"/>
      <c r="P15" s="317"/>
      <c r="Q15" s="317"/>
      <c r="R15" s="317"/>
      <c r="S15" s="320"/>
      <c r="T15" s="335"/>
      <c r="U15" s="335"/>
      <c r="V15" s="321">
        <f t="shared" si="0"/>
        <v>0</v>
      </c>
    </row>
    <row r="16" spans="1:22" s="171" customFormat="1">
      <c r="A16" s="172">
        <v>10</v>
      </c>
      <c r="B16" s="170" t="s">
        <v>70</v>
      </c>
      <c r="C16" s="319"/>
      <c r="D16" s="317"/>
      <c r="E16" s="317"/>
      <c r="F16" s="317"/>
      <c r="G16" s="317"/>
      <c r="H16" s="317"/>
      <c r="I16" s="317"/>
      <c r="J16" s="317"/>
      <c r="K16" s="317"/>
      <c r="L16" s="320"/>
      <c r="M16" s="319"/>
      <c r="N16" s="317"/>
      <c r="O16" s="317"/>
      <c r="P16" s="317"/>
      <c r="Q16" s="317"/>
      <c r="R16" s="317"/>
      <c r="S16" s="320"/>
      <c r="T16" s="335"/>
      <c r="U16" s="335"/>
      <c r="V16" s="321">
        <f t="shared" si="0"/>
        <v>0</v>
      </c>
    </row>
    <row r="17" spans="1:22" s="171" customFormat="1">
      <c r="A17" s="172">
        <v>11</v>
      </c>
      <c r="B17" s="170" t="s">
        <v>71</v>
      </c>
      <c r="C17" s="319"/>
      <c r="D17" s="317"/>
      <c r="E17" s="317"/>
      <c r="F17" s="317"/>
      <c r="G17" s="317"/>
      <c r="H17" s="317"/>
      <c r="I17" s="317"/>
      <c r="J17" s="317"/>
      <c r="K17" s="317"/>
      <c r="L17" s="320"/>
      <c r="M17" s="319"/>
      <c r="N17" s="317"/>
      <c r="O17" s="317"/>
      <c r="P17" s="317"/>
      <c r="Q17" s="317"/>
      <c r="R17" s="317"/>
      <c r="S17" s="320"/>
      <c r="T17" s="335"/>
      <c r="U17" s="335"/>
      <c r="V17" s="321">
        <f t="shared" si="0"/>
        <v>0</v>
      </c>
    </row>
    <row r="18" spans="1:22" s="171" customFormat="1">
      <c r="A18" s="172">
        <v>12</v>
      </c>
      <c r="B18" s="170" t="s">
        <v>72</v>
      </c>
      <c r="C18" s="319"/>
      <c r="D18" s="317"/>
      <c r="E18" s="317"/>
      <c r="F18" s="317"/>
      <c r="G18" s="317"/>
      <c r="H18" s="317"/>
      <c r="I18" s="317"/>
      <c r="J18" s="317"/>
      <c r="K18" s="317"/>
      <c r="L18" s="320"/>
      <c r="M18" s="319"/>
      <c r="N18" s="317"/>
      <c r="O18" s="317"/>
      <c r="P18" s="317"/>
      <c r="Q18" s="317"/>
      <c r="R18" s="317"/>
      <c r="S18" s="320"/>
      <c r="T18" s="335"/>
      <c r="U18" s="335"/>
      <c r="V18" s="321">
        <f t="shared" si="0"/>
        <v>0</v>
      </c>
    </row>
    <row r="19" spans="1:22" s="171" customFormat="1">
      <c r="A19" s="172">
        <v>13</v>
      </c>
      <c r="B19" s="170" t="s">
        <v>73</v>
      </c>
      <c r="C19" s="319"/>
      <c r="D19" s="317"/>
      <c r="E19" s="317"/>
      <c r="F19" s="317"/>
      <c r="G19" s="317"/>
      <c r="H19" s="317"/>
      <c r="I19" s="317"/>
      <c r="J19" s="317"/>
      <c r="K19" s="317"/>
      <c r="L19" s="320"/>
      <c r="M19" s="319"/>
      <c r="N19" s="317"/>
      <c r="O19" s="317"/>
      <c r="P19" s="317"/>
      <c r="Q19" s="317"/>
      <c r="R19" s="317"/>
      <c r="S19" s="320"/>
      <c r="T19" s="335"/>
      <c r="U19" s="335"/>
      <c r="V19" s="321">
        <f t="shared" si="0"/>
        <v>0</v>
      </c>
    </row>
    <row r="20" spans="1:22" s="171" customFormat="1">
      <c r="A20" s="172">
        <v>14</v>
      </c>
      <c r="B20" s="170" t="s">
        <v>288</v>
      </c>
      <c r="C20" s="319"/>
      <c r="D20" s="317"/>
      <c r="E20" s="317"/>
      <c r="F20" s="317"/>
      <c r="G20" s="317"/>
      <c r="H20" s="317"/>
      <c r="I20" s="317"/>
      <c r="J20" s="317"/>
      <c r="K20" s="317"/>
      <c r="L20" s="320"/>
      <c r="M20" s="319"/>
      <c r="N20" s="317"/>
      <c r="O20" s="317"/>
      <c r="P20" s="317"/>
      <c r="Q20" s="317"/>
      <c r="R20" s="317"/>
      <c r="S20" s="320"/>
      <c r="T20" s="335"/>
      <c r="U20" s="335"/>
      <c r="V20" s="321">
        <f t="shared" si="0"/>
        <v>0</v>
      </c>
    </row>
    <row r="21" spans="1:22" ht="13.5" thickBot="1">
      <c r="A21" s="109"/>
      <c r="B21" s="110" t="s">
        <v>69</v>
      </c>
      <c r="C21" s="322">
        <f>SUM(C7:C20)</f>
        <v>0</v>
      </c>
      <c r="D21" s="318">
        <f t="shared" ref="D21:V21" si="1">SUM(D7:D20)</f>
        <v>0</v>
      </c>
      <c r="E21" s="318">
        <f t="shared" si="1"/>
        <v>0</v>
      </c>
      <c r="F21" s="318">
        <f t="shared" si="1"/>
        <v>0</v>
      </c>
      <c r="G21" s="318">
        <f t="shared" si="1"/>
        <v>0</v>
      </c>
      <c r="H21" s="318">
        <f t="shared" si="1"/>
        <v>0</v>
      </c>
      <c r="I21" s="318">
        <f t="shared" si="1"/>
        <v>0</v>
      </c>
      <c r="J21" s="318">
        <f t="shared" si="1"/>
        <v>0</v>
      </c>
      <c r="K21" s="318">
        <f t="shared" si="1"/>
        <v>0</v>
      </c>
      <c r="L21" s="323">
        <f t="shared" si="1"/>
        <v>0</v>
      </c>
      <c r="M21" s="322">
        <f t="shared" si="1"/>
        <v>0</v>
      </c>
      <c r="N21" s="318">
        <f t="shared" si="1"/>
        <v>0</v>
      </c>
      <c r="O21" s="318">
        <f t="shared" si="1"/>
        <v>0</v>
      </c>
      <c r="P21" s="318">
        <f t="shared" si="1"/>
        <v>0</v>
      </c>
      <c r="Q21" s="318">
        <f t="shared" si="1"/>
        <v>0</v>
      </c>
      <c r="R21" s="318">
        <f t="shared" si="1"/>
        <v>0</v>
      </c>
      <c r="S21" s="323">
        <f t="shared" si="1"/>
        <v>0</v>
      </c>
      <c r="T21" s="323">
        <f>SUM(T7:T20)</f>
        <v>0</v>
      </c>
      <c r="U21" s="323">
        <f t="shared" si="1"/>
        <v>0</v>
      </c>
      <c r="V21" s="324">
        <f t="shared" si="1"/>
        <v>0</v>
      </c>
    </row>
    <row r="24" spans="1:22">
      <c r="A24" s="19"/>
      <c r="B24" s="19"/>
      <c r="C24" s="78"/>
      <c r="D24" s="78"/>
      <c r="E24" s="78"/>
    </row>
    <row r="25" spans="1:22">
      <c r="A25" s="102"/>
      <c r="B25" s="102"/>
      <c r="C25" s="19"/>
      <c r="D25" s="78"/>
      <c r="E25" s="78"/>
    </row>
    <row r="26" spans="1:22">
      <c r="A26" s="102"/>
      <c r="B26" s="103"/>
      <c r="C26" s="19"/>
      <c r="D26" s="78"/>
      <c r="E26" s="78"/>
    </row>
    <row r="27" spans="1:22">
      <c r="A27" s="102"/>
      <c r="B27" s="102"/>
      <c r="C27" s="19"/>
      <c r="D27" s="78"/>
      <c r="E27" s="78"/>
    </row>
    <row r="28" spans="1:22">
      <c r="A28" s="102"/>
      <c r="B28" s="103"/>
      <c r="C28" s="19"/>
      <c r="D28" s="78"/>
      <c r="E28" s="7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B2" sqref="B2"/>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c r="A1" s="2" t="s">
        <v>226</v>
      </c>
      <c r="B1" s="516" t="s">
        <v>921</v>
      </c>
    </row>
    <row r="2" spans="1:9" ht="15">
      <c r="A2" s="2" t="s">
        <v>227</v>
      </c>
      <c r="B2" s="500">
        <f>'1. key ratios'!B2</f>
        <v>43555</v>
      </c>
    </row>
    <row r="4" spans="1:9" ht="13.5" thickBot="1">
      <c r="A4" s="2" t="s">
        <v>661</v>
      </c>
      <c r="B4" s="338" t="s">
        <v>768</v>
      </c>
    </row>
    <row r="5" spans="1:9">
      <c r="A5" s="107"/>
      <c r="B5" s="168"/>
      <c r="C5" s="174" t="s">
        <v>0</v>
      </c>
      <c r="D5" s="174" t="s">
        <v>1</v>
      </c>
      <c r="E5" s="174" t="s">
        <v>2</v>
      </c>
      <c r="F5" s="174" t="s">
        <v>3</v>
      </c>
      <c r="G5" s="334" t="s">
        <v>4</v>
      </c>
      <c r="H5" s="175" t="s">
        <v>5</v>
      </c>
      <c r="I5" s="25"/>
    </row>
    <row r="6" spans="1:9" ht="15" customHeight="1">
      <c r="A6" s="167"/>
      <c r="B6" s="23"/>
      <c r="C6" s="607" t="s">
        <v>760</v>
      </c>
      <c r="D6" s="611" t="s">
        <v>781</v>
      </c>
      <c r="E6" s="612"/>
      <c r="F6" s="607" t="s">
        <v>787</v>
      </c>
      <c r="G6" s="607" t="s">
        <v>788</v>
      </c>
      <c r="H6" s="609" t="s">
        <v>762</v>
      </c>
      <c r="I6" s="25"/>
    </row>
    <row r="7" spans="1:9" ht="76.5">
      <c r="A7" s="167"/>
      <c r="B7" s="23"/>
      <c r="C7" s="608"/>
      <c r="D7" s="337" t="s">
        <v>763</v>
      </c>
      <c r="E7" s="337" t="s">
        <v>761</v>
      </c>
      <c r="F7" s="608"/>
      <c r="G7" s="608"/>
      <c r="H7" s="610"/>
      <c r="I7" s="25"/>
    </row>
    <row r="8" spans="1:9">
      <c r="A8" s="98">
        <v>1</v>
      </c>
      <c r="B8" s="80" t="s">
        <v>254</v>
      </c>
      <c r="C8" s="540">
        <v>45277762</v>
      </c>
      <c r="D8" s="541">
        <v>0</v>
      </c>
      <c r="E8" s="540">
        <v>0</v>
      </c>
      <c r="F8" s="540">
        <v>13274297</v>
      </c>
      <c r="G8" s="542">
        <v>13274297</v>
      </c>
      <c r="H8" s="343">
        <f>G8/(C8+E8)</f>
        <v>0.29317475983022306</v>
      </c>
    </row>
    <row r="9" spans="1:9" ht="15" customHeight="1">
      <c r="A9" s="98">
        <v>2</v>
      </c>
      <c r="B9" s="80" t="s">
        <v>255</v>
      </c>
      <c r="C9" s="540">
        <v>0</v>
      </c>
      <c r="D9" s="541">
        <v>0</v>
      </c>
      <c r="E9" s="540">
        <v>0</v>
      </c>
      <c r="F9" s="540">
        <v>0</v>
      </c>
      <c r="G9" s="542">
        <v>0</v>
      </c>
      <c r="H9" s="343" t="e">
        <f t="shared" ref="H9:H21" si="0">G9/(C9+E9)</f>
        <v>#DIV/0!</v>
      </c>
    </row>
    <row r="10" spans="1:9">
      <c r="A10" s="98">
        <v>3</v>
      </c>
      <c r="B10" s="80" t="s">
        <v>256</v>
      </c>
      <c r="C10" s="540">
        <v>0</v>
      </c>
      <c r="D10" s="541">
        <v>0</v>
      </c>
      <c r="E10" s="540">
        <v>0</v>
      </c>
      <c r="F10" s="540">
        <v>0</v>
      </c>
      <c r="G10" s="542">
        <v>0</v>
      </c>
      <c r="H10" s="343" t="e">
        <f t="shared" si="0"/>
        <v>#DIV/0!</v>
      </c>
    </row>
    <row r="11" spans="1:9">
      <c r="A11" s="98">
        <v>4</v>
      </c>
      <c r="B11" s="80" t="s">
        <v>257</v>
      </c>
      <c r="C11" s="540">
        <v>0</v>
      </c>
      <c r="D11" s="541">
        <v>0</v>
      </c>
      <c r="E11" s="540">
        <v>0</v>
      </c>
      <c r="F11" s="540">
        <v>0</v>
      </c>
      <c r="G11" s="542">
        <v>0</v>
      </c>
      <c r="H11" s="343" t="e">
        <f t="shared" si="0"/>
        <v>#DIV/0!</v>
      </c>
    </row>
    <row r="12" spans="1:9">
      <c r="A12" s="98">
        <v>5</v>
      </c>
      <c r="B12" s="80" t="s">
        <v>258</v>
      </c>
      <c r="C12" s="540">
        <v>0</v>
      </c>
      <c r="D12" s="541">
        <v>0</v>
      </c>
      <c r="E12" s="540">
        <v>0</v>
      </c>
      <c r="F12" s="540">
        <v>0</v>
      </c>
      <c r="G12" s="542">
        <v>0</v>
      </c>
      <c r="H12" s="343" t="e">
        <f t="shared" si="0"/>
        <v>#DIV/0!</v>
      </c>
    </row>
    <row r="13" spans="1:9">
      <c r="A13" s="98">
        <v>6</v>
      </c>
      <c r="B13" s="80" t="s">
        <v>259</v>
      </c>
      <c r="C13" s="540">
        <v>15125094</v>
      </c>
      <c r="D13" s="541">
        <v>0</v>
      </c>
      <c r="E13" s="540">
        <v>0</v>
      </c>
      <c r="F13" s="540">
        <v>7555533.2999999998</v>
      </c>
      <c r="G13" s="542">
        <v>7555533.2999999998</v>
      </c>
      <c r="H13" s="343">
        <f t="shared" si="0"/>
        <v>0.49953628717943832</v>
      </c>
    </row>
    <row r="14" spans="1:9">
      <c r="A14" s="98">
        <v>7</v>
      </c>
      <c r="B14" s="80" t="s">
        <v>74</v>
      </c>
      <c r="C14" s="540">
        <v>20668007</v>
      </c>
      <c r="D14" s="541">
        <v>23248994.223000001</v>
      </c>
      <c r="E14" s="540">
        <v>19960374.770500001</v>
      </c>
      <c r="F14" s="541">
        <v>40628381.770500004</v>
      </c>
      <c r="G14" s="543">
        <v>40628381.770500004</v>
      </c>
      <c r="H14" s="343">
        <f>G14/(C14+E14)</f>
        <v>1</v>
      </c>
    </row>
    <row r="15" spans="1:9">
      <c r="A15" s="98">
        <v>8</v>
      </c>
      <c r="B15" s="80" t="s">
        <v>75</v>
      </c>
      <c r="C15" s="540">
        <v>17995283</v>
      </c>
      <c r="D15" s="541">
        <v>6046397.9378000004</v>
      </c>
      <c r="E15" s="540">
        <v>4613592.078350001</v>
      </c>
      <c r="F15" s="541">
        <v>22608875.07835</v>
      </c>
      <c r="G15" s="543">
        <v>22608875.07835</v>
      </c>
      <c r="H15" s="343">
        <f t="shared" si="0"/>
        <v>1</v>
      </c>
    </row>
    <row r="16" spans="1:9">
      <c r="A16" s="98">
        <v>9</v>
      </c>
      <c r="B16" s="80" t="s">
        <v>76</v>
      </c>
      <c r="C16" s="540">
        <v>0</v>
      </c>
      <c r="D16" s="541">
        <v>0</v>
      </c>
      <c r="E16" s="540">
        <v>0</v>
      </c>
      <c r="F16" s="541">
        <v>0</v>
      </c>
      <c r="G16" s="543">
        <v>0</v>
      </c>
      <c r="H16" s="343" t="e">
        <f t="shared" si="0"/>
        <v>#DIV/0!</v>
      </c>
    </row>
    <row r="17" spans="1:8">
      <c r="A17" s="98">
        <v>10</v>
      </c>
      <c r="B17" s="80" t="s">
        <v>70</v>
      </c>
      <c r="C17" s="540">
        <v>0</v>
      </c>
      <c r="D17" s="541">
        <v>0</v>
      </c>
      <c r="E17" s="540">
        <v>0</v>
      </c>
      <c r="F17" s="541">
        <v>0</v>
      </c>
      <c r="G17" s="543">
        <v>0</v>
      </c>
      <c r="H17" s="343" t="e">
        <f t="shared" si="0"/>
        <v>#DIV/0!</v>
      </c>
    </row>
    <row r="18" spans="1:8">
      <c r="A18" s="98">
        <v>11</v>
      </c>
      <c r="B18" s="80" t="s">
        <v>71</v>
      </c>
      <c r="C18" s="540">
        <v>0</v>
      </c>
      <c r="D18" s="541">
        <v>0</v>
      </c>
      <c r="E18" s="540">
        <v>0</v>
      </c>
      <c r="F18" s="541">
        <v>0</v>
      </c>
      <c r="G18" s="543">
        <v>0</v>
      </c>
      <c r="H18" s="343" t="e">
        <f t="shared" si="0"/>
        <v>#DIV/0!</v>
      </c>
    </row>
    <row r="19" spans="1:8">
      <c r="A19" s="98">
        <v>12</v>
      </c>
      <c r="B19" s="80" t="s">
        <v>72</v>
      </c>
      <c r="C19" s="540">
        <v>0</v>
      </c>
      <c r="D19" s="541">
        <v>0</v>
      </c>
      <c r="E19" s="540">
        <v>0</v>
      </c>
      <c r="F19" s="541">
        <v>0</v>
      </c>
      <c r="G19" s="543">
        <v>0</v>
      </c>
      <c r="H19" s="343" t="e">
        <f t="shared" si="0"/>
        <v>#DIV/0!</v>
      </c>
    </row>
    <row r="20" spans="1:8">
      <c r="A20" s="98">
        <v>13</v>
      </c>
      <c r="B20" s="80" t="s">
        <v>73</v>
      </c>
      <c r="C20" s="540">
        <v>0</v>
      </c>
      <c r="D20" s="541">
        <v>0</v>
      </c>
      <c r="E20" s="540">
        <v>0</v>
      </c>
      <c r="F20" s="541">
        <v>0</v>
      </c>
      <c r="G20" s="543">
        <v>0</v>
      </c>
      <c r="H20" s="343" t="e">
        <f t="shared" si="0"/>
        <v>#DIV/0!</v>
      </c>
    </row>
    <row r="21" spans="1:8">
      <c r="A21" s="98">
        <v>14</v>
      </c>
      <c r="B21" s="80" t="s">
        <v>288</v>
      </c>
      <c r="C21" s="540">
        <v>9692005</v>
      </c>
      <c r="D21" s="541">
        <v>0</v>
      </c>
      <c r="E21" s="540">
        <v>0</v>
      </c>
      <c r="F21" s="541">
        <v>4275776.4000000004</v>
      </c>
      <c r="G21" s="543">
        <v>4275776.4000000004</v>
      </c>
      <c r="H21" s="343">
        <f t="shared" si="0"/>
        <v>0.44116531099602202</v>
      </c>
    </row>
    <row r="22" spans="1:8" ht="13.5" thickBot="1">
      <c r="A22" s="169"/>
      <c r="B22" s="176" t="s">
        <v>69</v>
      </c>
      <c r="C22" s="544">
        <f>SUM(C8:C21)</f>
        <v>108758151</v>
      </c>
      <c r="D22" s="544">
        <f>SUM(D8:D21)</f>
        <v>29295392.160800003</v>
      </c>
      <c r="E22" s="544">
        <f>SUM(E8:E21)</f>
        <v>24573966.848850001</v>
      </c>
      <c r="F22" s="544">
        <f>SUM(F8:F21)</f>
        <v>88342863.54885</v>
      </c>
      <c r="G22" s="544">
        <f>SUM(G8:G21)</f>
        <v>88342863.54885</v>
      </c>
      <c r="H22" s="545">
        <f>G22/(C22+E22)</f>
        <v>0.66257751676155474</v>
      </c>
    </row>
    <row r="28" spans="1:8" ht="10.5" customHeight="1"/>
  </sheetData>
  <mergeCells count="5">
    <mergeCell ref="C6:C7"/>
    <mergeCell ref="F6:F7"/>
    <mergeCell ref="G6:G7"/>
    <mergeCell ref="H6:H7"/>
    <mergeCell ref="D6:E6"/>
  </mergeCells>
  <pageMargins left="0.7" right="0.7" top="0.75" bottom="0.75" header="0.3" footer="0.3"/>
  <pageSetup paperSize="9" orientation="portrait" verticalDpi="0" r:id="rId1"/>
  <ignoredErrors>
    <ignoredError sqref="H9:H20"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Normal="100" workbookViewId="0">
      <pane xSplit="2" ySplit="6" topLeftCell="C7" activePane="bottomRight" state="frozen"/>
      <selection pane="topRight" activeCell="C1" sqref="C1"/>
      <selection pane="bottomLeft" activeCell="A6" sqref="A6"/>
      <selection pane="bottomRight" activeCell="B1" sqref="B1"/>
    </sheetView>
  </sheetViews>
  <sheetFormatPr defaultColWidth="9.140625" defaultRowHeight="12.75"/>
  <cols>
    <col min="1" max="1" width="10.5703125" style="371" bestFit="1" customWidth="1"/>
    <col min="2" max="2" width="104.140625" style="371" customWidth="1"/>
    <col min="3" max="11" width="12.7109375" style="371" customWidth="1"/>
    <col min="12" max="16384" width="9.140625" style="371"/>
  </cols>
  <sheetData>
    <row r="1" spans="1:11">
      <c r="A1" s="371" t="s">
        <v>226</v>
      </c>
      <c r="B1" s="516" t="s">
        <v>921</v>
      </c>
    </row>
    <row r="2" spans="1:11" ht="15">
      <c r="A2" s="371" t="s">
        <v>227</v>
      </c>
      <c r="B2" s="500">
        <f>'1. key ratios'!B2</f>
        <v>43555</v>
      </c>
      <c r="C2" s="372"/>
      <c r="D2" s="372"/>
    </row>
    <row r="3" spans="1:11">
      <c r="B3" s="372"/>
      <c r="C3" s="372"/>
      <c r="D3" s="372"/>
    </row>
    <row r="4" spans="1:11" ht="13.5" thickBot="1">
      <c r="A4" s="371" t="s">
        <v>830</v>
      </c>
      <c r="B4" s="338" t="s">
        <v>829</v>
      </c>
      <c r="C4" s="372"/>
      <c r="D4" s="372"/>
    </row>
    <row r="5" spans="1:11" ht="30" customHeight="1">
      <c r="A5" s="616"/>
      <c r="B5" s="617"/>
      <c r="C5" s="614" t="s">
        <v>865</v>
      </c>
      <c r="D5" s="614"/>
      <c r="E5" s="614"/>
      <c r="F5" s="614" t="s">
        <v>866</v>
      </c>
      <c r="G5" s="614"/>
      <c r="H5" s="614"/>
      <c r="I5" s="614" t="s">
        <v>867</v>
      </c>
      <c r="J5" s="614"/>
      <c r="K5" s="615"/>
    </row>
    <row r="6" spans="1:11">
      <c r="A6" s="369"/>
      <c r="B6" s="370"/>
      <c r="C6" s="373" t="s">
        <v>28</v>
      </c>
      <c r="D6" s="373" t="s">
        <v>133</v>
      </c>
      <c r="E6" s="373" t="s">
        <v>69</v>
      </c>
      <c r="F6" s="373" t="s">
        <v>28</v>
      </c>
      <c r="G6" s="373" t="s">
        <v>133</v>
      </c>
      <c r="H6" s="373" t="s">
        <v>69</v>
      </c>
      <c r="I6" s="373" t="s">
        <v>28</v>
      </c>
      <c r="J6" s="373" t="s">
        <v>133</v>
      </c>
      <c r="K6" s="378" t="s">
        <v>69</v>
      </c>
    </row>
    <row r="7" spans="1:11">
      <c r="A7" s="379" t="s">
        <v>800</v>
      </c>
      <c r="B7" s="368"/>
      <c r="C7" s="368"/>
      <c r="D7" s="368"/>
      <c r="E7" s="368"/>
      <c r="F7" s="368"/>
      <c r="G7" s="368"/>
      <c r="H7" s="368"/>
      <c r="I7" s="368"/>
      <c r="J7" s="368"/>
      <c r="K7" s="380"/>
    </row>
    <row r="8" spans="1:11">
      <c r="A8" s="367">
        <v>1</v>
      </c>
      <c r="B8" s="352" t="s">
        <v>800</v>
      </c>
      <c r="C8" s="349"/>
      <c r="D8" s="349"/>
      <c r="E8" s="349"/>
      <c r="F8" s="546">
        <v>37409500.259966604</v>
      </c>
      <c r="G8" s="546">
        <v>19662775.538112398</v>
      </c>
      <c r="H8" s="546">
        <v>57072275.798078999</v>
      </c>
      <c r="I8" s="546">
        <v>37216280.977966703</v>
      </c>
      <c r="J8" s="546">
        <v>14508100.5690322</v>
      </c>
      <c r="K8" s="547">
        <v>51724381.546998903</v>
      </c>
    </row>
    <row r="9" spans="1:11">
      <c r="A9" s="379" t="s">
        <v>801</v>
      </c>
      <c r="B9" s="368"/>
      <c r="C9" s="368"/>
      <c r="D9" s="368"/>
      <c r="E9" s="368"/>
      <c r="F9" s="368"/>
      <c r="G9" s="368"/>
      <c r="H9" s="368"/>
      <c r="I9" s="368"/>
      <c r="J9" s="368"/>
      <c r="K9" s="380"/>
    </row>
    <row r="10" spans="1:11">
      <c r="A10" s="381">
        <v>2</v>
      </c>
      <c r="B10" s="353" t="s">
        <v>802</v>
      </c>
      <c r="C10" s="548">
        <v>1575635.8315543002</v>
      </c>
      <c r="D10" s="549">
        <v>8977232.5741767995</v>
      </c>
      <c r="E10" s="549">
        <v>10552868.405731101</v>
      </c>
      <c r="F10" s="549">
        <v>519075.68015301152</v>
      </c>
      <c r="G10" s="549">
        <v>3137245.5610109665</v>
      </c>
      <c r="H10" s="549">
        <v>3656321.2411639779</v>
      </c>
      <c r="I10" s="549">
        <v>99232.702644385019</v>
      </c>
      <c r="J10" s="549">
        <v>643498.21778081008</v>
      </c>
      <c r="K10" s="550">
        <v>742730.92042519513</v>
      </c>
    </row>
    <row r="11" spans="1:11">
      <c r="A11" s="381">
        <v>3</v>
      </c>
      <c r="B11" s="353" t="s">
        <v>803</v>
      </c>
      <c r="C11" s="548">
        <v>9287977.9928843975</v>
      </c>
      <c r="D11" s="549">
        <v>36558532.122494504</v>
      </c>
      <c r="E11" s="549">
        <v>45846510.115378901</v>
      </c>
      <c r="F11" s="549">
        <v>3625470.6573643778</v>
      </c>
      <c r="G11" s="549">
        <v>16502468.053624893</v>
      </c>
      <c r="H11" s="549">
        <v>20127938.71098927</v>
      </c>
      <c r="I11" s="549">
        <v>2040263.3234230976</v>
      </c>
      <c r="J11" s="549">
        <v>9199246.267263487</v>
      </c>
      <c r="K11" s="550">
        <v>11239509.590686584</v>
      </c>
    </row>
    <row r="12" spans="1:11">
      <c r="A12" s="381">
        <v>4</v>
      </c>
      <c r="B12" s="353" t="s">
        <v>804</v>
      </c>
      <c r="C12" s="548">
        <v>0</v>
      </c>
      <c r="D12" s="549">
        <v>0</v>
      </c>
      <c r="E12" s="549">
        <v>0</v>
      </c>
      <c r="F12" s="549"/>
      <c r="G12" s="549"/>
      <c r="H12" s="549">
        <v>0</v>
      </c>
      <c r="I12" s="549"/>
      <c r="J12" s="549"/>
      <c r="K12" s="550">
        <v>0</v>
      </c>
    </row>
    <row r="13" spans="1:11">
      <c r="A13" s="381">
        <v>5</v>
      </c>
      <c r="B13" s="353" t="s">
        <v>805</v>
      </c>
      <c r="C13" s="548">
        <v>10368555.2104435</v>
      </c>
      <c r="D13" s="549">
        <v>18391989.195915997</v>
      </c>
      <c r="E13" s="549">
        <v>28760544.406359497</v>
      </c>
      <c r="F13" s="549">
        <v>1158523.3267275586</v>
      </c>
      <c r="G13" s="549">
        <v>2050637.9938979619</v>
      </c>
      <c r="H13" s="549">
        <v>3209161.3206255203</v>
      </c>
      <c r="I13" s="549">
        <v>540897.15238882496</v>
      </c>
      <c r="J13" s="549">
        <v>1059282.3212731599</v>
      </c>
      <c r="K13" s="550">
        <v>1600179.4736619848</v>
      </c>
    </row>
    <row r="14" spans="1:11">
      <c r="A14" s="381">
        <v>6</v>
      </c>
      <c r="B14" s="353" t="s">
        <v>820</v>
      </c>
      <c r="C14" s="548"/>
      <c r="D14" s="549"/>
      <c r="E14" s="549"/>
      <c r="F14" s="549"/>
      <c r="G14" s="549"/>
      <c r="H14" s="549"/>
      <c r="I14" s="549"/>
      <c r="J14" s="549"/>
      <c r="K14" s="550"/>
    </row>
    <row r="15" spans="1:11">
      <c r="A15" s="381">
        <v>7</v>
      </c>
      <c r="B15" s="353" t="s">
        <v>807</v>
      </c>
      <c r="C15" s="548">
        <v>9460.3568887000001</v>
      </c>
      <c r="D15" s="549">
        <v>48494.856612999996</v>
      </c>
      <c r="E15" s="549">
        <v>57955.213501699996</v>
      </c>
      <c r="F15" s="549">
        <v>7363.2983333000002</v>
      </c>
      <c r="G15" s="549">
        <v>3837.6422855000001</v>
      </c>
      <c r="H15" s="549">
        <v>11200.940618799999</v>
      </c>
      <c r="I15" s="549">
        <v>7363.2983333000002</v>
      </c>
      <c r="J15" s="549">
        <v>3837.6422855000001</v>
      </c>
      <c r="K15" s="550">
        <v>11200.940618799999</v>
      </c>
    </row>
    <row r="16" spans="1:11">
      <c r="A16" s="381">
        <v>8</v>
      </c>
      <c r="B16" s="354" t="s">
        <v>808</v>
      </c>
      <c r="C16" s="548">
        <v>21241629.391770899</v>
      </c>
      <c r="D16" s="549">
        <v>63976248.749200307</v>
      </c>
      <c r="E16" s="549">
        <v>85217878.140971199</v>
      </c>
      <c r="F16" s="549">
        <v>5310432.9625782482</v>
      </c>
      <c r="G16" s="549">
        <v>21694189.250819322</v>
      </c>
      <c r="H16" s="549">
        <v>27004622.21339757</v>
      </c>
      <c r="I16" s="549">
        <v>2687756.4767896077</v>
      </c>
      <c r="J16" s="549">
        <v>10905864.448602956</v>
      </c>
      <c r="K16" s="550">
        <v>13593620.925392564</v>
      </c>
    </row>
    <row r="17" spans="1:11">
      <c r="A17" s="379" t="s">
        <v>809</v>
      </c>
      <c r="B17" s="368"/>
      <c r="C17" s="551"/>
      <c r="D17" s="551"/>
      <c r="E17" s="551"/>
      <c r="F17" s="551"/>
      <c r="G17" s="551"/>
      <c r="H17" s="551"/>
      <c r="I17" s="551"/>
      <c r="J17" s="551"/>
      <c r="K17" s="552"/>
    </row>
    <row r="18" spans="1:11">
      <c r="A18" s="381">
        <v>9</v>
      </c>
      <c r="B18" s="353" t="s">
        <v>810</v>
      </c>
      <c r="C18" s="548">
        <v>0</v>
      </c>
      <c r="D18" s="549">
        <v>0</v>
      </c>
      <c r="E18" s="549">
        <v>0</v>
      </c>
      <c r="F18" s="549"/>
      <c r="G18" s="549"/>
      <c r="H18" s="549">
        <v>0</v>
      </c>
      <c r="I18" s="549">
        <v>0</v>
      </c>
      <c r="J18" s="549">
        <v>0</v>
      </c>
      <c r="K18" s="550">
        <v>0</v>
      </c>
    </row>
    <row r="19" spans="1:11">
      <c r="A19" s="381">
        <v>10</v>
      </c>
      <c r="B19" s="353" t="s">
        <v>811</v>
      </c>
      <c r="C19" s="548">
        <v>17208445.728815302</v>
      </c>
      <c r="D19" s="549">
        <v>29622740.957591102</v>
      </c>
      <c r="E19" s="549">
        <v>46831186.686406404</v>
      </c>
      <c r="F19" s="549">
        <v>985061.34561155003</v>
      </c>
      <c r="G19" s="549">
        <v>1057130.9882725498</v>
      </c>
      <c r="H19" s="549">
        <v>2042192.3338841</v>
      </c>
      <c r="I19" s="549">
        <v>1178280.6276114499</v>
      </c>
      <c r="J19" s="549">
        <v>12212619.05732565</v>
      </c>
      <c r="K19" s="550">
        <v>13390899.684937101</v>
      </c>
    </row>
    <row r="20" spans="1:11">
      <c r="A20" s="381">
        <v>11</v>
      </c>
      <c r="B20" s="353" t="s">
        <v>812</v>
      </c>
      <c r="C20" s="548">
        <v>1499623.946555</v>
      </c>
      <c r="D20" s="549">
        <v>167925.49029190006</v>
      </c>
      <c r="E20" s="549">
        <v>1667549.4368469</v>
      </c>
      <c r="F20" s="549">
        <v>204359.9999999</v>
      </c>
      <c r="G20" s="549">
        <v>153567.01972770001</v>
      </c>
      <c r="H20" s="549">
        <v>357927.01972760004</v>
      </c>
      <c r="I20" s="549">
        <v>204359.9999999</v>
      </c>
      <c r="J20" s="549">
        <v>153567.01972770001</v>
      </c>
      <c r="K20" s="550">
        <v>357927.01972760004</v>
      </c>
    </row>
    <row r="21" spans="1:11" ht="13.5" thickBot="1">
      <c r="A21" s="234">
        <v>12</v>
      </c>
      <c r="B21" s="382" t="s">
        <v>813</v>
      </c>
      <c r="C21" s="553">
        <v>18708069.675370302</v>
      </c>
      <c r="D21" s="554">
        <v>29790666.447883002</v>
      </c>
      <c r="E21" s="553">
        <v>48498736.123253301</v>
      </c>
      <c r="F21" s="554">
        <v>1189421.34561145</v>
      </c>
      <c r="G21" s="554">
        <v>1210698.0080002497</v>
      </c>
      <c r="H21" s="554">
        <v>2400119.3536117002</v>
      </c>
      <c r="I21" s="554">
        <v>1382640.6276113498</v>
      </c>
      <c r="J21" s="554">
        <v>12366186.077053349</v>
      </c>
      <c r="K21" s="555">
        <v>13748826.704664702</v>
      </c>
    </row>
    <row r="22" spans="1:11" ht="38.25" customHeight="1" thickBot="1">
      <c r="A22" s="365"/>
      <c r="B22" s="366"/>
      <c r="C22" s="366"/>
      <c r="D22" s="366"/>
      <c r="E22" s="366"/>
      <c r="F22" s="613" t="s">
        <v>814</v>
      </c>
      <c r="G22" s="614"/>
      <c r="H22" s="614"/>
      <c r="I22" s="613" t="s">
        <v>815</v>
      </c>
      <c r="J22" s="614"/>
      <c r="K22" s="615"/>
    </row>
    <row r="23" spans="1:11">
      <c r="A23" s="358">
        <v>13</v>
      </c>
      <c r="B23" s="355" t="s">
        <v>800</v>
      </c>
      <c r="C23" s="364"/>
      <c r="D23" s="364"/>
      <c r="E23" s="364"/>
      <c r="F23" s="556">
        <v>37409500.259966604</v>
      </c>
      <c r="G23" s="556">
        <v>19662775.538112398</v>
      </c>
      <c r="H23" s="556">
        <v>57072275.798078999</v>
      </c>
      <c r="I23" s="556">
        <v>37216280.977966703</v>
      </c>
      <c r="J23" s="556">
        <v>14508100.5690322</v>
      </c>
      <c r="K23" s="557">
        <v>51724381.546998896</v>
      </c>
    </row>
    <row r="24" spans="1:11" ht="13.5" thickBot="1">
      <c r="A24" s="359">
        <v>14</v>
      </c>
      <c r="B24" s="356" t="s">
        <v>816</v>
      </c>
      <c r="C24" s="383"/>
      <c r="D24" s="362"/>
      <c r="E24" s="363"/>
      <c r="F24" s="558">
        <v>4121016.5191889973</v>
      </c>
      <c r="G24" s="558">
        <v>20483491.242819067</v>
      </c>
      <c r="H24" s="558">
        <v>24604507.762008063</v>
      </c>
      <c r="I24" s="558">
        <v>1724963.7289090846</v>
      </c>
      <c r="J24" s="558">
        <v>3349902.947958278</v>
      </c>
      <c r="K24" s="559">
        <v>4126804.0370883867</v>
      </c>
    </row>
    <row r="25" spans="1:11" ht="13.5" thickBot="1">
      <c r="A25" s="360">
        <v>15</v>
      </c>
      <c r="B25" s="357" t="s">
        <v>817</v>
      </c>
      <c r="C25" s="361"/>
      <c r="D25" s="361"/>
      <c r="E25" s="361"/>
      <c r="F25" s="560">
        <v>9.0777360599682027</v>
      </c>
      <c r="G25" s="560">
        <v>0.95993282126676582</v>
      </c>
      <c r="H25" s="560">
        <v>2.3195861648654712</v>
      </c>
      <c r="I25" s="560">
        <v>21.575109293169501</v>
      </c>
      <c r="J25" s="560">
        <v>4.3309017587732495</v>
      </c>
      <c r="K25" s="561">
        <v>12.53376246658234</v>
      </c>
    </row>
    <row r="28" spans="1:11" ht="38.25">
      <c r="B28" s="24" t="s">
        <v>864</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B2" sqref="B2"/>
    </sheetView>
  </sheetViews>
  <sheetFormatPr defaultColWidth="9.140625" defaultRowHeight="15"/>
  <cols>
    <col min="1" max="1" width="10.5703125" style="75" bestFit="1" customWidth="1"/>
    <col min="2" max="2" width="95" style="75" customWidth="1"/>
    <col min="3" max="3" width="12.5703125" style="75" bestFit="1" customWidth="1"/>
    <col min="4" max="4" width="10" style="75" bestFit="1" customWidth="1"/>
    <col min="5" max="5" width="18.28515625" style="75" bestFit="1" customWidth="1"/>
    <col min="6" max="13" width="10.7109375" style="75" customWidth="1"/>
    <col min="14" max="14" width="31" style="75" bestFit="1" customWidth="1"/>
    <col min="15" max="16384" width="9.140625" style="13"/>
  </cols>
  <sheetData>
    <row r="1" spans="1:14">
      <c r="A1" s="5" t="s">
        <v>226</v>
      </c>
      <c r="B1" s="516" t="s">
        <v>921</v>
      </c>
    </row>
    <row r="2" spans="1:14" ht="14.25" customHeight="1">
      <c r="A2" s="75" t="s">
        <v>227</v>
      </c>
      <c r="B2" s="500">
        <f>'1. key ratios'!B2</f>
        <v>43555</v>
      </c>
    </row>
    <row r="3" spans="1:14" ht="14.25" customHeight="1"/>
    <row r="4" spans="1:14" ht="15.75" thickBot="1">
      <c r="A4" s="2" t="s">
        <v>662</v>
      </c>
      <c r="B4" s="100" t="s">
        <v>78</v>
      </c>
    </row>
    <row r="5" spans="1:14" s="26" customFormat="1" ht="12.75">
      <c r="A5" s="185"/>
      <c r="B5" s="186"/>
      <c r="C5" s="187" t="s">
        <v>0</v>
      </c>
      <c r="D5" s="187" t="s">
        <v>1</v>
      </c>
      <c r="E5" s="187" t="s">
        <v>2</v>
      </c>
      <c r="F5" s="187" t="s">
        <v>3</v>
      </c>
      <c r="G5" s="187" t="s">
        <v>4</v>
      </c>
      <c r="H5" s="187" t="s">
        <v>5</v>
      </c>
      <c r="I5" s="187" t="s">
        <v>276</v>
      </c>
      <c r="J5" s="187" t="s">
        <v>277</v>
      </c>
      <c r="K5" s="187" t="s">
        <v>278</v>
      </c>
      <c r="L5" s="187" t="s">
        <v>279</v>
      </c>
      <c r="M5" s="187" t="s">
        <v>280</v>
      </c>
      <c r="N5" s="188" t="s">
        <v>281</v>
      </c>
    </row>
    <row r="6" spans="1:14" ht="45">
      <c r="A6" s="177"/>
      <c r="B6" s="112"/>
      <c r="C6" s="113" t="s">
        <v>88</v>
      </c>
      <c r="D6" s="114" t="s">
        <v>77</v>
      </c>
      <c r="E6" s="115" t="s">
        <v>87</v>
      </c>
      <c r="F6" s="116">
        <v>0</v>
      </c>
      <c r="G6" s="116">
        <v>0.2</v>
      </c>
      <c r="H6" s="116">
        <v>0.35</v>
      </c>
      <c r="I6" s="116">
        <v>0.5</v>
      </c>
      <c r="J6" s="116">
        <v>0.75</v>
      </c>
      <c r="K6" s="116">
        <v>1</v>
      </c>
      <c r="L6" s="116">
        <v>1.5</v>
      </c>
      <c r="M6" s="116">
        <v>2.5</v>
      </c>
      <c r="N6" s="178" t="s">
        <v>78</v>
      </c>
    </row>
    <row r="7" spans="1:14">
      <c r="A7" s="179">
        <v>1</v>
      </c>
      <c r="B7" s="117" t="s">
        <v>79</v>
      </c>
      <c r="C7" s="325">
        <f>SUM(C8:C13)</f>
        <v>0</v>
      </c>
      <c r="D7" s="112"/>
      <c r="E7" s="328">
        <f t="shared" ref="E7:M7" si="0">SUM(E8:E13)</f>
        <v>0</v>
      </c>
      <c r="F7" s="325">
        <f>SUM(F8:F13)</f>
        <v>0</v>
      </c>
      <c r="G7" s="325">
        <f t="shared" si="0"/>
        <v>0</v>
      </c>
      <c r="H7" s="325">
        <f t="shared" si="0"/>
        <v>0</v>
      </c>
      <c r="I7" s="325">
        <f t="shared" si="0"/>
        <v>0</v>
      </c>
      <c r="J7" s="325">
        <f t="shared" si="0"/>
        <v>0</v>
      </c>
      <c r="K7" s="325">
        <f t="shared" si="0"/>
        <v>0</v>
      </c>
      <c r="L7" s="325">
        <f t="shared" si="0"/>
        <v>0</v>
      </c>
      <c r="M7" s="325">
        <f t="shared" si="0"/>
        <v>0</v>
      </c>
      <c r="N7" s="180">
        <f>SUM(N8:N13)</f>
        <v>0</v>
      </c>
    </row>
    <row r="8" spans="1:14">
      <c r="A8" s="179">
        <v>1.1000000000000001</v>
      </c>
      <c r="B8" s="118" t="s">
        <v>80</v>
      </c>
      <c r="C8" s="326">
        <v>0</v>
      </c>
      <c r="D8" s="119">
        <v>0.02</v>
      </c>
      <c r="E8" s="328">
        <f>C8*D8</f>
        <v>0</v>
      </c>
      <c r="F8" s="326"/>
      <c r="G8" s="326"/>
      <c r="H8" s="326"/>
      <c r="I8" s="326"/>
      <c r="J8" s="326"/>
      <c r="K8" s="326"/>
      <c r="L8" s="326"/>
      <c r="M8" s="326"/>
      <c r="N8" s="180">
        <f>SUMPRODUCT($F$6:$M$6,F8:M8)</f>
        <v>0</v>
      </c>
    </row>
    <row r="9" spans="1:14">
      <c r="A9" s="179">
        <v>1.2</v>
      </c>
      <c r="B9" s="118" t="s">
        <v>81</v>
      </c>
      <c r="C9" s="326">
        <v>0</v>
      </c>
      <c r="D9" s="119">
        <v>0.05</v>
      </c>
      <c r="E9" s="328">
        <f>C9*D9</f>
        <v>0</v>
      </c>
      <c r="F9" s="326"/>
      <c r="G9" s="326"/>
      <c r="H9" s="326"/>
      <c r="I9" s="326"/>
      <c r="J9" s="326"/>
      <c r="K9" s="326"/>
      <c r="L9" s="326"/>
      <c r="M9" s="326"/>
      <c r="N9" s="180">
        <f t="shared" ref="N9:N12" si="1">SUMPRODUCT($F$6:$M$6,F9:M9)</f>
        <v>0</v>
      </c>
    </row>
    <row r="10" spans="1:14">
      <c r="A10" s="179">
        <v>1.3</v>
      </c>
      <c r="B10" s="118" t="s">
        <v>82</v>
      </c>
      <c r="C10" s="326">
        <v>0</v>
      </c>
      <c r="D10" s="119">
        <v>0.08</v>
      </c>
      <c r="E10" s="328">
        <f>C10*D10</f>
        <v>0</v>
      </c>
      <c r="F10" s="326"/>
      <c r="G10" s="326"/>
      <c r="H10" s="326"/>
      <c r="I10" s="326"/>
      <c r="J10" s="326"/>
      <c r="K10" s="326"/>
      <c r="L10" s="326"/>
      <c r="M10" s="326"/>
      <c r="N10" s="180">
        <f>SUMPRODUCT($F$6:$M$6,F10:M10)</f>
        <v>0</v>
      </c>
    </row>
    <row r="11" spans="1:14">
      <c r="A11" s="179">
        <v>1.4</v>
      </c>
      <c r="B11" s="118" t="s">
        <v>83</v>
      </c>
      <c r="C11" s="326">
        <v>0</v>
      </c>
      <c r="D11" s="119">
        <v>0.11</v>
      </c>
      <c r="E11" s="328">
        <f>C11*D11</f>
        <v>0</v>
      </c>
      <c r="F11" s="326"/>
      <c r="G11" s="326"/>
      <c r="H11" s="326"/>
      <c r="I11" s="326"/>
      <c r="J11" s="326"/>
      <c r="K11" s="326"/>
      <c r="L11" s="326"/>
      <c r="M11" s="326"/>
      <c r="N11" s="180">
        <f t="shared" si="1"/>
        <v>0</v>
      </c>
    </row>
    <row r="12" spans="1:14">
      <c r="A12" s="179">
        <v>1.5</v>
      </c>
      <c r="B12" s="118" t="s">
        <v>84</v>
      </c>
      <c r="C12" s="326">
        <v>0</v>
      </c>
      <c r="D12" s="119">
        <v>0.14000000000000001</v>
      </c>
      <c r="E12" s="328">
        <f>C12*D12</f>
        <v>0</v>
      </c>
      <c r="F12" s="326"/>
      <c r="G12" s="326"/>
      <c r="H12" s="326"/>
      <c r="I12" s="326"/>
      <c r="J12" s="326"/>
      <c r="K12" s="326"/>
      <c r="L12" s="326"/>
      <c r="M12" s="326"/>
      <c r="N12" s="180">
        <f t="shared" si="1"/>
        <v>0</v>
      </c>
    </row>
    <row r="13" spans="1:14">
      <c r="A13" s="179">
        <v>1.6</v>
      </c>
      <c r="B13" s="120" t="s">
        <v>85</v>
      </c>
      <c r="C13" s="326">
        <v>0</v>
      </c>
      <c r="D13" s="121"/>
      <c r="E13" s="326"/>
      <c r="F13" s="326"/>
      <c r="G13" s="326"/>
      <c r="H13" s="326"/>
      <c r="I13" s="326"/>
      <c r="J13" s="326"/>
      <c r="K13" s="326"/>
      <c r="L13" s="326"/>
      <c r="M13" s="326"/>
      <c r="N13" s="180">
        <f>SUMPRODUCT($F$6:$M$6,F13:M13)</f>
        <v>0</v>
      </c>
    </row>
    <row r="14" spans="1:14">
      <c r="A14" s="179">
        <v>2</v>
      </c>
      <c r="B14" s="122" t="s">
        <v>86</v>
      </c>
      <c r="C14" s="325">
        <f>SUM(C15:C20)</f>
        <v>0</v>
      </c>
      <c r="D14" s="112"/>
      <c r="E14" s="328">
        <f t="shared" ref="E14:M14" si="2">SUM(E15:E20)</f>
        <v>0</v>
      </c>
      <c r="F14" s="326">
        <f t="shared" si="2"/>
        <v>0</v>
      </c>
      <c r="G14" s="326">
        <f t="shared" si="2"/>
        <v>0</v>
      </c>
      <c r="H14" s="326">
        <f t="shared" si="2"/>
        <v>0</v>
      </c>
      <c r="I14" s="326">
        <f t="shared" si="2"/>
        <v>0</v>
      </c>
      <c r="J14" s="326">
        <f t="shared" si="2"/>
        <v>0</v>
      </c>
      <c r="K14" s="326">
        <f t="shared" si="2"/>
        <v>0</v>
      </c>
      <c r="L14" s="326">
        <f t="shared" si="2"/>
        <v>0</v>
      </c>
      <c r="M14" s="326">
        <f t="shared" si="2"/>
        <v>0</v>
      </c>
      <c r="N14" s="180">
        <f>SUM(N15:N20)</f>
        <v>0</v>
      </c>
    </row>
    <row r="15" spans="1:14">
      <c r="A15" s="179">
        <v>2.1</v>
      </c>
      <c r="B15" s="120" t="s">
        <v>80</v>
      </c>
      <c r="C15" s="326"/>
      <c r="D15" s="119">
        <v>5.0000000000000001E-3</v>
      </c>
      <c r="E15" s="328">
        <f>C15*D15</f>
        <v>0</v>
      </c>
      <c r="F15" s="326"/>
      <c r="G15" s="326"/>
      <c r="H15" s="326"/>
      <c r="I15" s="326"/>
      <c r="J15" s="326"/>
      <c r="K15" s="326"/>
      <c r="L15" s="326"/>
      <c r="M15" s="326"/>
      <c r="N15" s="180">
        <f>SUMPRODUCT($F$6:$M$6,F15:M15)</f>
        <v>0</v>
      </c>
    </row>
    <row r="16" spans="1:14">
      <c r="A16" s="179">
        <v>2.2000000000000002</v>
      </c>
      <c r="B16" s="120" t="s">
        <v>81</v>
      </c>
      <c r="C16" s="326"/>
      <c r="D16" s="119">
        <v>0.01</v>
      </c>
      <c r="E16" s="328">
        <f>C16*D16</f>
        <v>0</v>
      </c>
      <c r="F16" s="326"/>
      <c r="G16" s="326"/>
      <c r="H16" s="326"/>
      <c r="I16" s="326"/>
      <c r="J16" s="326"/>
      <c r="K16" s="326"/>
      <c r="L16" s="326"/>
      <c r="M16" s="326"/>
      <c r="N16" s="180">
        <f t="shared" ref="N16:N20" si="3">SUMPRODUCT($F$6:$M$6,F16:M16)</f>
        <v>0</v>
      </c>
    </row>
    <row r="17" spans="1:14">
      <c r="A17" s="179">
        <v>2.2999999999999998</v>
      </c>
      <c r="B17" s="120" t="s">
        <v>82</v>
      </c>
      <c r="C17" s="326"/>
      <c r="D17" s="119">
        <v>0.02</v>
      </c>
      <c r="E17" s="328">
        <f>C17*D17</f>
        <v>0</v>
      </c>
      <c r="F17" s="326"/>
      <c r="G17" s="326"/>
      <c r="H17" s="326"/>
      <c r="I17" s="326"/>
      <c r="J17" s="326"/>
      <c r="K17" s="326"/>
      <c r="L17" s="326"/>
      <c r="M17" s="326"/>
      <c r="N17" s="180">
        <f t="shared" si="3"/>
        <v>0</v>
      </c>
    </row>
    <row r="18" spans="1:14">
      <c r="A18" s="179">
        <v>2.4</v>
      </c>
      <c r="B18" s="120" t="s">
        <v>83</v>
      </c>
      <c r="C18" s="326"/>
      <c r="D18" s="119">
        <v>0.03</v>
      </c>
      <c r="E18" s="328">
        <f>C18*D18</f>
        <v>0</v>
      </c>
      <c r="F18" s="326"/>
      <c r="G18" s="326"/>
      <c r="H18" s="326"/>
      <c r="I18" s="326"/>
      <c r="J18" s="326"/>
      <c r="K18" s="326"/>
      <c r="L18" s="326"/>
      <c r="M18" s="326"/>
      <c r="N18" s="180">
        <f t="shared" si="3"/>
        <v>0</v>
      </c>
    </row>
    <row r="19" spans="1:14">
      <c r="A19" s="179">
        <v>2.5</v>
      </c>
      <c r="B19" s="120" t="s">
        <v>84</v>
      </c>
      <c r="C19" s="326"/>
      <c r="D19" s="119">
        <v>0.04</v>
      </c>
      <c r="E19" s="328">
        <f>C19*D19</f>
        <v>0</v>
      </c>
      <c r="F19" s="326"/>
      <c r="G19" s="326"/>
      <c r="H19" s="326"/>
      <c r="I19" s="326"/>
      <c r="J19" s="326"/>
      <c r="K19" s="326"/>
      <c r="L19" s="326"/>
      <c r="M19" s="326"/>
      <c r="N19" s="180">
        <f t="shared" si="3"/>
        <v>0</v>
      </c>
    </row>
    <row r="20" spans="1:14">
      <c r="A20" s="179">
        <v>2.6</v>
      </c>
      <c r="B20" s="120" t="s">
        <v>85</v>
      </c>
      <c r="C20" s="326"/>
      <c r="D20" s="121"/>
      <c r="E20" s="329"/>
      <c r="F20" s="326"/>
      <c r="G20" s="326"/>
      <c r="H20" s="326"/>
      <c r="I20" s="326"/>
      <c r="J20" s="326"/>
      <c r="K20" s="326"/>
      <c r="L20" s="326"/>
      <c r="M20" s="326"/>
      <c r="N20" s="180">
        <f t="shared" si="3"/>
        <v>0</v>
      </c>
    </row>
    <row r="21" spans="1:14" ht="15.75" thickBot="1">
      <c r="A21" s="181">
        <v>3</v>
      </c>
      <c r="B21" s="182" t="s">
        <v>69</v>
      </c>
      <c r="C21" s="327">
        <f>C14+C7</f>
        <v>0</v>
      </c>
      <c r="D21" s="183"/>
      <c r="E21" s="330">
        <f>E14+E7</f>
        <v>0</v>
      </c>
      <c r="F21" s="331">
        <f>F7+F14</f>
        <v>0</v>
      </c>
      <c r="G21" s="331">
        <f t="shared" ref="G21:L21" si="4">G7+G14</f>
        <v>0</v>
      </c>
      <c r="H21" s="331">
        <f t="shared" si="4"/>
        <v>0</v>
      </c>
      <c r="I21" s="331">
        <f t="shared" si="4"/>
        <v>0</v>
      </c>
      <c r="J21" s="331">
        <f t="shared" si="4"/>
        <v>0</v>
      </c>
      <c r="K21" s="331">
        <f t="shared" si="4"/>
        <v>0</v>
      </c>
      <c r="L21" s="331">
        <f t="shared" si="4"/>
        <v>0</v>
      </c>
      <c r="M21" s="331">
        <f>M7+M14</f>
        <v>0</v>
      </c>
      <c r="N21" s="184">
        <f>N14+N7</f>
        <v>0</v>
      </c>
    </row>
    <row r="22" spans="1:14">
      <c r="E22" s="332"/>
      <c r="F22" s="332"/>
      <c r="G22" s="332"/>
      <c r="H22" s="332"/>
      <c r="I22" s="332"/>
      <c r="J22" s="332"/>
      <c r="K22" s="332"/>
      <c r="L22" s="332"/>
      <c r="M22" s="332"/>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1"/>
  <sheetViews>
    <sheetView workbookViewId="0">
      <selection activeCell="K17" sqref="K17"/>
    </sheetView>
  </sheetViews>
  <sheetFormatPr defaultRowHeight="15"/>
  <cols>
    <col min="1" max="1" width="11.42578125" customWidth="1"/>
    <col min="2" max="2" width="76.85546875" style="4" customWidth="1"/>
    <col min="3" max="3" width="22.85546875" customWidth="1"/>
    <col min="4" max="4" width="10.42578125" customWidth="1"/>
    <col min="5" max="5" width="10" customWidth="1"/>
    <col min="6" max="6" width="8.5703125" customWidth="1"/>
  </cols>
  <sheetData>
    <row r="1" spans="1:3">
      <c r="A1" s="371" t="s">
        <v>226</v>
      </c>
      <c r="B1" s="516" t="s">
        <v>921</v>
      </c>
    </row>
    <row r="2" spans="1:3" ht="15.75">
      <c r="A2" s="371" t="s">
        <v>227</v>
      </c>
      <c r="B2" s="500">
        <f>'1. key ratios'!B2</f>
        <v>43555</v>
      </c>
    </row>
    <row r="3" spans="1:3">
      <c r="A3" s="371"/>
      <c r="B3"/>
    </row>
    <row r="4" spans="1:3">
      <c r="A4" s="371" t="s">
        <v>909</v>
      </c>
      <c r="B4" t="s">
        <v>868</v>
      </c>
    </row>
    <row r="5" spans="1:3">
      <c r="A5" s="439"/>
      <c r="B5" s="439" t="s">
        <v>869</v>
      </c>
      <c r="C5" s="451"/>
    </row>
    <row r="6" spans="1:3">
      <c r="A6" s="440">
        <v>1</v>
      </c>
      <c r="B6" s="452" t="s">
        <v>869</v>
      </c>
      <c r="C6" s="453">
        <v>109055153</v>
      </c>
    </row>
    <row r="7" spans="1:3">
      <c r="A7" s="440">
        <v>2</v>
      </c>
      <c r="B7" s="452" t="s">
        <v>870</v>
      </c>
      <c r="C7" s="453">
        <v>-297002</v>
      </c>
    </row>
    <row r="8" spans="1:3">
      <c r="A8" s="441">
        <v>3</v>
      </c>
      <c r="B8" s="454" t="s">
        <v>871</v>
      </c>
      <c r="C8" s="455">
        <f>C6+C7</f>
        <v>108758151</v>
      </c>
    </row>
    <row r="9" spans="1:3">
      <c r="A9" s="442"/>
      <c r="B9" s="442" t="s">
        <v>872</v>
      </c>
      <c r="C9" s="456"/>
    </row>
    <row r="10" spans="1:3">
      <c r="A10" s="443">
        <v>4</v>
      </c>
      <c r="B10" s="457" t="s">
        <v>873</v>
      </c>
      <c r="C10" s="453"/>
    </row>
    <row r="11" spans="1:3">
      <c r="A11" s="443">
        <v>5</v>
      </c>
      <c r="B11" s="458" t="s">
        <v>874</v>
      </c>
      <c r="C11" s="453"/>
    </row>
    <row r="12" spans="1:3">
      <c r="A12" s="443" t="s">
        <v>875</v>
      </c>
      <c r="B12" s="452" t="s">
        <v>876</v>
      </c>
      <c r="C12" s="455">
        <f>'[4]Risk Weighted Risk Exposures'!$E$94</f>
        <v>0</v>
      </c>
    </row>
    <row r="13" spans="1:3">
      <c r="A13" s="444">
        <v>6</v>
      </c>
      <c r="B13" s="459" t="s">
        <v>877</v>
      </c>
      <c r="C13" s="453"/>
    </row>
    <row r="14" spans="1:3">
      <c r="A14" s="444">
        <v>7</v>
      </c>
      <c r="B14" s="460" t="s">
        <v>878</v>
      </c>
      <c r="C14" s="453"/>
    </row>
    <row r="15" spans="1:3">
      <c r="A15" s="445">
        <v>8</v>
      </c>
      <c r="B15" s="452" t="s">
        <v>879</v>
      </c>
      <c r="C15" s="453"/>
    </row>
    <row r="16" spans="1:3" ht="24">
      <c r="A16" s="444">
        <v>9</v>
      </c>
      <c r="B16" s="460" t="s">
        <v>880</v>
      </c>
      <c r="C16" s="453"/>
    </row>
    <row r="17" spans="1:3">
      <c r="A17" s="444">
        <v>10</v>
      </c>
      <c r="B17" s="460" t="s">
        <v>881</v>
      </c>
      <c r="C17" s="453"/>
    </row>
    <row r="18" spans="1:3">
      <c r="A18" s="446">
        <v>11</v>
      </c>
      <c r="B18" s="461" t="s">
        <v>882</v>
      </c>
      <c r="C18" s="455">
        <f>SUM(C10:C17)</f>
        <v>0</v>
      </c>
    </row>
    <row r="19" spans="1:3">
      <c r="A19" s="442"/>
      <c r="B19" s="442" t="s">
        <v>883</v>
      </c>
      <c r="C19" s="462"/>
    </row>
    <row r="20" spans="1:3">
      <c r="A20" s="444">
        <v>12</v>
      </c>
      <c r="B20" s="457" t="s">
        <v>884</v>
      </c>
      <c r="C20" s="453"/>
    </row>
    <row r="21" spans="1:3">
      <c r="A21" s="444">
        <v>13</v>
      </c>
      <c r="B21" s="457" t="s">
        <v>885</v>
      </c>
      <c r="C21" s="453"/>
    </row>
    <row r="22" spans="1:3">
      <c r="A22" s="444">
        <v>14</v>
      </c>
      <c r="B22" s="457" t="s">
        <v>886</v>
      </c>
      <c r="C22" s="453"/>
    </row>
    <row r="23" spans="1:3" ht="24">
      <c r="A23" s="444" t="s">
        <v>887</v>
      </c>
      <c r="B23" s="457" t="s">
        <v>888</v>
      </c>
      <c r="C23" s="453"/>
    </row>
    <row r="24" spans="1:3">
      <c r="A24" s="444">
        <v>15</v>
      </c>
      <c r="B24" s="457" t="s">
        <v>889</v>
      </c>
      <c r="C24" s="453"/>
    </row>
    <row r="25" spans="1:3">
      <c r="A25" s="444" t="s">
        <v>890</v>
      </c>
      <c r="B25" s="452" t="s">
        <v>891</v>
      </c>
      <c r="C25" s="453"/>
    </row>
    <row r="26" spans="1:3">
      <c r="A26" s="446">
        <v>16</v>
      </c>
      <c r="B26" s="461" t="s">
        <v>892</v>
      </c>
      <c r="C26" s="455">
        <f>SUM(C20:C25)</f>
        <v>0</v>
      </c>
    </row>
    <row r="27" spans="1:3">
      <c r="A27" s="442"/>
      <c r="B27" s="442" t="s">
        <v>893</v>
      </c>
      <c r="C27" s="456"/>
    </row>
    <row r="28" spans="1:3">
      <c r="A28" s="443">
        <v>17</v>
      </c>
      <c r="B28" s="452" t="s">
        <v>894</v>
      </c>
      <c r="C28" s="453">
        <v>29295392.160799999</v>
      </c>
    </row>
    <row r="29" spans="1:3">
      <c r="A29" s="443">
        <v>18</v>
      </c>
      <c r="B29" s="452" t="s">
        <v>895</v>
      </c>
      <c r="C29" s="453">
        <v>-4721425.3119500019</v>
      </c>
    </row>
    <row r="30" spans="1:3">
      <c r="A30" s="446">
        <v>19</v>
      </c>
      <c r="B30" s="461" t="s">
        <v>896</v>
      </c>
      <c r="C30" s="455">
        <f>C28+C29</f>
        <v>24573966.848849997</v>
      </c>
    </row>
    <row r="31" spans="1:3">
      <c r="A31" s="447"/>
      <c r="B31" s="442" t="s">
        <v>897</v>
      </c>
      <c r="C31" s="456"/>
    </row>
    <row r="32" spans="1:3">
      <c r="A32" s="443" t="s">
        <v>898</v>
      </c>
      <c r="B32" s="457" t="s">
        <v>899</v>
      </c>
      <c r="C32" s="463"/>
    </row>
    <row r="33" spans="1:3">
      <c r="A33" s="443" t="s">
        <v>900</v>
      </c>
      <c r="B33" s="458" t="s">
        <v>901</v>
      </c>
      <c r="C33" s="463"/>
    </row>
    <row r="34" spans="1:3">
      <c r="A34" s="442"/>
      <c r="B34" s="442" t="s">
        <v>902</v>
      </c>
      <c r="C34" s="456"/>
    </row>
    <row r="35" spans="1:3">
      <c r="A35" s="446">
        <v>20</v>
      </c>
      <c r="B35" s="461" t="s">
        <v>125</v>
      </c>
      <c r="C35" s="455">
        <v>52807463</v>
      </c>
    </row>
    <row r="36" spans="1:3">
      <c r="A36" s="446">
        <v>21</v>
      </c>
      <c r="B36" s="461" t="s">
        <v>903</v>
      </c>
      <c r="C36" s="455">
        <v>133332117.84885</v>
      </c>
    </row>
    <row r="37" spans="1:3">
      <c r="A37" s="448"/>
      <c r="B37" s="448" t="s">
        <v>868</v>
      </c>
      <c r="C37" s="456"/>
    </row>
    <row r="38" spans="1:3">
      <c r="A38" s="446">
        <v>22</v>
      </c>
      <c r="B38" s="461" t="s">
        <v>868</v>
      </c>
      <c r="C38" s="562">
        <f>IFERROR(C35/C36,0)</f>
        <v>0.39605958303208239</v>
      </c>
    </row>
    <row r="39" spans="1:3">
      <c r="A39" s="448"/>
      <c r="B39" s="448" t="s">
        <v>904</v>
      </c>
      <c r="C39" s="456"/>
    </row>
    <row r="40" spans="1:3">
      <c r="A40" s="449" t="s">
        <v>905</v>
      </c>
      <c r="B40" s="457" t="s">
        <v>906</v>
      </c>
      <c r="C40" s="463"/>
    </row>
    <row r="41" spans="1:3">
      <c r="A41" s="450" t="s">
        <v>907</v>
      </c>
      <c r="B41" s="458" t="s">
        <v>908</v>
      </c>
      <c r="C41" s="463"/>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zoomScale="90" zoomScaleNormal="90" workbookViewId="0">
      <selection activeCell="G112" sqref="G112"/>
    </sheetView>
  </sheetViews>
  <sheetFormatPr defaultColWidth="43.5703125" defaultRowHeight="11.25"/>
  <cols>
    <col min="1" max="1" width="5.28515625" style="252" customWidth="1"/>
    <col min="2" max="2" width="66.140625" style="253" customWidth="1"/>
    <col min="3" max="3" width="131.42578125" style="254" customWidth="1"/>
    <col min="4" max="5" width="10.28515625" style="236" customWidth="1"/>
    <col min="6" max="16384" width="43.5703125" style="236"/>
  </cols>
  <sheetData>
    <row r="1" spans="1:3" ht="12.75" thickTop="1" thickBot="1">
      <c r="A1" s="653" t="s">
        <v>366</v>
      </c>
      <c r="B1" s="654"/>
      <c r="C1" s="655"/>
    </row>
    <row r="2" spans="1:3" ht="26.25" customHeight="1">
      <c r="A2" s="237"/>
      <c r="B2" s="673" t="s">
        <v>367</v>
      </c>
      <c r="C2" s="673"/>
    </row>
    <row r="3" spans="1:3" s="242" customFormat="1" ht="11.25" customHeight="1">
      <c r="A3" s="241"/>
      <c r="B3" s="673" t="s">
        <v>672</v>
      </c>
      <c r="C3" s="673"/>
    </row>
    <row r="4" spans="1:3" ht="12" customHeight="1" thickBot="1">
      <c r="A4" s="658" t="s">
        <v>676</v>
      </c>
      <c r="B4" s="659"/>
      <c r="C4" s="660"/>
    </row>
    <row r="5" spans="1:3" ht="12" thickTop="1">
      <c r="A5" s="238"/>
      <c r="B5" s="661" t="s">
        <v>368</v>
      </c>
      <c r="C5" s="662"/>
    </row>
    <row r="6" spans="1:3">
      <c r="A6" s="237"/>
      <c r="B6" s="622" t="s">
        <v>673</v>
      </c>
      <c r="C6" s="623"/>
    </row>
    <row r="7" spans="1:3">
      <c r="A7" s="237"/>
      <c r="B7" s="622" t="s">
        <v>369</v>
      </c>
      <c r="C7" s="623"/>
    </row>
    <row r="8" spans="1:3">
      <c r="A8" s="237"/>
      <c r="B8" s="622" t="s">
        <v>674</v>
      </c>
      <c r="C8" s="623"/>
    </row>
    <row r="9" spans="1:3">
      <c r="A9" s="237"/>
      <c r="B9" s="674" t="s">
        <v>675</v>
      </c>
      <c r="C9" s="675"/>
    </row>
    <row r="10" spans="1:3">
      <c r="A10" s="237"/>
      <c r="B10" s="665" t="s">
        <v>370</v>
      </c>
      <c r="C10" s="666" t="s">
        <v>370</v>
      </c>
    </row>
    <row r="11" spans="1:3">
      <c r="A11" s="237"/>
      <c r="B11" s="665" t="s">
        <v>371</v>
      </c>
      <c r="C11" s="666" t="s">
        <v>371</v>
      </c>
    </row>
    <row r="12" spans="1:3">
      <c r="A12" s="237"/>
      <c r="B12" s="665" t="s">
        <v>372</v>
      </c>
      <c r="C12" s="666" t="s">
        <v>372</v>
      </c>
    </row>
    <row r="13" spans="1:3">
      <c r="A13" s="237"/>
      <c r="B13" s="665" t="s">
        <v>373</v>
      </c>
      <c r="C13" s="666" t="s">
        <v>373</v>
      </c>
    </row>
    <row r="14" spans="1:3">
      <c r="A14" s="237"/>
      <c r="B14" s="665" t="s">
        <v>374</v>
      </c>
      <c r="C14" s="666" t="s">
        <v>374</v>
      </c>
    </row>
    <row r="15" spans="1:3" ht="21.75" customHeight="1">
      <c r="A15" s="237"/>
      <c r="B15" s="665" t="s">
        <v>375</v>
      </c>
      <c r="C15" s="666" t="s">
        <v>375</v>
      </c>
    </row>
    <row r="16" spans="1:3">
      <c r="A16" s="237"/>
      <c r="B16" s="665" t="s">
        <v>376</v>
      </c>
      <c r="C16" s="666" t="s">
        <v>377</v>
      </c>
    </row>
    <row r="17" spans="1:3">
      <c r="A17" s="237"/>
      <c r="B17" s="665" t="s">
        <v>378</v>
      </c>
      <c r="C17" s="666" t="s">
        <v>379</v>
      </c>
    </row>
    <row r="18" spans="1:3">
      <c r="A18" s="237"/>
      <c r="B18" s="665" t="s">
        <v>380</v>
      </c>
      <c r="C18" s="666" t="s">
        <v>381</v>
      </c>
    </row>
    <row r="19" spans="1:3">
      <c r="A19" s="237"/>
      <c r="B19" s="665" t="s">
        <v>382</v>
      </c>
      <c r="C19" s="666" t="s">
        <v>382</v>
      </c>
    </row>
    <row r="20" spans="1:3">
      <c r="A20" s="237"/>
      <c r="B20" s="665" t="s">
        <v>383</v>
      </c>
      <c r="C20" s="666" t="s">
        <v>383</v>
      </c>
    </row>
    <row r="21" spans="1:3">
      <c r="A21" s="237"/>
      <c r="B21" s="665" t="s">
        <v>384</v>
      </c>
      <c r="C21" s="666" t="s">
        <v>384</v>
      </c>
    </row>
    <row r="22" spans="1:3" ht="23.25" customHeight="1">
      <c r="A22" s="237"/>
      <c r="B22" s="665" t="s">
        <v>385</v>
      </c>
      <c r="C22" s="666" t="s">
        <v>386</v>
      </c>
    </row>
    <row r="23" spans="1:3">
      <c r="A23" s="237"/>
      <c r="B23" s="665" t="s">
        <v>387</v>
      </c>
      <c r="C23" s="666" t="s">
        <v>387</v>
      </c>
    </row>
    <row r="24" spans="1:3">
      <c r="A24" s="237"/>
      <c r="B24" s="665" t="s">
        <v>388</v>
      </c>
      <c r="C24" s="666" t="s">
        <v>389</v>
      </c>
    </row>
    <row r="25" spans="1:3" ht="12" thickBot="1">
      <c r="A25" s="239"/>
      <c r="B25" s="671" t="s">
        <v>390</v>
      </c>
      <c r="C25" s="672"/>
    </row>
    <row r="26" spans="1:3" ht="12.75" thickTop="1" thickBot="1">
      <c r="A26" s="658" t="s">
        <v>686</v>
      </c>
      <c r="B26" s="659"/>
      <c r="C26" s="660"/>
    </row>
    <row r="27" spans="1:3" ht="12.75" thickTop="1" thickBot="1">
      <c r="A27" s="240"/>
      <c r="B27" s="676" t="s">
        <v>391</v>
      </c>
      <c r="C27" s="677"/>
    </row>
    <row r="28" spans="1:3" ht="12.75" thickTop="1" thickBot="1">
      <c r="A28" s="658" t="s">
        <v>677</v>
      </c>
      <c r="B28" s="659"/>
      <c r="C28" s="660"/>
    </row>
    <row r="29" spans="1:3" ht="12" thickTop="1">
      <c r="A29" s="238"/>
      <c r="B29" s="669" t="s">
        <v>392</v>
      </c>
      <c r="C29" s="670" t="s">
        <v>393</v>
      </c>
    </row>
    <row r="30" spans="1:3">
      <c r="A30" s="237"/>
      <c r="B30" s="620" t="s">
        <v>394</v>
      </c>
      <c r="C30" s="621" t="s">
        <v>395</v>
      </c>
    </row>
    <row r="31" spans="1:3">
      <c r="A31" s="237"/>
      <c r="B31" s="620" t="s">
        <v>396</v>
      </c>
      <c r="C31" s="621" t="s">
        <v>397</v>
      </c>
    </row>
    <row r="32" spans="1:3">
      <c r="A32" s="237"/>
      <c r="B32" s="620" t="s">
        <v>398</v>
      </c>
      <c r="C32" s="621" t="s">
        <v>399</v>
      </c>
    </row>
    <row r="33" spans="1:3">
      <c r="A33" s="237"/>
      <c r="B33" s="620" t="s">
        <v>400</v>
      </c>
      <c r="C33" s="621" t="s">
        <v>401</v>
      </c>
    </row>
    <row r="34" spans="1:3">
      <c r="A34" s="237"/>
      <c r="B34" s="620" t="s">
        <v>402</v>
      </c>
      <c r="C34" s="621" t="s">
        <v>403</v>
      </c>
    </row>
    <row r="35" spans="1:3" ht="23.25" customHeight="1">
      <c r="A35" s="237"/>
      <c r="B35" s="620" t="s">
        <v>404</v>
      </c>
      <c r="C35" s="621" t="s">
        <v>405</v>
      </c>
    </row>
    <row r="36" spans="1:3" ht="24" customHeight="1">
      <c r="A36" s="237"/>
      <c r="B36" s="620" t="s">
        <v>406</v>
      </c>
      <c r="C36" s="621" t="s">
        <v>407</v>
      </c>
    </row>
    <row r="37" spans="1:3" ht="24.75" customHeight="1">
      <c r="A37" s="237"/>
      <c r="B37" s="620" t="s">
        <v>408</v>
      </c>
      <c r="C37" s="621" t="s">
        <v>409</v>
      </c>
    </row>
    <row r="38" spans="1:3" ht="23.25" customHeight="1">
      <c r="A38" s="237"/>
      <c r="B38" s="620" t="s">
        <v>678</v>
      </c>
      <c r="C38" s="621" t="s">
        <v>410</v>
      </c>
    </row>
    <row r="39" spans="1:3" ht="39.75" customHeight="1">
      <c r="A39" s="237"/>
      <c r="B39" s="665" t="s">
        <v>698</v>
      </c>
      <c r="C39" s="666" t="s">
        <v>411</v>
      </c>
    </row>
    <row r="40" spans="1:3" ht="12" customHeight="1">
      <c r="A40" s="237"/>
      <c r="B40" s="620" t="s">
        <v>412</v>
      </c>
      <c r="C40" s="621" t="s">
        <v>413</v>
      </c>
    </row>
    <row r="41" spans="1:3" ht="27" customHeight="1" thickBot="1">
      <c r="A41" s="239"/>
      <c r="B41" s="667" t="s">
        <v>414</v>
      </c>
      <c r="C41" s="668" t="s">
        <v>415</v>
      </c>
    </row>
    <row r="42" spans="1:3" ht="12.75" thickTop="1" thickBot="1">
      <c r="A42" s="658" t="s">
        <v>679</v>
      </c>
      <c r="B42" s="659"/>
      <c r="C42" s="660"/>
    </row>
    <row r="43" spans="1:3" ht="12" thickTop="1">
      <c r="A43" s="238"/>
      <c r="B43" s="661" t="s">
        <v>771</v>
      </c>
      <c r="C43" s="662" t="s">
        <v>416</v>
      </c>
    </row>
    <row r="44" spans="1:3">
      <c r="A44" s="237"/>
      <c r="B44" s="622" t="s">
        <v>770</v>
      </c>
      <c r="C44" s="623"/>
    </row>
    <row r="45" spans="1:3" ht="23.25" customHeight="1" thickBot="1">
      <c r="A45" s="239"/>
      <c r="B45" s="648" t="s">
        <v>417</v>
      </c>
      <c r="C45" s="649" t="s">
        <v>418</v>
      </c>
    </row>
    <row r="46" spans="1:3" ht="11.25" customHeight="1" thickTop="1" thickBot="1">
      <c r="A46" s="658" t="s">
        <v>680</v>
      </c>
      <c r="B46" s="659"/>
      <c r="C46" s="660"/>
    </row>
    <row r="47" spans="1:3" ht="26.25" customHeight="1" thickTop="1">
      <c r="A47" s="237"/>
      <c r="B47" s="622" t="s">
        <v>681</v>
      </c>
      <c r="C47" s="623"/>
    </row>
    <row r="48" spans="1:3" ht="12" thickBot="1">
      <c r="A48" s="658" t="s">
        <v>682</v>
      </c>
      <c r="B48" s="659"/>
      <c r="C48" s="660"/>
    </row>
    <row r="49" spans="1:3" ht="12" thickTop="1">
      <c r="A49" s="238"/>
      <c r="B49" s="661" t="s">
        <v>419</v>
      </c>
      <c r="C49" s="662" t="s">
        <v>419</v>
      </c>
    </row>
    <row r="50" spans="1:3" ht="11.25" customHeight="1">
      <c r="A50" s="237"/>
      <c r="B50" s="622" t="s">
        <v>420</v>
      </c>
      <c r="C50" s="623" t="s">
        <v>420</v>
      </c>
    </row>
    <row r="51" spans="1:3">
      <c r="A51" s="237"/>
      <c r="B51" s="622" t="s">
        <v>421</v>
      </c>
      <c r="C51" s="623" t="s">
        <v>421</v>
      </c>
    </row>
    <row r="52" spans="1:3" ht="11.25" customHeight="1">
      <c r="A52" s="237"/>
      <c r="B52" s="622" t="s">
        <v>798</v>
      </c>
      <c r="C52" s="623" t="s">
        <v>422</v>
      </c>
    </row>
    <row r="53" spans="1:3" ht="33.6" customHeight="1">
      <c r="A53" s="237"/>
      <c r="B53" s="622" t="s">
        <v>423</v>
      </c>
      <c r="C53" s="623" t="s">
        <v>423</v>
      </c>
    </row>
    <row r="54" spans="1:3" ht="11.25" customHeight="1">
      <c r="A54" s="237"/>
      <c r="B54" s="622" t="s">
        <v>791</v>
      </c>
      <c r="C54" s="623" t="s">
        <v>424</v>
      </c>
    </row>
    <row r="55" spans="1:3" ht="11.25" customHeight="1" thickBot="1">
      <c r="A55" s="658" t="s">
        <v>683</v>
      </c>
      <c r="B55" s="659"/>
      <c r="C55" s="660"/>
    </row>
    <row r="56" spans="1:3" ht="12" thickTop="1">
      <c r="A56" s="238"/>
      <c r="B56" s="661" t="s">
        <v>419</v>
      </c>
      <c r="C56" s="662" t="s">
        <v>419</v>
      </c>
    </row>
    <row r="57" spans="1:3">
      <c r="A57" s="237"/>
      <c r="B57" s="622" t="s">
        <v>425</v>
      </c>
      <c r="C57" s="623" t="s">
        <v>425</v>
      </c>
    </row>
    <row r="58" spans="1:3">
      <c r="A58" s="237"/>
      <c r="B58" s="622" t="s">
        <v>694</v>
      </c>
      <c r="C58" s="623" t="s">
        <v>426</v>
      </c>
    </row>
    <row r="59" spans="1:3">
      <c r="A59" s="237"/>
      <c r="B59" s="622" t="s">
        <v>427</v>
      </c>
      <c r="C59" s="623" t="s">
        <v>427</v>
      </c>
    </row>
    <row r="60" spans="1:3">
      <c r="A60" s="237"/>
      <c r="B60" s="622" t="s">
        <v>428</v>
      </c>
      <c r="C60" s="623" t="s">
        <v>428</v>
      </c>
    </row>
    <row r="61" spans="1:3">
      <c r="A61" s="237"/>
      <c r="B61" s="622" t="s">
        <v>429</v>
      </c>
      <c r="C61" s="623" t="s">
        <v>429</v>
      </c>
    </row>
    <row r="62" spans="1:3">
      <c r="A62" s="237"/>
      <c r="B62" s="622" t="s">
        <v>695</v>
      </c>
      <c r="C62" s="623" t="s">
        <v>430</v>
      </c>
    </row>
    <row r="63" spans="1:3">
      <c r="A63" s="237"/>
      <c r="B63" s="622" t="s">
        <v>431</v>
      </c>
      <c r="C63" s="623" t="s">
        <v>431</v>
      </c>
    </row>
    <row r="64" spans="1:3" ht="12" thickBot="1">
      <c r="A64" s="239"/>
      <c r="B64" s="648" t="s">
        <v>432</v>
      </c>
      <c r="C64" s="649" t="s">
        <v>432</v>
      </c>
    </row>
    <row r="65" spans="1:3" ht="11.25" customHeight="1" thickTop="1">
      <c r="A65" s="624" t="s">
        <v>684</v>
      </c>
      <c r="B65" s="625"/>
      <c r="C65" s="626"/>
    </row>
    <row r="66" spans="1:3" ht="12" thickBot="1">
      <c r="A66" s="239"/>
      <c r="B66" s="648" t="s">
        <v>433</v>
      </c>
      <c r="C66" s="649" t="s">
        <v>433</v>
      </c>
    </row>
    <row r="67" spans="1:3" ht="11.25" customHeight="1" thickTop="1" thickBot="1">
      <c r="A67" s="658" t="s">
        <v>685</v>
      </c>
      <c r="B67" s="659"/>
      <c r="C67" s="660"/>
    </row>
    <row r="68" spans="1:3" ht="12" thickTop="1">
      <c r="A68" s="238"/>
      <c r="B68" s="661" t="s">
        <v>434</v>
      </c>
      <c r="C68" s="662" t="s">
        <v>434</v>
      </c>
    </row>
    <row r="69" spans="1:3">
      <c r="A69" s="237"/>
      <c r="B69" s="622" t="s">
        <v>435</v>
      </c>
      <c r="C69" s="623" t="s">
        <v>435</v>
      </c>
    </row>
    <row r="70" spans="1:3">
      <c r="A70" s="237"/>
      <c r="B70" s="622" t="s">
        <v>436</v>
      </c>
      <c r="C70" s="623" t="s">
        <v>436</v>
      </c>
    </row>
    <row r="71" spans="1:3" ht="38.25" customHeight="1">
      <c r="A71" s="237"/>
      <c r="B71" s="646" t="s">
        <v>697</v>
      </c>
      <c r="C71" s="647" t="s">
        <v>437</v>
      </c>
    </row>
    <row r="72" spans="1:3" ht="33.75" customHeight="1">
      <c r="A72" s="237"/>
      <c r="B72" s="646" t="s">
        <v>700</v>
      </c>
      <c r="C72" s="647" t="s">
        <v>438</v>
      </c>
    </row>
    <row r="73" spans="1:3" ht="15.75" customHeight="1">
      <c r="A73" s="237"/>
      <c r="B73" s="646" t="s">
        <v>696</v>
      </c>
      <c r="C73" s="647" t="s">
        <v>439</v>
      </c>
    </row>
    <row r="74" spans="1:3">
      <c r="A74" s="237"/>
      <c r="B74" s="622" t="s">
        <v>440</v>
      </c>
      <c r="C74" s="623" t="s">
        <v>440</v>
      </c>
    </row>
    <row r="75" spans="1:3" ht="12" thickBot="1">
      <c r="A75" s="239"/>
      <c r="B75" s="648" t="s">
        <v>441</v>
      </c>
      <c r="C75" s="649" t="s">
        <v>441</v>
      </c>
    </row>
    <row r="76" spans="1:3" ht="12" thickTop="1">
      <c r="A76" s="624" t="s">
        <v>774</v>
      </c>
      <c r="B76" s="625"/>
      <c r="C76" s="626"/>
    </row>
    <row r="77" spans="1:3">
      <c r="A77" s="237"/>
      <c r="B77" s="622" t="s">
        <v>433</v>
      </c>
      <c r="C77" s="623"/>
    </row>
    <row r="78" spans="1:3">
      <c r="A78" s="237"/>
      <c r="B78" s="622" t="s">
        <v>772</v>
      </c>
      <c r="C78" s="623"/>
    </row>
    <row r="79" spans="1:3">
      <c r="A79" s="237"/>
      <c r="B79" s="622" t="s">
        <v>773</v>
      </c>
      <c r="C79" s="623"/>
    </row>
    <row r="80" spans="1:3">
      <c r="A80" s="624" t="s">
        <v>775</v>
      </c>
      <c r="B80" s="625"/>
      <c r="C80" s="626"/>
    </row>
    <row r="81" spans="1:3">
      <c r="A81" s="237"/>
      <c r="B81" s="622" t="s">
        <v>433</v>
      </c>
      <c r="C81" s="623"/>
    </row>
    <row r="82" spans="1:3">
      <c r="A82" s="237"/>
      <c r="B82" s="622" t="s">
        <v>776</v>
      </c>
      <c r="C82" s="623"/>
    </row>
    <row r="83" spans="1:3" ht="76.5" customHeight="1">
      <c r="A83" s="237"/>
      <c r="B83" s="622" t="s">
        <v>790</v>
      </c>
      <c r="C83" s="623"/>
    </row>
    <row r="84" spans="1:3" ht="53.25" customHeight="1">
      <c r="A84" s="237"/>
      <c r="B84" s="622" t="s">
        <v>789</v>
      </c>
      <c r="C84" s="623"/>
    </row>
    <row r="85" spans="1:3">
      <c r="A85" s="237"/>
      <c r="B85" s="622" t="s">
        <v>777</v>
      </c>
      <c r="C85" s="623"/>
    </row>
    <row r="86" spans="1:3">
      <c r="A86" s="237"/>
      <c r="B86" s="622" t="s">
        <v>778</v>
      </c>
      <c r="C86" s="623"/>
    </row>
    <row r="87" spans="1:3">
      <c r="A87" s="237"/>
      <c r="B87" s="622" t="s">
        <v>779</v>
      </c>
      <c r="C87" s="623"/>
    </row>
    <row r="88" spans="1:3">
      <c r="A88" s="624" t="s">
        <v>780</v>
      </c>
      <c r="B88" s="625"/>
      <c r="C88" s="626"/>
    </row>
    <row r="89" spans="1:3">
      <c r="A89" s="237"/>
      <c r="B89" s="622" t="s">
        <v>433</v>
      </c>
      <c r="C89" s="623"/>
    </row>
    <row r="90" spans="1:3">
      <c r="A90" s="237"/>
      <c r="B90" s="622" t="s">
        <v>782</v>
      </c>
      <c r="C90" s="623"/>
    </row>
    <row r="91" spans="1:3" ht="12" customHeight="1">
      <c r="A91" s="237"/>
      <c r="B91" s="622" t="s">
        <v>783</v>
      </c>
      <c r="C91" s="623"/>
    </row>
    <row r="92" spans="1:3">
      <c r="A92" s="237"/>
      <c r="B92" s="622" t="s">
        <v>784</v>
      </c>
      <c r="C92" s="623"/>
    </row>
    <row r="93" spans="1:3" ht="24.75" customHeight="1">
      <c r="A93" s="237"/>
      <c r="B93" s="618" t="s">
        <v>826</v>
      </c>
      <c r="C93" s="619"/>
    </row>
    <row r="94" spans="1:3" ht="24" customHeight="1">
      <c r="A94" s="237"/>
      <c r="B94" s="618" t="s">
        <v>827</v>
      </c>
      <c r="C94" s="619"/>
    </row>
    <row r="95" spans="1:3" ht="13.5" customHeight="1">
      <c r="A95" s="237"/>
      <c r="B95" s="620" t="s">
        <v>785</v>
      </c>
      <c r="C95" s="621"/>
    </row>
    <row r="96" spans="1:3" ht="11.25" customHeight="1" thickBot="1">
      <c r="A96" s="630" t="s">
        <v>822</v>
      </c>
      <c r="B96" s="631"/>
      <c r="C96" s="632"/>
    </row>
    <row r="97" spans="1:3" ht="12.75" thickTop="1" thickBot="1">
      <c r="A97" s="644" t="s">
        <v>534</v>
      </c>
      <c r="B97" s="644"/>
      <c r="C97" s="644"/>
    </row>
    <row r="98" spans="1:3">
      <c r="A98" s="377">
        <v>2</v>
      </c>
      <c r="B98" s="374" t="s">
        <v>802</v>
      </c>
      <c r="C98" s="374" t="s">
        <v>823</v>
      </c>
    </row>
    <row r="99" spans="1:3">
      <c r="A99" s="249">
        <v>3</v>
      </c>
      <c r="B99" s="375" t="s">
        <v>803</v>
      </c>
      <c r="C99" s="376" t="s">
        <v>824</v>
      </c>
    </row>
    <row r="100" spans="1:3">
      <c r="A100" s="249">
        <v>4</v>
      </c>
      <c r="B100" s="375" t="s">
        <v>804</v>
      </c>
      <c r="C100" s="376" t="s">
        <v>828</v>
      </c>
    </row>
    <row r="101" spans="1:3" ht="11.25" customHeight="1">
      <c r="A101" s="249">
        <v>5</v>
      </c>
      <c r="B101" s="375" t="s">
        <v>805</v>
      </c>
      <c r="C101" s="376" t="s">
        <v>825</v>
      </c>
    </row>
    <row r="102" spans="1:3" ht="12" customHeight="1">
      <c r="A102" s="249">
        <v>6</v>
      </c>
      <c r="B102" s="375" t="s">
        <v>820</v>
      </c>
      <c r="C102" s="376" t="s">
        <v>806</v>
      </c>
    </row>
    <row r="103" spans="1:3" ht="12" customHeight="1">
      <c r="A103" s="249">
        <v>7</v>
      </c>
      <c r="B103" s="375" t="s">
        <v>807</v>
      </c>
      <c r="C103" s="376" t="s">
        <v>821</v>
      </c>
    </row>
    <row r="104" spans="1:3">
      <c r="A104" s="249">
        <v>8</v>
      </c>
      <c r="B104" s="375" t="s">
        <v>812</v>
      </c>
      <c r="C104" s="376" t="s">
        <v>832</v>
      </c>
    </row>
    <row r="105" spans="1:3" ht="11.25" customHeight="1">
      <c r="A105" s="624" t="s">
        <v>786</v>
      </c>
      <c r="B105" s="625"/>
      <c r="C105" s="626"/>
    </row>
    <row r="106" spans="1:3" ht="27.6" customHeight="1">
      <c r="A106" s="237"/>
      <c r="B106" s="663" t="s">
        <v>433</v>
      </c>
      <c r="C106" s="664"/>
    </row>
    <row r="107" spans="1:3" ht="12" thickBot="1">
      <c r="A107" s="650" t="s">
        <v>687</v>
      </c>
      <c r="B107" s="651"/>
      <c r="C107" s="652"/>
    </row>
    <row r="108" spans="1:3" ht="24" customHeight="1" thickTop="1" thickBot="1">
      <c r="A108" s="653" t="s">
        <v>366</v>
      </c>
      <c r="B108" s="654"/>
      <c r="C108" s="655"/>
    </row>
    <row r="109" spans="1:3">
      <c r="A109" s="241" t="s">
        <v>442</v>
      </c>
      <c r="B109" s="656" t="s">
        <v>443</v>
      </c>
      <c r="C109" s="657"/>
    </row>
    <row r="110" spans="1:3">
      <c r="A110" s="243" t="s">
        <v>444</v>
      </c>
      <c r="B110" s="633" t="s">
        <v>445</v>
      </c>
      <c r="C110" s="634"/>
    </row>
    <row r="111" spans="1:3">
      <c r="A111" s="241" t="s">
        <v>446</v>
      </c>
      <c r="B111" s="635" t="s">
        <v>447</v>
      </c>
      <c r="C111" s="635"/>
    </row>
    <row r="112" spans="1:3">
      <c r="A112" s="243" t="s">
        <v>448</v>
      </c>
      <c r="B112" s="633" t="s">
        <v>449</v>
      </c>
      <c r="C112" s="634"/>
    </row>
    <row r="113" spans="1:3" ht="12" thickBot="1">
      <c r="A113" s="264" t="s">
        <v>450</v>
      </c>
      <c r="B113" s="636" t="s">
        <v>451</v>
      </c>
      <c r="C113" s="636"/>
    </row>
    <row r="114" spans="1:3" ht="12" thickBot="1">
      <c r="A114" s="637" t="s">
        <v>687</v>
      </c>
      <c r="B114" s="638"/>
      <c r="C114" s="639"/>
    </row>
    <row r="115" spans="1:3" ht="12.75" thickTop="1" thickBot="1">
      <c r="A115" s="640" t="s">
        <v>452</v>
      </c>
      <c r="B115" s="640"/>
      <c r="C115" s="640"/>
    </row>
    <row r="116" spans="1:3">
      <c r="A116" s="241">
        <v>1</v>
      </c>
      <c r="B116" s="244" t="s">
        <v>90</v>
      </c>
      <c r="C116" s="245" t="s">
        <v>453</v>
      </c>
    </row>
    <row r="117" spans="1:3">
      <c r="A117" s="241">
        <v>2</v>
      </c>
      <c r="B117" s="244" t="s">
        <v>91</v>
      </c>
      <c r="C117" s="245" t="s">
        <v>91</v>
      </c>
    </row>
    <row r="118" spans="1:3">
      <c r="A118" s="241">
        <v>3</v>
      </c>
      <c r="B118" s="244" t="s">
        <v>92</v>
      </c>
      <c r="C118" s="246" t="s">
        <v>454</v>
      </c>
    </row>
    <row r="119" spans="1:3" ht="33.75">
      <c r="A119" s="241">
        <v>4</v>
      </c>
      <c r="B119" s="244" t="s">
        <v>93</v>
      </c>
      <c r="C119" s="246" t="s">
        <v>663</v>
      </c>
    </row>
    <row r="120" spans="1:3">
      <c r="A120" s="241">
        <v>5</v>
      </c>
      <c r="B120" s="244" t="s">
        <v>94</v>
      </c>
      <c r="C120" s="246" t="s">
        <v>455</v>
      </c>
    </row>
    <row r="121" spans="1:3">
      <c r="A121" s="241">
        <v>5.0999999999999996</v>
      </c>
      <c r="B121" s="244" t="s">
        <v>456</v>
      </c>
      <c r="C121" s="245" t="s">
        <v>457</v>
      </c>
    </row>
    <row r="122" spans="1:3">
      <c r="A122" s="241">
        <v>5.2</v>
      </c>
      <c r="B122" s="244" t="s">
        <v>458</v>
      </c>
      <c r="C122" s="245" t="s">
        <v>459</v>
      </c>
    </row>
    <row r="123" spans="1:3">
      <c r="A123" s="241">
        <v>6</v>
      </c>
      <c r="B123" s="244" t="s">
        <v>95</v>
      </c>
      <c r="C123" s="246" t="s">
        <v>460</v>
      </c>
    </row>
    <row r="124" spans="1:3">
      <c r="A124" s="241">
        <v>7</v>
      </c>
      <c r="B124" s="244" t="s">
        <v>96</v>
      </c>
      <c r="C124" s="246" t="s">
        <v>461</v>
      </c>
    </row>
    <row r="125" spans="1:3" ht="22.5">
      <c r="A125" s="241">
        <v>8</v>
      </c>
      <c r="B125" s="244" t="s">
        <v>97</v>
      </c>
      <c r="C125" s="246" t="s">
        <v>462</v>
      </c>
    </row>
    <row r="126" spans="1:3">
      <c r="A126" s="241">
        <v>9</v>
      </c>
      <c r="B126" s="244" t="s">
        <v>98</v>
      </c>
      <c r="C126" s="246" t="s">
        <v>463</v>
      </c>
    </row>
    <row r="127" spans="1:3" ht="22.5">
      <c r="A127" s="241">
        <v>10</v>
      </c>
      <c r="B127" s="244" t="s">
        <v>464</v>
      </c>
      <c r="C127" s="246" t="s">
        <v>465</v>
      </c>
    </row>
    <row r="128" spans="1:3" ht="22.5">
      <c r="A128" s="241">
        <v>11</v>
      </c>
      <c r="B128" s="244" t="s">
        <v>99</v>
      </c>
      <c r="C128" s="246" t="s">
        <v>466</v>
      </c>
    </row>
    <row r="129" spans="1:3">
      <c r="A129" s="241">
        <v>12</v>
      </c>
      <c r="B129" s="244" t="s">
        <v>100</v>
      </c>
      <c r="C129" s="246" t="s">
        <v>467</v>
      </c>
    </row>
    <row r="130" spans="1:3">
      <c r="A130" s="241">
        <v>13</v>
      </c>
      <c r="B130" s="244" t="s">
        <v>468</v>
      </c>
      <c r="C130" s="246" t="s">
        <v>469</v>
      </c>
    </row>
    <row r="131" spans="1:3">
      <c r="A131" s="241">
        <v>14</v>
      </c>
      <c r="B131" s="244" t="s">
        <v>101</v>
      </c>
      <c r="C131" s="246" t="s">
        <v>470</v>
      </c>
    </row>
    <row r="132" spans="1:3">
      <c r="A132" s="241">
        <v>15</v>
      </c>
      <c r="B132" s="244" t="s">
        <v>102</v>
      </c>
      <c r="C132" s="246" t="s">
        <v>471</v>
      </c>
    </row>
    <row r="133" spans="1:3">
      <c r="A133" s="241">
        <v>16</v>
      </c>
      <c r="B133" s="244" t="s">
        <v>103</v>
      </c>
      <c r="C133" s="246" t="s">
        <v>472</v>
      </c>
    </row>
    <row r="134" spans="1:3">
      <c r="A134" s="241">
        <v>17</v>
      </c>
      <c r="B134" s="244" t="s">
        <v>104</v>
      </c>
      <c r="C134" s="246" t="s">
        <v>473</v>
      </c>
    </row>
    <row r="135" spans="1:3">
      <c r="A135" s="241">
        <v>18</v>
      </c>
      <c r="B135" s="244" t="s">
        <v>105</v>
      </c>
      <c r="C135" s="246" t="s">
        <v>664</v>
      </c>
    </row>
    <row r="136" spans="1:3" ht="22.5">
      <c r="A136" s="241">
        <v>19</v>
      </c>
      <c r="B136" s="244" t="s">
        <v>665</v>
      </c>
      <c r="C136" s="246" t="s">
        <v>666</v>
      </c>
    </row>
    <row r="137" spans="1:3" ht="22.5">
      <c r="A137" s="241">
        <v>20</v>
      </c>
      <c r="B137" s="244" t="s">
        <v>106</v>
      </c>
      <c r="C137" s="246" t="s">
        <v>667</v>
      </c>
    </row>
    <row r="138" spans="1:3">
      <c r="A138" s="241">
        <v>21</v>
      </c>
      <c r="B138" s="244" t="s">
        <v>107</v>
      </c>
      <c r="C138" s="246" t="s">
        <v>474</v>
      </c>
    </row>
    <row r="139" spans="1:3">
      <c r="A139" s="241">
        <v>22</v>
      </c>
      <c r="B139" s="244" t="s">
        <v>108</v>
      </c>
      <c r="C139" s="246" t="s">
        <v>668</v>
      </c>
    </row>
    <row r="140" spans="1:3">
      <c r="A140" s="241">
        <v>23</v>
      </c>
      <c r="B140" s="244" t="s">
        <v>109</v>
      </c>
      <c r="C140" s="246" t="s">
        <v>475</v>
      </c>
    </row>
    <row r="141" spans="1:3">
      <c r="A141" s="241">
        <v>24</v>
      </c>
      <c r="B141" s="244" t="s">
        <v>110</v>
      </c>
      <c r="C141" s="246" t="s">
        <v>476</v>
      </c>
    </row>
    <row r="142" spans="1:3" ht="22.5">
      <c r="A142" s="241">
        <v>25</v>
      </c>
      <c r="B142" s="244" t="s">
        <v>111</v>
      </c>
      <c r="C142" s="246" t="s">
        <v>477</v>
      </c>
    </row>
    <row r="143" spans="1:3" ht="33.75">
      <c r="A143" s="241">
        <v>26</v>
      </c>
      <c r="B143" s="244" t="s">
        <v>112</v>
      </c>
      <c r="C143" s="246" t="s">
        <v>478</v>
      </c>
    </row>
    <row r="144" spans="1:3">
      <c r="A144" s="241">
        <v>27</v>
      </c>
      <c r="B144" s="244" t="s">
        <v>479</v>
      </c>
      <c r="C144" s="246" t="s">
        <v>480</v>
      </c>
    </row>
    <row r="145" spans="1:3" ht="22.5">
      <c r="A145" s="241">
        <v>28</v>
      </c>
      <c r="B145" s="244" t="s">
        <v>119</v>
      </c>
      <c r="C145" s="246" t="s">
        <v>481</v>
      </c>
    </row>
    <row r="146" spans="1:3">
      <c r="A146" s="241">
        <v>29</v>
      </c>
      <c r="B146" s="244" t="s">
        <v>113</v>
      </c>
      <c r="C146" s="265" t="s">
        <v>482</v>
      </c>
    </row>
    <row r="147" spans="1:3">
      <c r="A147" s="241">
        <v>30</v>
      </c>
      <c r="B147" s="244" t="s">
        <v>114</v>
      </c>
      <c r="C147" s="265" t="s">
        <v>483</v>
      </c>
    </row>
    <row r="148" spans="1:3" ht="32.25" customHeight="1">
      <c r="A148" s="241">
        <v>31</v>
      </c>
      <c r="B148" s="244" t="s">
        <v>484</v>
      </c>
      <c r="C148" s="265" t="s">
        <v>485</v>
      </c>
    </row>
    <row r="149" spans="1:3">
      <c r="A149" s="241">
        <v>31.1</v>
      </c>
      <c r="B149" s="244" t="s">
        <v>486</v>
      </c>
      <c r="C149" s="247" t="s">
        <v>487</v>
      </c>
    </row>
    <row r="150" spans="1:3" ht="33.75">
      <c r="A150" s="241" t="s">
        <v>488</v>
      </c>
      <c r="B150" s="244" t="s">
        <v>701</v>
      </c>
      <c r="C150" s="274" t="s">
        <v>711</v>
      </c>
    </row>
    <row r="151" spans="1:3">
      <c r="A151" s="241">
        <v>31.2</v>
      </c>
      <c r="B151" s="244" t="s">
        <v>489</v>
      </c>
      <c r="C151" s="274" t="s">
        <v>490</v>
      </c>
    </row>
    <row r="152" spans="1:3">
      <c r="A152" s="241" t="s">
        <v>491</v>
      </c>
      <c r="B152" s="244" t="s">
        <v>701</v>
      </c>
      <c r="C152" s="274" t="s">
        <v>702</v>
      </c>
    </row>
    <row r="153" spans="1:3" ht="33.75">
      <c r="A153" s="241">
        <v>32</v>
      </c>
      <c r="B153" s="270" t="s">
        <v>492</v>
      </c>
      <c r="C153" s="274" t="s">
        <v>703</v>
      </c>
    </row>
    <row r="154" spans="1:3">
      <c r="A154" s="241">
        <v>33</v>
      </c>
      <c r="B154" s="244" t="s">
        <v>115</v>
      </c>
      <c r="C154" s="274" t="s">
        <v>493</v>
      </c>
    </row>
    <row r="155" spans="1:3">
      <c r="A155" s="241">
        <v>34</v>
      </c>
      <c r="B155" s="272" t="s">
        <v>116</v>
      </c>
      <c r="C155" s="274" t="s">
        <v>494</v>
      </c>
    </row>
    <row r="156" spans="1:3">
      <c r="A156" s="241">
        <v>35</v>
      </c>
      <c r="B156" s="272" t="s">
        <v>117</v>
      </c>
      <c r="C156" s="274" t="s">
        <v>495</v>
      </c>
    </row>
    <row r="157" spans="1:3">
      <c r="A157" s="257" t="s">
        <v>712</v>
      </c>
      <c r="B157" s="272" t="s">
        <v>124</v>
      </c>
      <c r="C157" s="274" t="s">
        <v>740</v>
      </c>
    </row>
    <row r="158" spans="1:3">
      <c r="A158" s="257">
        <v>36.1</v>
      </c>
      <c r="B158" s="272" t="s">
        <v>496</v>
      </c>
      <c r="C158" s="274" t="s">
        <v>497</v>
      </c>
    </row>
    <row r="159" spans="1:3" ht="22.5">
      <c r="A159" s="257" t="s">
        <v>713</v>
      </c>
      <c r="B159" s="272" t="s">
        <v>701</v>
      </c>
      <c r="C159" s="247" t="s">
        <v>704</v>
      </c>
    </row>
    <row r="160" spans="1:3" ht="22.5">
      <c r="A160" s="257">
        <v>36.200000000000003</v>
      </c>
      <c r="B160" s="273" t="s">
        <v>749</v>
      </c>
      <c r="C160" s="247" t="s">
        <v>741</v>
      </c>
    </row>
    <row r="161" spans="1:3" ht="22.5">
      <c r="A161" s="257" t="s">
        <v>714</v>
      </c>
      <c r="B161" s="272" t="s">
        <v>701</v>
      </c>
      <c r="C161" s="247" t="s">
        <v>742</v>
      </c>
    </row>
    <row r="162" spans="1:3" ht="22.5">
      <c r="A162" s="257">
        <v>36.299999999999997</v>
      </c>
      <c r="B162" s="273" t="s">
        <v>750</v>
      </c>
      <c r="C162" s="247" t="s">
        <v>743</v>
      </c>
    </row>
    <row r="163" spans="1:3" ht="22.5">
      <c r="A163" s="257" t="s">
        <v>715</v>
      </c>
      <c r="B163" s="272" t="s">
        <v>701</v>
      </c>
      <c r="C163" s="247" t="s">
        <v>744</v>
      </c>
    </row>
    <row r="164" spans="1:3">
      <c r="A164" s="257" t="s">
        <v>716</v>
      </c>
      <c r="B164" s="272" t="s">
        <v>118</v>
      </c>
      <c r="C164" s="271" t="s">
        <v>745</v>
      </c>
    </row>
    <row r="165" spans="1:3">
      <c r="A165" s="257" t="s">
        <v>717</v>
      </c>
      <c r="B165" s="272" t="s">
        <v>701</v>
      </c>
      <c r="C165" s="271" t="s">
        <v>746</v>
      </c>
    </row>
    <row r="166" spans="1:3">
      <c r="A166" s="255">
        <v>37</v>
      </c>
      <c r="B166" s="272" t="s">
        <v>500</v>
      </c>
      <c r="C166" s="247" t="s">
        <v>501</v>
      </c>
    </row>
    <row r="167" spans="1:3">
      <c r="A167" s="255">
        <v>37.1</v>
      </c>
      <c r="B167" s="272" t="s">
        <v>502</v>
      </c>
      <c r="C167" s="247" t="s">
        <v>503</v>
      </c>
    </row>
    <row r="168" spans="1:3">
      <c r="A168" s="256" t="s">
        <v>498</v>
      </c>
      <c r="B168" s="272" t="s">
        <v>701</v>
      </c>
      <c r="C168" s="247" t="s">
        <v>705</v>
      </c>
    </row>
    <row r="169" spans="1:3">
      <c r="A169" s="255">
        <v>37.200000000000003</v>
      </c>
      <c r="B169" s="272" t="s">
        <v>505</v>
      </c>
      <c r="C169" s="247" t="s">
        <v>506</v>
      </c>
    </row>
    <row r="170" spans="1:3" ht="22.5">
      <c r="A170" s="256" t="s">
        <v>499</v>
      </c>
      <c r="B170" s="244" t="s">
        <v>701</v>
      </c>
      <c r="C170" s="247" t="s">
        <v>706</v>
      </c>
    </row>
    <row r="171" spans="1:3">
      <c r="A171" s="255">
        <v>38</v>
      </c>
      <c r="B171" s="244" t="s">
        <v>120</v>
      </c>
      <c r="C171" s="247" t="s">
        <v>508</v>
      </c>
    </row>
    <row r="172" spans="1:3">
      <c r="A172" s="257">
        <v>38.1</v>
      </c>
      <c r="B172" s="244" t="s">
        <v>121</v>
      </c>
      <c r="C172" s="265" t="s">
        <v>121</v>
      </c>
    </row>
    <row r="173" spans="1:3">
      <c r="A173" s="257" t="s">
        <v>504</v>
      </c>
      <c r="B173" s="248" t="s">
        <v>509</v>
      </c>
      <c r="C173" s="635" t="s">
        <v>510</v>
      </c>
    </row>
    <row r="174" spans="1:3">
      <c r="A174" s="257" t="s">
        <v>718</v>
      </c>
      <c r="B174" s="248" t="s">
        <v>511</v>
      </c>
      <c r="C174" s="635"/>
    </row>
    <row r="175" spans="1:3">
      <c r="A175" s="257" t="s">
        <v>719</v>
      </c>
      <c r="B175" s="248" t="s">
        <v>512</v>
      </c>
      <c r="C175" s="635"/>
    </row>
    <row r="176" spans="1:3">
      <c r="A176" s="257" t="s">
        <v>720</v>
      </c>
      <c r="B176" s="248" t="s">
        <v>513</v>
      </c>
      <c r="C176" s="635"/>
    </row>
    <row r="177" spans="1:3">
      <c r="A177" s="257" t="s">
        <v>721</v>
      </c>
      <c r="B177" s="248" t="s">
        <v>514</v>
      </c>
      <c r="C177" s="635"/>
    </row>
    <row r="178" spans="1:3">
      <c r="A178" s="257" t="s">
        <v>722</v>
      </c>
      <c r="B178" s="248" t="s">
        <v>515</v>
      </c>
      <c r="C178" s="635"/>
    </row>
    <row r="179" spans="1:3">
      <c r="A179" s="257">
        <v>38.200000000000003</v>
      </c>
      <c r="B179" s="244" t="s">
        <v>122</v>
      </c>
      <c r="C179" s="265" t="s">
        <v>122</v>
      </c>
    </row>
    <row r="180" spans="1:3">
      <c r="A180" s="257" t="s">
        <v>507</v>
      </c>
      <c r="B180" s="248" t="s">
        <v>516</v>
      </c>
      <c r="C180" s="635" t="s">
        <v>517</v>
      </c>
    </row>
    <row r="181" spans="1:3">
      <c r="A181" s="257" t="s">
        <v>723</v>
      </c>
      <c r="B181" s="248" t="s">
        <v>518</v>
      </c>
      <c r="C181" s="635"/>
    </row>
    <row r="182" spans="1:3">
      <c r="A182" s="257" t="s">
        <v>724</v>
      </c>
      <c r="B182" s="248" t="s">
        <v>519</v>
      </c>
      <c r="C182" s="635"/>
    </row>
    <row r="183" spans="1:3">
      <c r="A183" s="257" t="s">
        <v>725</v>
      </c>
      <c r="B183" s="248" t="s">
        <v>520</v>
      </c>
      <c r="C183" s="635"/>
    </row>
    <row r="184" spans="1:3">
      <c r="A184" s="257" t="s">
        <v>726</v>
      </c>
      <c r="B184" s="248" t="s">
        <v>521</v>
      </c>
      <c r="C184" s="635"/>
    </row>
    <row r="185" spans="1:3">
      <c r="A185" s="257" t="s">
        <v>727</v>
      </c>
      <c r="B185" s="248" t="s">
        <v>522</v>
      </c>
      <c r="C185" s="635"/>
    </row>
    <row r="186" spans="1:3">
      <c r="A186" s="257" t="s">
        <v>728</v>
      </c>
      <c r="B186" s="248" t="s">
        <v>523</v>
      </c>
      <c r="C186" s="635"/>
    </row>
    <row r="187" spans="1:3">
      <c r="A187" s="257">
        <v>38.299999999999997</v>
      </c>
      <c r="B187" s="244" t="s">
        <v>123</v>
      </c>
      <c r="C187" s="265" t="s">
        <v>524</v>
      </c>
    </row>
    <row r="188" spans="1:3">
      <c r="A188" s="257" t="s">
        <v>729</v>
      </c>
      <c r="B188" s="248" t="s">
        <v>525</v>
      </c>
      <c r="C188" s="635" t="s">
        <v>526</v>
      </c>
    </row>
    <row r="189" spans="1:3">
      <c r="A189" s="257" t="s">
        <v>730</v>
      </c>
      <c r="B189" s="248" t="s">
        <v>527</v>
      </c>
      <c r="C189" s="635"/>
    </row>
    <row r="190" spans="1:3">
      <c r="A190" s="257" t="s">
        <v>731</v>
      </c>
      <c r="B190" s="248" t="s">
        <v>528</v>
      </c>
      <c r="C190" s="635"/>
    </row>
    <row r="191" spans="1:3">
      <c r="A191" s="257" t="s">
        <v>732</v>
      </c>
      <c r="B191" s="248" t="s">
        <v>529</v>
      </c>
      <c r="C191" s="635"/>
    </row>
    <row r="192" spans="1:3">
      <c r="A192" s="257" t="s">
        <v>733</v>
      </c>
      <c r="B192" s="248" t="s">
        <v>530</v>
      </c>
      <c r="C192" s="635"/>
    </row>
    <row r="193" spans="1:3">
      <c r="A193" s="257" t="s">
        <v>734</v>
      </c>
      <c r="B193" s="248" t="s">
        <v>531</v>
      </c>
      <c r="C193" s="635"/>
    </row>
    <row r="194" spans="1:3">
      <c r="A194" s="257">
        <v>38.4</v>
      </c>
      <c r="B194" s="244" t="s">
        <v>500</v>
      </c>
      <c r="C194" s="247" t="s">
        <v>501</v>
      </c>
    </row>
    <row r="195" spans="1:3" s="242" customFormat="1">
      <c r="A195" s="257" t="s">
        <v>735</v>
      </c>
      <c r="B195" s="248" t="s">
        <v>525</v>
      </c>
      <c r="C195" s="635" t="s">
        <v>532</v>
      </c>
    </row>
    <row r="196" spans="1:3">
      <c r="A196" s="257" t="s">
        <v>736</v>
      </c>
      <c r="B196" s="248" t="s">
        <v>527</v>
      </c>
      <c r="C196" s="635"/>
    </row>
    <row r="197" spans="1:3">
      <c r="A197" s="257" t="s">
        <v>737</v>
      </c>
      <c r="B197" s="248" t="s">
        <v>528</v>
      </c>
      <c r="C197" s="635"/>
    </row>
    <row r="198" spans="1:3">
      <c r="A198" s="257" t="s">
        <v>738</v>
      </c>
      <c r="B198" s="248" t="s">
        <v>529</v>
      </c>
      <c r="C198" s="635"/>
    </row>
    <row r="199" spans="1:3" ht="12" thickBot="1">
      <c r="A199" s="258" t="s">
        <v>739</v>
      </c>
      <c r="B199" s="248" t="s">
        <v>533</v>
      </c>
      <c r="C199" s="635"/>
    </row>
    <row r="200" spans="1:3" ht="12" thickBot="1">
      <c r="A200" s="630" t="s">
        <v>688</v>
      </c>
      <c r="B200" s="631"/>
      <c r="C200" s="632"/>
    </row>
    <row r="201" spans="1:3" ht="12.75" thickTop="1" thickBot="1">
      <c r="A201" s="644" t="s">
        <v>534</v>
      </c>
      <c r="B201" s="644"/>
      <c r="C201" s="644"/>
    </row>
    <row r="202" spans="1:3">
      <c r="A202" s="249">
        <v>11.1</v>
      </c>
      <c r="B202" s="250" t="s">
        <v>535</v>
      </c>
      <c r="C202" s="245" t="s">
        <v>536</v>
      </c>
    </row>
    <row r="203" spans="1:3">
      <c r="A203" s="249">
        <v>11.2</v>
      </c>
      <c r="B203" s="250" t="s">
        <v>537</v>
      </c>
      <c r="C203" s="245" t="s">
        <v>538</v>
      </c>
    </row>
    <row r="204" spans="1:3" ht="22.5">
      <c r="A204" s="249">
        <v>11.3</v>
      </c>
      <c r="B204" s="250" t="s">
        <v>539</v>
      </c>
      <c r="C204" s="245" t="s">
        <v>540</v>
      </c>
    </row>
    <row r="205" spans="1:3" ht="22.5">
      <c r="A205" s="249">
        <v>11.4</v>
      </c>
      <c r="B205" s="250" t="s">
        <v>541</v>
      </c>
      <c r="C205" s="245" t="s">
        <v>542</v>
      </c>
    </row>
    <row r="206" spans="1:3" ht="22.5">
      <c r="A206" s="249">
        <v>11.5</v>
      </c>
      <c r="B206" s="250" t="s">
        <v>543</v>
      </c>
      <c r="C206" s="245" t="s">
        <v>544</v>
      </c>
    </row>
    <row r="207" spans="1:3">
      <c r="A207" s="249">
        <v>11.6</v>
      </c>
      <c r="B207" s="250" t="s">
        <v>545</v>
      </c>
      <c r="C207" s="245" t="s">
        <v>546</v>
      </c>
    </row>
    <row r="208" spans="1:3" ht="22.5">
      <c r="A208" s="249">
        <v>11.7</v>
      </c>
      <c r="B208" s="250" t="s">
        <v>707</v>
      </c>
      <c r="C208" s="245" t="s">
        <v>708</v>
      </c>
    </row>
    <row r="209" spans="1:3" ht="22.5">
      <c r="A209" s="249">
        <v>11.8</v>
      </c>
      <c r="B209" s="250" t="s">
        <v>709</v>
      </c>
      <c r="C209" s="245" t="s">
        <v>710</v>
      </c>
    </row>
    <row r="210" spans="1:3">
      <c r="A210" s="249">
        <v>11.9</v>
      </c>
      <c r="B210" s="245" t="s">
        <v>547</v>
      </c>
      <c r="C210" s="245" t="s">
        <v>548</v>
      </c>
    </row>
    <row r="211" spans="1:3">
      <c r="A211" s="249">
        <v>11.1</v>
      </c>
      <c r="B211" s="245" t="s">
        <v>549</v>
      </c>
      <c r="C211" s="245" t="s">
        <v>550</v>
      </c>
    </row>
    <row r="212" spans="1:3">
      <c r="A212" s="249">
        <v>11.11</v>
      </c>
      <c r="B212" s="247" t="s">
        <v>551</v>
      </c>
      <c r="C212" s="245" t="s">
        <v>552</v>
      </c>
    </row>
    <row r="213" spans="1:3">
      <c r="A213" s="249">
        <v>11.12</v>
      </c>
      <c r="B213" s="250" t="s">
        <v>553</v>
      </c>
      <c r="C213" s="245" t="s">
        <v>554</v>
      </c>
    </row>
    <row r="214" spans="1:3">
      <c r="A214" s="249">
        <v>11.13</v>
      </c>
      <c r="B214" s="250" t="s">
        <v>555</v>
      </c>
      <c r="C214" s="265" t="s">
        <v>556</v>
      </c>
    </row>
    <row r="215" spans="1:3" ht="22.5">
      <c r="A215" s="249">
        <v>11.14</v>
      </c>
      <c r="B215" s="250" t="s">
        <v>747</v>
      </c>
      <c r="C215" s="265" t="s">
        <v>748</v>
      </c>
    </row>
    <row r="216" spans="1:3">
      <c r="A216" s="249">
        <v>11.15</v>
      </c>
      <c r="B216" s="250" t="s">
        <v>557</v>
      </c>
      <c r="C216" s="265" t="s">
        <v>558</v>
      </c>
    </row>
    <row r="217" spans="1:3">
      <c r="A217" s="249">
        <v>11.16</v>
      </c>
      <c r="B217" s="250" t="s">
        <v>559</v>
      </c>
      <c r="C217" s="265" t="s">
        <v>560</v>
      </c>
    </row>
    <row r="218" spans="1:3">
      <c r="A218" s="249">
        <v>11.17</v>
      </c>
      <c r="B218" s="250" t="s">
        <v>561</v>
      </c>
      <c r="C218" s="265" t="s">
        <v>562</v>
      </c>
    </row>
    <row r="219" spans="1:3">
      <c r="A219" s="249">
        <v>11.18</v>
      </c>
      <c r="B219" s="250" t="s">
        <v>563</v>
      </c>
      <c r="C219" s="265" t="s">
        <v>564</v>
      </c>
    </row>
    <row r="220" spans="1:3" ht="22.5">
      <c r="A220" s="249">
        <v>11.19</v>
      </c>
      <c r="B220" s="250" t="s">
        <v>565</v>
      </c>
      <c r="C220" s="265" t="s">
        <v>669</v>
      </c>
    </row>
    <row r="221" spans="1:3" ht="22.5">
      <c r="A221" s="249">
        <v>11.2</v>
      </c>
      <c r="B221" s="250" t="s">
        <v>566</v>
      </c>
      <c r="C221" s="265" t="s">
        <v>670</v>
      </c>
    </row>
    <row r="222" spans="1:3" s="242" customFormat="1">
      <c r="A222" s="249">
        <v>11.21</v>
      </c>
      <c r="B222" s="250" t="s">
        <v>567</v>
      </c>
      <c r="C222" s="265" t="s">
        <v>568</v>
      </c>
    </row>
    <row r="223" spans="1:3">
      <c r="A223" s="249">
        <v>11.22</v>
      </c>
      <c r="B223" s="250" t="s">
        <v>569</v>
      </c>
      <c r="C223" s="265" t="s">
        <v>570</v>
      </c>
    </row>
    <row r="224" spans="1:3">
      <c r="A224" s="249">
        <v>11.23</v>
      </c>
      <c r="B224" s="250" t="s">
        <v>571</v>
      </c>
      <c r="C224" s="265" t="s">
        <v>572</v>
      </c>
    </row>
    <row r="225" spans="1:3">
      <c r="A225" s="249">
        <v>11.24</v>
      </c>
      <c r="B225" s="250" t="s">
        <v>573</v>
      </c>
      <c r="C225" s="265" t="s">
        <v>574</v>
      </c>
    </row>
    <row r="226" spans="1:3">
      <c r="A226" s="249">
        <v>11.25</v>
      </c>
      <c r="B226" s="267" t="s">
        <v>575</v>
      </c>
      <c r="C226" s="268" t="s">
        <v>576</v>
      </c>
    </row>
    <row r="227" spans="1:3" ht="12" thickBot="1">
      <c r="A227" s="641" t="s">
        <v>689</v>
      </c>
      <c r="B227" s="642"/>
      <c r="C227" s="643"/>
    </row>
    <row r="228" spans="1:3" ht="12.75" thickTop="1" thickBot="1">
      <c r="A228" s="644" t="s">
        <v>534</v>
      </c>
      <c r="B228" s="644"/>
      <c r="C228" s="644"/>
    </row>
    <row r="229" spans="1:3">
      <c r="A229" s="243" t="s">
        <v>577</v>
      </c>
      <c r="B229" s="251" t="s">
        <v>578</v>
      </c>
      <c r="C229" s="645" t="s">
        <v>579</v>
      </c>
    </row>
    <row r="230" spans="1:3">
      <c r="A230" s="241" t="s">
        <v>580</v>
      </c>
      <c r="B230" s="247" t="s">
        <v>581</v>
      </c>
      <c r="C230" s="635"/>
    </row>
    <row r="231" spans="1:3">
      <c r="A231" s="241" t="s">
        <v>582</v>
      </c>
      <c r="B231" s="247" t="s">
        <v>583</v>
      </c>
      <c r="C231" s="635"/>
    </row>
    <row r="232" spans="1:3">
      <c r="A232" s="241" t="s">
        <v>584</v>
      </c>
      <c r="B232" s="247" t="s">
        <v>585</v>
      </c>
      <c r="C232" s="635"/>
    </row>
    <row r="233" spans="1:3">
      <c r="A233" s="241" t="s">
        <v>586</v>
      </c>
      <c r="B233" s="247" t="s">
        <v>587</v>
      </c>
      <c r="C233" s="635"/>
    </row>
    <row r="234" spans="1:3">
      <c r="A234" s="241" t="s">
        <v>588</v>
      </c>
      <c r="B234" s="247" t="s">
        <v>589</v>
      </c>
      <c r="C234" s="265" t="s">
        <v>590</v>
      </c>
    </row>
    <row r="235" spans="1:3" ht="22.5">
      <c r="A235" s="241" t="s">
        <v>591</v>
      </c>
      <c r="B235" s="247" t="s">
        <v>592</v>
      </c>
      <c r="C235" s="265" t="s">
        <v>593</v>
      </c>
    </row>
    <row r="236" spans="1:3">
      <c r="A236" s="241" t="s">
        <v>594</v>
      </c>
      <c r="B236" s="247" t="s">
        <v>595</v>
      </c>
      <c r="C236" s="265" t="s">
        <v>596</v>
      </c>
    </row>
    <row r="237" spans="1:3">
      <c r="A237" s="241" t="s">
        <v>597</v>
      </c>
      <c r="B237" s="247" t="s">
        <v>598</v>
      </c>
      <c r="C237" s="635" t="s">
        <v>599</v>
      </c>
    </row>
    <row r="238" spans="1:3">
      <c r="A238" s="241" t="s">
        <v>600</v>
      </c>
      <c r="B238" s="247" t="s">
        <v>601</v>
      </c>
      <c r="C238" s="635"/>
    </row>
    <row r="239" spans="1:3">
      <c r="A239" s="241" t="s">
        <v>602</v>
      </c>
      <c r="B239" s="247" t="s">
        <v>603</v>
      </c>
      <c r="C239" s="635"/>
    </row>
    <row r="240" spans="1:3">
      <c r="A240" s="241" t="s">
        <v>604</v>
      </c>
      <c r="B240" s="247" t="s">
        <v>605</v>
      </c>
      <c r="C240" s="635" t="s">
        <v>579</v>
      </c>
    </row>
    <row r="241" spans="1:3">
      <c r="A241" s="241" t="s">
        <v>606</v>
      </c>
      <c r="B241" s="247" t="s">
        <v>607</v>
      </c>
      <c r="C241" s="635"/>
    </row>
    <row r="242" spans="1:3">
      <c r="A242" s="241" t="s">
        <v>608</v>
      </c>
      <c r="B242" s="247" t="s">
        <v>609</v>
      </c>
      <c r="C242" s="635"/>
    </row>
    <row r="243" spans="1:3" s="242" customFormat="1">
      <c r="A243" s="241" t="s">
        <v>610</v>
      </c>
      <c r="B243" s="247" t="s">
        <v>611</v>
      </c>
      <c r="C243" s="635"/>
    </row>
    <row r="244" spans="1:3">
      <c r="A244" s="241" t="s">
        <v>612</v>
      </c>
      <c r="B244" s="247" t="s">
        <v>613</v>
      </c>
      <c r="C244" s="635"/>
    </row>
    <row r="245" spans="1:3">
      <c r="A245" s="241" t="s">
        <v>614</v>
      </c>
      <c r="B245" s="247" t="s">
        <v>615</v>
      </c>
      <c r="C245" s="635"/>
    </row>
    <row r="246" spans="1:3">
      <c r="A246" s="241" t="s">
        <v>616</v>
      </c>
      <c r="B246" s="247" t="s">
        <v>617</v>
      </c>
      <c r="C246" s="635"/>
    </row>
    <row r="247" spans="1:3">
      <c r="A247" s="241" t="s">
        <v>618</v>
      </c>
      <c r="B247" s="247" t="s">
        <v>619</v>
      </c>
      <c r="C247" s="635"/>
    </row>
    <row r="248" spans="1:3" s="242" customFormat="1" ht="12" thickBot="1">
      <c r="A248" s="630" t="s">
        <v>690</v>
      </c>
      <c r="B248" s="631"/>
      <c r="C248" s="632"/>
    </row>
    <row r="249" spans="1:3" ht="12.75" thickTop="1" thickBot="1">
      <c r="A249" s="627" t="s">
        <v>620</v>
      </c>
      <c r="B249" s="627"/>
      <c r="C249" s="627"/>
    </row>
    <row r="250" spans="1:3">
      <c r="A250" s="241">
        <v>13.1</v>
      </c>
      <c r="B250" s="628" t="s">
        <v>621</v>
      </c>
      <c r="C250" s="629"/>
    </row>
    <row r="251" spans="1:3" ht="33.75">
      <c r="A251" s="241" t="s">
        <v>622</v>
      </c>
      <c r="B251" s="250" t="s">
        <v>623</v>
      </c>
      <c r="C251" s="245" t="s">
        <v>624</v>
      </c>
    </row>
    <row r="252" spans="1:3" ht="101.25">
      <c r="A252" s="241" t="s">
        <v>625</v>
      </c>
      <c r="B252" s="250" t="s">
        <v>626</v>
      </c>
      <c r="C252" s="245" t="s">
        <v>627</v>
      </c>
    </row>
    <row r="253" spans="1:3" ht="12" thickBot="1">
      <c r="A253" s="630" t="s">
        <v>691</v>
      </c>
      <c r="B253" s="631"/>
      <c r="C253" s="632"/>
    </row>
    <row r="254" spans="1:3" ht="12.75" thickTop="1" thickBot="1">
      <c r="A254" s="627" t="s">
        <v>620</v>
      </c>
      <c r="B254" s="627"/>
      <c r="C254" s="627"/>
    </row>
    <row r="255" spans="1:3">
      <c r="A255" s="241">
        <v>14.1</v>
      </c>
      <c r="B255" s="628" t="s">
        <v>628</v>
      </c>
      <c r="C255" s="629"/>
    </row>
    <row r="256" spans="1:3" ht="22.5">
      <c r="A256" s="241" t="s">
        <v>629</v>
      </c>
      <c r="B256" s="250" t="s">
        <v>630</v>
      </c>
      <c r="C256" s="245" t="s">
        <v>631</v>
      </c>
    </row>
    <row r="257" spans="1:3" ht="45">
      <c r="A257" s="241" t="s">
        <v>632</v>
      </c>
      <c r="B257" s="250" t="s">
        <v>633</v>
      </c>
      <c r="C257" s="245" t="s">
        <v>634</v>
      </c>
    </row>
    <row r="258" spans="1:3" ht="12" customHeight="1">
      <c r="A258" s="241" t="s">
        <v>635</v>
      </c>
      <c r="B258" s="250" t="s">
        <v>636</v>
      </c>
      <c r="C258" s="245" t="s">
        <v>637</v>
      </c>
    </row>
    <row r="259" spans="1:3" ht="33.75">
      <c r="A259" s="241" t="s">
        <v>638</v>
      </c>
      <c r="B259" s="250" t="s">
        <v>639</v>
      </c>
      <c r="C259" s="245" t="s">
        <v>640</v>
      </c>
    </row>
    <row r="260" spans="1:3" ht="11.25" customHeight="1">
      <c r="A260" s="241" t="s">
        <v>641</v>
      </c>
      <c r="B260" s="250" t="s">
        <v>642</v>
      </c>
      <c r="C260" s="245" t="s">
        <v>643</v>
      </c>
    </row>
    <row r="261" spans="1:3" ht="56.25">
      <c r="A261" s="241" t="s">
        <v>644</v>
      </c>
      <c r="B261" s="250" t="s">
        <v>645</v>
      </c>
      <c r="C261" s="245" t="s">
        <v>646</v>
      </c>
    </row>
    <row r="262" spans="1:3">
      <c r="A262" s="236"/>
      <c r="B262" s="236"/>
      <c r="C262" s="236"/>
    </row>
    <row r="263" spans="1:3">
      <c r="A263" s="236"/>
      <c r="B263" s="236"/>
      <c r="C263" s="236"/>
    </row>
    <row r="264" spans="1:3">
      <c r="A264" s="236"/>
      <c r="B264" s="236"/>
      <c r="C264" s="236"/>
    </row>
    <row r="265" spans="1:3">
      <c r="A265" s="236"/>
      <c r="B265" s="236"/>
      <c r="C265" s="236"/>
    </row>
    <row r="266" spans="1:3">
      <c r="A266" s="236"/>
      <c r="B266" s="236"/>
      <c r="C266" s="236"/>
    </row>
  </sheetData>
  <mergeCells count="1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 ref="A28:C28"/>
    <mergeCell ref="B29:C29"/>
    <mergeCell ref="B30:C30"/>
    <mergeCell ref="B31:C31"/>
    <mergeCell ref="B20:C20"/>
    <mergeCell ref="B21:C21"/>
    <mergeCell ref="B22:C22"/>
    <mergeCell ref="B23:C23"/>
    <mergeCell ref="B24:C24"/>
    <mergeCell ref="B25:C25"/>
    <mergeCell ref="B38:C38"/>
    <mergeCell ref="B39:C39"/>
    <mergeCell ref="B40:C40"/>
    <mergeCell ref="B41:C41"/>
    <mergeCell ref="A42:C42"/>
    <mergeCell ref="B43:C43"/>
    <mergeCell ref="B32:C32"/>
    <mergeCell ref="B33:C33"/>
    <mergeCell ref="B34:C34"/>
    <mergeCell ref="B35:C35"/>
    <mergeCell ref="B36:C36"/>
    <mergeCell ref="B37:C37"/>
    <mergeCell ref="B52:C52"/>
    <mergeCell ref="B53:C53"/>
    <mergeCell ref="B54:C54"/>
    <mergeCell ref="B44:C44"/>
    <mergeCell ref="B45:C45"/>
    <mergeCell ref="A48:C48"/>
    <mergeCell ref="B49:C49"/>
    <mergeCell ref="B50:C50"/>
    <mergeCell ref="B51:C51"/>
    <mergeCell ref="B61:C61"/>
    <mergeCell ref="B62:C62"/>
    <mergeCell ref="B63:C63"/>
    <mergeCell ref="B64:C64"/>
    <mergeCell ref="A65:C65"/>
    <mergeCell ref="B66:C66"/>
    <mergeCell ref="A55:C55"/>
    <mergeCell ref="B56:C56"/>
    <mergeCell ref="B57:C57"/>
    <mergeCell ref="B58:C58"/>
    <mergeCell ref="B59:C59"/>
    <mergeCell ref="B60:C60"/>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94:C94"/>
    <mergeCell ref="B95:C95"/>
    <mergeCell ref="B83:C83"/>
    <mergeCell ref="B84:C84"/>
    <mergeCell ref="B87:C87"/>
    <mergeCell ref="A88:C88"/>
    <mergeCell ref="B89:C89"/>
    <mergeCell ref="B93:C93"/>
    <mergeCell ref="B90:C90"/>
    <mergeCell ref="B91:C91"/>
    <mergeCell ref="B92:C92"/>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1"/>
  <sheetViews>
    <sheetView zoomScaleNormal="100" workbookViewId="0">
      <pane xSplit="1" ySplit="5" topLeftCell="B6" activePane="bottomRight" state="frozen"/>
      <selection pane="topRight" activeCell="B1" sqref="B1"/>
      <selection pane="bottomLeft" activeCell="A6" sqref="A6"/>
      <selection pane="bottomRight" activeCell="B1" sqref="B1"/>
    </sheetView>
  </sheetViews>
  <sheetFormatPr defaultRowHeight="15.75"/>
  <cols>
    <col min="1" max="1" width="9.5703125" style="20" bestFit="1" customWidth="1"/>
    <col min="2" max="2" width="86" style="17" customWidth="1"/>
    <col min="3" max="3" width="12.7109375" style="17" customWidth="1"/>
    <col min="4" max="7" width="12.7109375" style="2" customWidth="1"/>
    <col min="8" max="13" width="6.7109375" customWidth="1"/>
  </cols>
  <sheetData>
    <row r="1" spans="1:8">
      <c r="A1" s="18" t="s">
        <v>226</v>
      </c>
      <c r="B1" s="516" t="s">
        <v>921</v>
      </c>
    </row>
    <row r="2" spans="1:8">
      <c r="A2" s="18" t="s">
        <v>227</v>
      </c>
      <c r="B2" s="566">
        <v>43555</v>
      </c>
      <c r="C2" s="30"/>
      <c r="D2" s="19"/>
      <c r="E2" s="19"/>
      <c r="F2" s="19"/>
      <c r="G2" s="19"/>
      <c r="H2" s="1"/>
    </row>
    <row r="3" spans="1:8">
      <c r="A3" s="18"/>
      <c r="C3" s="30"/>
      <c r="D3" s="19"/>
      <c r="E3" s="19"/>
      <c r="F3" s="19"/>
      <c r="G3" s="19"/>
      <c r="H3" s="1"/>
    </row>
    <row r="4" spans="1:8" ht="16.5" thickBot="1">
      <c r="A4" s="76" t="s">
        <v>649</v>
      </c>
      <c r="B4" s="218" t="s">
        <v>261</v>
      </c>
      <c r="C4" s="219"/>
      <c r="D4" s="220"/>
      <c r="E4" s="220"/>
      <c r="F4" s="220"/>
      <c r="G4" s="220"/>
      <c r="H4" s="1"/>
    </row>
    <row r="5" spans="1:8" ht="15">
      <c r="A5" s="347" t="s">
        <v>27</v>
      </c>
      <c r="B5" s="348"/>
      <c r="C5" s="490" t="s">
        <v>931</v>
      </c>
      <c r="D5" s="474" t="s">
        <v>917</v>
      </c>
      <c r="E5" s="474" t="s">
        <v>914</v>
      </c>
      <c r="F5" s="475" t="s">
        <v>915</v>
      </c>
      <c r="G5" s="491" t="s">
        <v>916</v>
      </c>
    </row>
    <row r="6" spans="1:8" ht="15">
      <c r="A6" s="129"/>
      <c r="B6" s="33" t="s">
        <v>223</v>
      </c>
      <c r="C6" s="349"/>
      <c r="D6" s="349"/>
      <c r="E6" s="349"/>
      <c r="F6" s="349"/>
      <c r="G6" s="350"/>
    </row>
    <row r="7" spans="1:8" ht="15">
      <c r="A7" s="129"/>
      <c r="B7" s="34" t="s">
        <v>228</v>
      </c>
      <c r="C7" s="349"/>
      <c r="D7" s="349"/>
      <c r="E7" s="349"/>
      <c r="F7" s="349"/>
      <c r="G7" s="350"/>
    </row>
    <row r="8" spans="1:8" ht="15">
      <c r="A8" s="130">
        <v>1</v>
      </c>
      <c r="B8" s="266" t="s">
        <v>24</v>
      </c>
      <c r="C8" s="275">
        <v>52807463</v>
      </c>
      <c r="D8" s="476">
        <v>51959577</v>
      </c>
      <c r="E8" s="477">
        <v>41735850</v>
      </c>
      <c r="F8" s="477">
        <v>40962739</v>
      </c>
      <c r="G8" s="492">
        <v>31206663</v>
      </c>
    </row>
    <row r="9" spans="1:8" ht="15">
      <c r="A9" s="130">
        <v>2</v>
      </c>
      <c r="B9" s="266" t="s">
        <v>125</v>
      </c>
      <c r="C9" s="275">
        <v>52807463</v>
      </c>
      <c r="D9" s="476">
        <v>51959577</v>
      </c>
      <c r="E9" s="477">
        <v>41735850</v>
      </c>
      <c r="F9" s="477">
        <v>40962739</v>
      </c>
      <c r="G9" s="492">
        <v>31206663</v>
      </c>
    </row>
    <row r="10" spans="1:8" ht="15">
      <c r="A10" s="130">
        <v>3</v>
      </c>
      <c r="B10" s="266" t="s">
        <v>89</v>
      </c>
      <c r="C10" s="275">
        <v>53911748.794360623</v>
      </c>
      <c r="D10" s="476">
        <v>53166674</v>
      </c>
      <c r="E10" s="477">
        <v>42443871</v>
      </c>
      <c r="F10" s="477">
        <v>41662299</v>
      </c>
      <c r="G10" s="492">
        <v>31774397</v>
      </c>
    </row>
    <row r="11" spans="1:8" ht="15">
      <c r="A11" s="129"/>
      <c r="B11" s="33" t="s">
        <v>224</v>
      </c>
      <c r="C11" s="349"/>
      <c r="D11" s="349"/>
      <c r="E11" s="349"/>
      <c r="F11" s="349"/>
      <c r="G11" s="350"/>
    </row>
    <row r="12" spans="1:8" ht="15" customHeight="1">
      <c r="A12" s="130">
        <v>4</v>
      </c>
      <c r="B12" s="266" t="s">
        <v>671</v>
      </c>
      <c r="C12" s="386">
        <v>98742867.347128004</v>
      </c>
      <c r="D12" s="478">
        <v>95184281.333805993</v>
      </c>
      <c r="E12" s="477">
        <v>65066766.257730998</v>
      </c>
      <c r="F12" s="477">
        <v>63499256.074927993</v>
      </c>
      <c r="G12" s="492">
        <v>59174064.011002995</v>
      </c>
    </row>
    <row r="13" spans="1:8" ht="15">
      <c r="A13" s="129"/>
      <c r="B13" s="33" t="s">
        <v>126</v>
      </c>
      <c r="C13" s="349"/>
      <c r="D13" s="349"/>
      <c r="E13" s="349"/>
      <c r="F13" s="349"/>
      <c r="G13" s="350"/>
    </row>
    <row r="14" spans="1:8" s="3" customFormat="1" ht="15">
      <c r="A14" s="130"/>
      <c r="B14" s="34" t="s">
        <v>835</v>
      </c>
      <c r="C14" s="349"/>
      <c r="D14" s="349"/>
      <c r="E14" s="349"/>
      <c r="F14" s="349"/>
      <c r="G14" s="350"/>
    </row>
    <row r="15" spans="1:8" ht="15">
      <c r="A15" s="128">
        <v>5</v>
      </c>
      <c r="B15" s="32" t="str">
        <f>"ძირითადი პირველადი კაპიტალის კოეფიციენტი &gt;="&amp;'9.1. Capital Requirements'!$C$19*100&amp;"%"</f>
        <v>ძირითადი პირველადი კაპიტალის კოეფიციენტი &gt;=8.86641893320262%</v>
      </c>
      <c r="C15" s="479">
        <v>0.53479774710568939</v>
      </c>
      <c r="D15" s="479">
        <v>0.54588400807251614</v>
      </c>
      <c r="E15" s="480">
        <v>0.64143113912689798</v>
      </c>
      <c r="F15" s="480">
        <v>0.64509006139638381</v>
      </c>
      <c r="G15" s="493">
        <v>0.52737062295057757</v>
      </c>
    </row>
    <row r="16" spans="1:8" ht="15" customHeight="1">
      <c r="A16" s="128">
        <v>6</v>
      </c>
      <c r="B16" s="32" t="str">
        <f>"პირველადი კაპიტალის კოეფიციენტი &gt;="&amp;'9.1. Capital Requirements'!$C$20*100&amp;"%"</f>
        <v>პირველადი კაპიტალის კოეფიციენტი &gt;=10.9910433893837%</v>
      </c>
      <c r="C16" s="479">
        <v>0.53479774710568939</v>
      </c>
      <c r="D16" s="479">
        <v>0.54588400807251614</v>
      </c>
      <c r="E16" s="480">
        <v>0.64143113912689798</v>
      </c>
      <c r="F16" s="480">
        <v>0.64509006139638381</v>
      </c>
      <c r="G16" s="493">
        <v>0.52737062295057757</v>
      </c>
    </row>
    <row r="17" spans="1:7" ht="15">
      <c r="A17" s="128">
        <v>7</v>
      </c>
      <c r="B17" s="32" t="str">
        <f>"საზედამხედველო კაპიტალის კოეფიციენტი &gt;="&amp;'9.1. Capital Requirements'!$C$21*100&amp;"%"</f>
        <v>საზედამხედველო კაპიტალის კოეფიციენტი &gt;=20.9052472282109%</v>
      </c>
      <c r="C17" s="479">
        <v>0.54598119583498883</v>
      </c>
      <c r="D17" s="479">
        <v>0.55856569230740338</v>
      </c>
      <c r="E17" s="480">
        <v>0.65231259275862619</v>
      </c>
      <c r="F17" s="480">
        <v>0.65610688337575529</v>
      </c>
      <c r="G17" s="493">
        <v>0.536964927642823</v>
      </c>
    </row>
    <row r="18" spans="1:7" ht="15">
      <c r="A18" s="129"/>
      <c r="B18" s="33" t="s">
        <v>6</v>
      </c>
      <c r="C18" s="349"/>
      <c r="D18" s="481"/>
      <c r="E18" s="481"/>
      <c r="F18" s="481"/>
      <c r="G18" s="494"/>
    </row>
    <row r="19" spans="1:7" ht="15" customHeight="1">
      <c r="A19" s="131">
        <v>8</v>
      </c>
      <c r="B19" s="35" t="s">
        <v>7</v>
      </c>
      <c r="C19" s="479">
        <v>6.3871259888515997E-2</v>
      </c>
      <c r="D19" s="482">
        <v>5.4997849865506203E-2</v>
      </c>
      <c r="E19" s="483">
        <v>5.4867987688833914E-2</v>
      </c>
      <c r="F19" s="483">
        <v>5.1710037451234397E-2</v>
      </c>
      <c r="G19" s="495">
        <v>5.0011945882958916E-2</v>
      </c>
    </row>
    <row r="20" spans="1:7" ht="15">
      <c r="A20" s="131">
        <v>9</v>
      </c>
      <c r="B20" s="35" t="s">
        <v>8</v>
      </c>
      <c r="C20" s="479">
        <v>1.6483482575560149E-3</v>
      </c>
      <c r="D20" s="482">
        <v>2.455007752287804E-3</v>
      </c>
      <c r="E20" s="483">
        <v>2.8775274835321995E-3</v>
      </c>
      <c r="F20" s="483">
        <v>2.6942088172755602E-3</v>
      </c>
      <c r="G20" s="495">
        <v>2.7177804978619408E-3</v>
      </c>
    </row>
    <row r="21" spans="1:7" ht="15">
      <c r="A21" s="131">
        <v>10</v>
      </c>
      <c r="B21" s="35" t="s">
        <v>9</v>
      </c>
      <c r="C21" s="479">
        <v>3.9179498542104313E-2</v>
      </c>
      <c r="D21" s="482">
        <v>3.1438122950057393E-2</v>
      </c>
      <c r="E21" s="483">
        <v>3.1261662105290543E-2</v>
      </c>
      <c r="F21" s="483">
        <v>2.8169317793935091E-2</v>
      </c>
      <c r="G21" s="495">
        <v>2.3467607079733034E-2</v>
      </c>
    </row>
    <row r="22" spans="1:7" ht="15">
      <c r="A22" s="131">
        <v>11</v>
      </c>
      <c r="B22" s="35" t="s">
        <v>262</v>
      </c>
      <c r="C22" s="479">
        <v>6.2222911630959984E-2</v>
      </c>
      <c r="D22" s="482">
        <v>5.2542842113218399E-2</v>
      </c>
      <c r="E22" s="483">
        <v>5.1990460205301701E-2</v>
      </c>
      <c r="F22" s="483">
        <v>4.9015828633958834E-2</v>
      </c>
      <c r="G22" s="495">
        <v>4.7294165385096974E-2</v>
      </c>
    </row>
    <row r="23" spans="1:7" ht="15">
      <c r="A23" s="131">
        <v>12</v>
      </c>
      <c r="B23" s="35" t="s">
        <v>10</v>
      </c>
      <c r="C23" s="479">
        <v>3.0410822963759299E-2</v>
      </c>
      <c r="D23" s="482">
        <v>2.5598125788754096E-2</v>
      </c>
      <c r="E23" s="483">
        <v>3.064510628063391E-2</v>
      </c>
      <c r="F23" s="483">
        <v>2.866419418556403E-2</v>
      </c>
      <c r="G23" s="495">
        <v>2.7052703415867418E-2</v>
      </c>
    </row>
    <row r="24" spans="1:7" ht="15">
      <c r="A24" s="131">
        <v>13</v>
      </c>
      <c r="B24" s="35" t="s">
        <v>11</v>
      </c>
      <c r="C24" s="479">
        <v>6.3240376979274149E-2</v>
      </c>
      <c r="D24" s="482">
        <v>6.0145800889353E-2</v>
      </c>
      <c r="E24" s="483">
        <v>7.3496144291929535E-2</v>
      </c>
      <c r="F24" s="483">
        <v>7.2457047520566892E-2</v>
      </c>
      <c r="G24" s="495">
        <v>7.1575539303192992E-2</v>
      </c>
    </row>
    <row r="25" spans="1:7" ht="15">
      <c r="A25" s="129"/>
      <c r="B25" s="33" t="s">
        <v>12</v>
      </c>
      <c r="C25" s="349"/>
      <c r="D25" s="481"/>
      <c r="E25" s="481"/>
      <c r="F25" s="481"/>
      <c r="G25" s="494"/>
    </row>
    <row r="26" spans="1:7" ht="15">
      <c r="A26" s="131">
        <v>14</v>
      </c>
      <c r="B26" s="35" t="s">
        <v>13</v>
      </c>
      <c r="C26" s="479">
        <v>3.0345225885665232E-2</v>
      </c>
      <c r="D26" s="482">
        <v>2.2762597605117171E-2</v>
      </c>
      <c r="E26" s="483">
        <v>3.8735277329710868E-2</v>
      </c>
      <c r="F26" s="483">
        <v>3.7879324976760581E-2</v>
      </c>
      <c r="G26" s="495">
        <v>5.5105669259036871E-2</v>
      </c>
    </row>
    <row r="27" spans="1:7" ht="15" customHeight="1">
      <c r="A27" s="131">
        <v>15</v>
      </c>
      <c r="B27" s="35" t="s">
        <v>14</v>
      </c>
      <c r="C27" s="479">
        <v>3.2503863060462629E-2</v>
      </c>
      <c r="D27" s="482">
        <v>3.0185629173633693E-2</v>
      </c>
      <c r="E27" s="483">
        <v>3.9238740541047201E-2</v>
      </c>
      <c r="F27" s="483">
        <v>3.8532570719250259E-2</v>
      </c>
      <c r="G27" s="495">
        <v>4.484572546238199E-2</v>
      </c>
    </row>
    <row r="28" spans="1:7" ht="15">
      <c r="A28" s="131">
        <v>16</v>
      </c>
      <c r="B28" s="35" t="s">
        <v>15</v>
      </c>
      <c r="C28" s="479">
        <v>0.38756628824064332</v>
      </c>
      <c r="D28" s="482">
        <v>0.43539312071039948</v>
      </c>
      <c r="E28" s="483">
        <v>0.65939939934163305</v>
      </c>
      <c r="F28" s="483">
        <v>0.56258945679931494</v>
      </c>
      <c r="G28" s="495">
        <v>0.58022246691874724</v>
      </c>
    </row>
    <row r="29" spans="1:7" ht="15" customHeight="1">
      <c r="A29" s="131">
        <v>17</v>
      </c>
      <c r="B29" s="35" t="s">
        <v>16</v>
      </c>
      <c r="C29" s="479">
        <v>0.41419552761442185</v>
      </c>
      <c r="D29" s="482">
        <v>0.38495382006211409</v>
      </c>
      <c r="E29" s="483">
        <v>0.43635854345298691</v>
      </c>
      <c r="F29" s="483">
        <v>0.40603019979566929</v>
      </c>
      <c r="G29" s="495">
        <v>0.47910986360805013</v>
      </c>
    </row>
    <row r="30" spans="1:7" ht="15">
      <c r="A30" s="131">
        <v>18</v>
      </c>
      <c r="B30" s="35" t="s">
        <v>17</v>
      </c>
      <c r="C30" s="479">
        <v>0.1131182114314513</v>
      </c>
      <c r="D30" s="482">
        <v>0.85448609209213189</v>
      </c>
      <c r="E30" s="483">
        <v>0.22405322318608439</v>
      </c>
      <c r="F30" s="483">
        <v>0.21675735573609589</v>
      </c>
      <c r="G30" s="495">
        <v>5.7533835618117082E-3</v>
      </c>
    </row>
    <row r="31" spans="1:7" ht="15" customHeight="1">
      <c r="A31" s="129"/>
      <c r="B31" s="33" t="s">
        <v>18</v>
      </c>
      <c r="C31" s="349"/>
      <c r="D31" s="481"/>
      <c r="E31" s="481"/>
      <c r="F31" s="481"/>
      <c r="G31" s="494"/>
    </row>
    <row r="32" spans="1:7" ht="15" customHeight="1">
      <c r="A32" s="131">
        <v>19</v>
      </c>
      <c r="B32" s="35" t="s">
        <v>19</v>
      </c>
      <c r="C32" s="479">
        <v>0.59968036870258867</v>
      </c>
      <c r="D32" s="484">
        <v>0.64046327774298328</v>
      </c>
      <c r="E32" s="482">
        <v>0.69404372543651494</v>
      </c>
      <c r="F32" s="482">
        <v>0.4921984036918105</v>
      </c>
      <c r="G32" s="496">
        <v>0.64774455812963616</v>
      </c>
    </row>
    <row r="33" spans="1:7" ht="15" customHeight="1">
      <c r="A33" s="131">
        <v>20</v>
      </c>
      <c r="B33" s="35" t="s">
        <v>20</v>
      </c>
      <c r="C33" s="479">
        <v>0.83946665902574769</v>
      </c>
      <c r="D33" s="482">
        <v>0.72495179370644081</v>
      </c>
      <c r="E33" s="482">
        <v>0.8261315909374326</v>
      </c>
      <c r="F33" s="482">
        <v>0.78686745250564183</v>
      </c>
      <c r="G33" s="496">
        <v>0.79452302431338251</v>
      </c>
    </row>
    <row r="34" spans="1:7" ht="15" customHeight="1">
      <c r="A34" s="131">
        <v>21</v>
      </c>
      <c r="B34" s="276" t="s">
        <v>21</v>
      </c>
      <c r="C34" s="479">
        <v>0.41072113703192109</v>
      </c>
      <c r="D34" s="482">
        <v>0.46926898736678335</v>
      </c>
      <c r="E34" s="482">
        <v>0.46993358282044678</v>
      </c>
      <c r="F34" s="482">
        <v>0.45740309845540356</v>
      </c>
      <c r="G34" s="496">
        <v>0.53900235519900186</v>
      </c>
    </row>
    <row r="35" spans="1:7" ht="15" customHeight="1">
      <c r="A35" s="351"/>
      <c r="B35" s="33" t="s">
        <v>834</v>
      </c>
      <c r="C35" s="349"/>
      <c r="D35" s="349"/>
      <c r="E35" s="349"/>
      <c r="F35" s="349"/>
      <c r="G35" s="350"/>
    </row>
    <row r="36" spans="1:7" ht="15" customHeight="1">
      <c r="A36" s="131">
        <v>22</v>
      </c>
      <c r="B36" s="346" t="s">
        <v>818</v>
      </c>
      <c r="C36" s="276">
        <v>57072275.798078999</v>
      </c>
      <c r="D36" s="485">
        <v>50191810.254226156</v>
      </c>
      <c r="E36" s="486">
        <v>54054629.037619054</v>
      </c>
      <c r="F36" s="486">
        <v>49631813.666666664</v>
      </c>
      <c r="G36" s="497">
        <v>48732701.201639324</v>
      </c>
    </row>
    <row r="37" spans="1:7" ht="15">
      <c r="A37" s="131">
        <v>23</v>
      </c>
      <c r="B37" s="35" t="s">
        <v>819</v>
      </c>
      <c r="C37" s="276">
        <v>24604507.762008063</v>
      </c>
      <c r="D37" s="485">
        <v>20249648.089842111</v>
      </c>
      <c r="E37" s="487">
        <v>17560228.886016667</v>
      </c>
      <c r="F37" s="487">
        <v>18920382.079365078</v>
      </c>
      <c r="G37" s="498">
        <v>21220739.274601635</v>
      </c>
    </row>
    <row r="38" spans="1:7" thickBot="1">
      <c r="A38" s="132">
        <v>24</v>
      </c>
      <c r="B38" s="277" t="s">
        <v>817</v>
      </c>
      <c r="C38" s="488">
        <v>2.3195861648654712</v>
      </c>
      <c r="D38" s="488">
        <v>2.4786509884783636</v>
      </c>
      <c r="E38" s="489">
        <v>3.0892944171488135</v>
      </c>
      <c r="F38" s="489">
        <v>2.6359952380952367</v>
      </c>
      <c r="G38" s="499">
        <v>2.3194241736766799</v>
      </c>
    </row>
    <row r="39" spans="1:7">
      <c r="A39" s="21"/>
    </row>
    <row r="40" spans="1:7" ht="39.75">
      <c r="B40" s="345" t="s">
        <v>836</v>
      </c>
    </row>
    <row r="41" spans="1:7" ht="65.25">
      <c r="B41" s="401" t="s">
        <v>833</v>
      </c>
      <c r="D41" s="371"/>
      <c r="E41" s="371"/>
      <c r="F41" s="371"/>
      <c r="G41" s="37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workbookViewId="0">
      <pane xSplit="1" ySplit="5" topLeftCell="B18" activePane="bottomRight" state="frozen"/>
      <selection pane="topRight" activeCell="B1" sqref="B1"/>
      <selection pane="bottomLeft" activeCell="A5" sqref="A5"/>
      <selection pane="bottomRight" activeCell="B2" sqref="B2"/>
    </sheetView>
  </sheetViews>
  <sheetFormatPr defaultRowHeight="15"/>
  <cols>
    <col min="1" max="1" width="9.5703125" style="2" bestFit="1" customWidth="1"/>
    <col min="2" max="2" width="55.140625" style="2" bestFit="1" customWidth="1"/>
    <col min="3" max="3" width="15" style="2" customWidth="1"/>
    <col min="4" max="4" width="18" style="2" customWidth="1"/>
    <col min="5" max="5" width="14.5703125" style="2" customWidth="1"/>
    <col min="6" max="6" width="15.5703125" style="2" customWidth="1"/>
    <col min="7" max="7" width="16.42578125" style="2" customWidth="1"/>
    <col min="8" max="8" width="15.85546875" style="2" customWidth="1"/>
  </cols>
  <sheetData>
    <row r="1" spans="1:8" ht="15.75">
      <c r="A1" s="18" t="s">
        <v>226</v>
      </c>
      <c r="B1" s="516" t="s">
        <v>921</v>
      </c>
    </row>
    <row r="2" spans="1:8" ht="15.75">
      <c r="A2" s="18" t="s">
        <v>227</v>
      </c>
      <c r="B2" s="500">
        <f>'1. key ratios'!B2</f>
        <v>43555</v>
      </c>
    </row>
    <row r="3" spans="1:8" ht="15.75">
      <c r="A3" s="18"/>
    </row>
    <row r="4" spans="1:8" ht="16.5" thickBot="1">
      <c r="A4" s="36" t="s">
        <v>650</v>
      </c>
      <c r="B4" s="77" t="s">
        <v>283</v>
      </c>
      <c r="C4" s="36"/>
      <c r="D4" s="37"/>
      <c r="E4" s="37"/>
      <c r="F4" s="38"/>
      <c r="G4" s="38"/>
      <c r="H4" s="39" t="s">
        <v>130</v>
      </c>
    </row>
    <row r="5" spans="1:8" ht="15.75">
      <c r="A5" s="40"/>
      <c r="B5" s="41"/>
      <c r="C5" s="569" t="s">
        <v>232</v>
      </c>
      <c r="D5" s="570"/>
      <c r="E5" s="571"/>
      <c r="F5" s="569" t="s">
        <v>233</v>
      </c>
      <c r="G5" s="570"/>
      <c r="H5" s="572"/>
    </row>
    <row r="6" spans="1:8" ht="15.75">
      <c r="A6" s="42" t="s">
        <v>27</v>
      </c>
      <c r="B6" s="43" t="s">
        <v>190</v>
      </c>
      <c r="C6" s="44" t="s">
        <v>28</v>
      </c>
      <c r="D6" s="44" t="s">
        <v>131</v>
      </c>
      <c r="E6" s="44" t="s">
        <v>69</v>
      </c>
      <c r="F6" s="44" t="s">
        <v>28</v>
      </c>
      <c r="G6" s="44" t="s">
        <v>131</v>
      </c>
      <c r="H6" s="45" t="s">
        <v>69</v>
      </c>
    </row>
    <row r="7" spans="1:8" ht="15.75">
      <c r="A7" s="42">
        <v>1</v>
      </c>
      <c r="B7" s="46" t="s">
        <v>191</v>
      </c>
      <c r="C7" s="502">
        <v>1512435</v>
      </c>
      <c r="D7" s="502">
        <v>3569152</v>
      </c>
      <c r="E7" s="503">
        <f>C7+D7</f>
        <v>5081587</v>
      </c>
      <c r="F7" s="501">
        <v>1752378</v>
      </c>
      <c r="G7" s="502">
        <v>4602794</v>
      </c>
      <c r="H7" s="504">
        <f>F7+G7</f>
        <v>6355172</v>
      </c>
    </row>
    <row r="8" spans="1:8" ht="15.75">
      <c r="A8" s="42">
        <v>2</v>
      </c>
      <c r="B8" s="510" t="s">
        <v>192</v>
      </c>
      <c r="C8" s="501">
        <v>7988600</v>
      </c>
      <c r="D8" s="502">
        <v>11771961</v>
      </c>
      <c r="E8" s="503">
        <f t="shared" ref="E8:E20" si="0">C8+D8</f>
        <v>19760561</v>
      </c>
      <c r="F8" s="501">
        <v>2018452</v>
      </c>
      <c r="G8" s="502">
        <v>8079690</v>
      </c>
      <c r="H8" s="504">
        <f t="shared" ref="H8:H40" si="1">F8+G8</f>
        <v>10098142</v>
      </c>
    </row>
    <row r="9" spans="1:8" ht="15.75">
      <c r="A9" s="42">
        <v>3</v>
      </c>
      <c r="B9" s="510" t="s">
        <v>193</v>
      </c>
      <c r="C9" s="501">
        <v>23378</v>
      </c>
      <c r="D9" s="502">
        <v>15099687</v>
      </c>
      <c r="E9" s="503">
        <f t="shared" si="0"/>
        <v>15123065</v>
      </c>
      <c r="F9" s="501">
        <v>4072607</v>
      </c>
      <c r="G9" s="502">
        <v>13500785</v>
      </c>
      <c r="H9" s="504">
        <f t="shared" si="1"/>
        <v>17573392</v>
      </c>
    </row>
    <row r="10" spans="1:8" ht="15.75">
      <c r="A10" s="42">
        <v>4</v>
      </c>
      <c r="B10" s="510" t="s">
        <v>222</v>
      </c>
      <c r="C10" s="501">
        <v>0</v>
      </c>
      <c r="D10" s="502">
        <v>0</v>
      </c>
      <c r="E10" s="503">
        <f t="shared" si="0"/>
        <v>0</v>
      </c>
      <c r="F10" s="501">
        <v>0</v>
      </c>
      <c r="G10" s="502">
        <v>0</v>
      </c>
      <c r="H10" s="504">
        <f t="shared" si="1"/>
        <v>0</v>
      </c>
    </row>
    <row r="11" spans="1:8" ht="15.75">
      <c r="A11" s="42">
        <v>5</v>
      </c>
      <c r="B11" s="510" t="s">
        <v>194</v>
      </c>
      <c r="C11" s="501">
        <v>25512154</v>
      </c>
      <c r="D11" s="502">
        <v>0</v>
      </c>
      <c r="E11" s="503">
        <f t="shared" si="0"/>
        <v>25512154</v>
      </c>
      <c r="F11" s="501">
        <v>20766269</v>
      </c>
      <c r="G11" s="502">
        <v>0</v>
      </c>
      <c r="H11" s="504">
        <f t="shared" si="1"/>
        <v>20766269</v>
      </c>
    </row>
    <row r="12" spans="1:8" ht="15.75">
      <c r="A12" s="42">
        <v>6.1</v>
      </c>
      <c r="B12" s="511" t="s">
        <v>195</v>
      </c>
      <c r="C12" s="501">
        <v>23624225</v>
      </c>
      <c r="D12" s="502">
        <v>14950113</v>
      </c>
      <c r="E12" s="503">
        <f t="shared" si="0"/>
        <v>38574338</v>
      </c>
      <c r="F12" s="501">
        <v>7889406</v>
      </c>
      <c r="G12" s="502">
        <v>10904849</v>
      </c>
      <c r="H12" s="504">
        <f t="shared" si="1"/>
        <v>18794255</v>
      </c>
    </row>
    <row r="13" spans="1:8" ht="15.75">
      <c r="A13" s="42">
        <v>6.2</v>
      </c>
      <c r="B13" s="511" t="s">
        <v>196</v>
      </c>
      <c r="C13" s="501">
        <v>-553264</v>
      </c>
      <c r="D13" s="502">
        <v>-700551</v>
      </c>
      <c r="E13" s="503">
        <f t="shared" si="0"/>
        <v>-1253815</v>
      </c>
      <c r="F13" s="501">
        <v>-226936</v>
      </c>
      <c r="G13" s="502">
        <v>-615906</v>
      </c>
      <c r="H13" s="504">
        <f t="shared" si="1"/>
        <v>-842842</v>
      </c>
    </row>
    <row r="14" spans="1:8" ht="15.75">
      <c r="A14" s="42">
        <v>6</v>
      </c>
      <c r="B14" s="510" t="s">
        <v>197</v>
      </c>
      <c r="C14" s="503">
        <f>C12+C13</f>
        <v>23070961</v>
      </c>
      <c r="D14" s="503">
        <f>D12+D13</f>
        <v>14249562</v>
      </c>
      <c r="E14" s="503">
        <f t="shared" si="0"/>
        <v>37320523</v>
      </c>
      <c r="F14" s="503">
        <f>F12+F13</f>
        <v>7662470</v>
      </c>
      <c r="G14" s="503">
        <f>G12+G13</f>
        <v>10288943</v>
      </c>
      <c r="H14" s="504">
        <f t="shared" si="1"/>
        <v>17951413</v>
      </c>
    </row>
    <row r="15" spans="1:8" ht="15.75">
      <c r="A15" s="42">
        <v>7</v>
      </c>
      <c r="B15" s="510" t="s">
        <v>198</v>
      </c>
      <c r="C15" s="501">
        <v>555469</v>
      </c>
      <c r="D15" s="502">
        <v>63863</v>
      </c>
      <c r="E15" s="503">
        <f t="shared" si="0"/>
        <v>619332</v>
      </c>
      <c r="F15" s="501">
        <v>156432</v>
      </c>
      <c r="G15" s="502">
        <v>56119</v>
      </c>
      <c r="H15" s="504">
        <f t="shared" si="1"/>
        <v>212551</v>
      </c>
    </row>
    <row r="16" spans="1:8" ht="15.75">
      <c r="A16" s="42">
        <v>8</v>
      </c>
      <c r="B16" s="510" t="s">
        <v>199</v>
      </c>
      <c r="C16" s="501">
        <v>47348</v>
      </c>
      <c r="D16" s="502"/>
      <c r="E16" s="503">
        <f t="shared" si="0"/>
        <v>47348</v>
      </c>
      <c r="F16" s="501">
        <v>124341</v>
      </c>
      <c r="G16" s="502"/>
      <c r="H16" s="504">
        <f t="shared" si="1"/>
        <v>124341</v>
      </c>
    </row>
    <row r="17" spans="1:8" ht="15.75">
      <c r="A17" s="42">
        <v>9</v>
      </c>
      <c r="B17" s="510" t="s">
        <v>200</v>
      </c>
      <c r="C17" s="501">
        <v>0</v>
      </c>
      <c r="D17" s="502">
        <v>0</v>
      </c>
      <c r="E17" s="503">
        <f t="shared" si="0"/>
        <v>0</v>
      </c>
      <c r="F17" s="501">
        <v>0</v>
      </c>
      <c r="G17" s="502">
        <v>0</v>
      </c>
      <c r="H17" s="504">
        <f t="shared" si="1"/>
        <v>0</v>
      </c>
    </row>
    <row r="18" spans="1:8" ht="15.75">
      <c r="A18" s="42">
        <v>10</v>
      </c>
      <c r="B18" s="510" t="s">
        <v>201</v>
      </c>
      <c r="C18" s="501">
        <v>4623715</v>
      </c>
      <c r="D18" s="502"/>
      <c r="E18" s="503">
        <f t="shared" si="0"/>
        <v>4623715</v>
      </c>
      <c r="F18" s="501">
        <v>3667506</v>
      </c>
      <c r="G18" s="502"/>
      <c r="H18" s="504">
        <f t="shared" si="1"/>
        <v>3667506</v>
      </c>
    </row>
    <row r="19" spans="1:8" ht="15.75">
      <c r="A19" s="42">
        <v>11</v>
      </c>
      <c r="B19" s="510" t="s">
        <v>202</v>
      </c>
      <c r="C19" s="501">
        <v>117922</v>
      </c>
      <c r="D19" s="502">
        <v>109767</v>
      </c>
      <c r="E19" s="503">
        <f t="shared" si="0"/>
        <v>227689</v>
      </c>
      <c r="F19" s="501">
        <v>90381</v>
      </c>
      <c r="G19" s="502">
        <v>549198</v>
      </c>
      <c r="H19" s="504">
        <f t="shared" si="1"/>
        <v>639579</v>
      </c>
    </row>
    <row r="20" spans="1:8" ht="15.75">
      <c r="A20" s="42">
        <v>12</v>
      </c>
      <c r="B20" s="512" t="s">
        <v>203</v>
      </c>
      <c r="C20" s="503">
        <f>SUM(C7:C11)+SUM(C14:C19)</f>
        <v>63451982</v>
      </c>
      <c r="D20" s="503">
        <f>SUM(D7:D11)+SUM(D14:D19)</f>
        <v>44863992</v>
      </c>
      <c r="E20" s="503">
        <f t="shared" si="0"/>
        <v>108315974</v>
      </c>
      <c r="F20" s="503">
        <f>SUM(F7:F11)+SUM(F14:F19)</f>
        <v>40310836</v>
      </c>
      <c r="G20" s="503">
        <f>SUM(G7:G11)+SUM(G14:G19)</f>
        <v>37077529</v>
      </c>
      <c r="H20" s="504">
        <f t="shared" si="1"/>
        <v>77388365</v>
      </c>
    </row>
    <row r="21" spans="1:8" ht="15.75">
      <c r="A21" s="42"/>
      <c r="B21" s="513" t="s">
        <v>220</v>
      </c>
      <c r="C21" s="505">
        <v>0</v>
      </c>
      <c r="D21" s="506">
        <v>0</v>
      </c>
      <c r="E21" s="507"/>
      <c r="F21" s="505">
        <v>0</v>
      </c>
      <c r="G21" s="506">
        <v>0</v>
      </c>
      <c r="H21" s="508"/>
    </row>
    <row r="22" spans="1:8" ht="15.75">
      <c r="A22" s="42">
        <v>13</v>
      </c>
      <c r="B22" s="510" t="s">
        <v>204</v>
      </c>
      <c r="C22" s="501">
        <v>0</v>
      </c>
      <c r="D22" s="502">
        <v>2018550</v>
      </c>
      <c r="E22" s="503">
        <f>C22+D22</f>
        <v>2018550</v>
      </c>
      <c r="F22" s="501">
        <v>0</v>
      </c>
      <c r="G22" s="502">
        <v>603600</v>
      </c>
      <c r="H22" s="504">
        <f t="shared" si="1"/>
        <v>603600</v>
      </c>
    </row>
    <row r="23" spans="1:8" ht="15.75">
      <c r="A23" s="42">
        <v>14</v>
      </c>
      <c r="B23" s="510" t="s">
        <v>205</v>
      </c>
      <c r="C23" s="501">
        <v>6950253</v>
      </c>
      <c r="D23" s="502">
        <v>33053660</v>
      </c>
      <c r="E23" s="503">
        <f t="shared" ref="E23:E40" si="2">C23+D23</f>
        <v>40003913</v>
      </c>
      <c r="F23" s="501">
        <v>5534749</v>
      </c>
      <c r="G23" s="502">
        <v>30148886</v>
      </c>
      <c r="H23" s="504">
        <f t="shared" si="1"/>
        <v>35683635</v>
      </c>
    </row>
    <row r="24" spans="1:8" ht="15.75">
      <c r="A24" s="42">
        <v>15</v>
      </c>
      <c r="B24" s="510" t="s">
        <v>206</v>
      </c>
      <c r="C24" s="501">
        <v>688117</v>
      </c>
      <c r="D24" s="502">
        <v>3795630</v>
      </c>
      <c r="E24" s="503">
        <f t="shared" si="2"/>
        <v>4483747</v>
      </c>
      <c r="F24" s="501">
        <v>3679477</v>
      </c>
      <c r="G24" s="502">
        <v>2349399</v>
      </c>
      <c r="H24" s="504">
        <f t="shared" si="1"/>
        <v>6028876</v>
      </c>
    </row>
    <row r="25" spans="1:8" ht="15.75">
      <c r="A25" s="42">
        <v>16</v>
      </c>
      <c r="B25" s="510" t="s">
        <v>207</v>
      </c>
      <c r="C25" s="501">
        <v>854864</v>
      </c>
      <c r="D25" s="502">
        <v>6617159</v>
      </c>
      <c r="E25" s="503">
        <f t="shared" si="2"/>
        <v>7472023</v>
      </c>
      <c r="F25" s="501">
        <v>68268</v>
      </c>
      <c r="G25" s="502">
        <v>1885172</v>
      </c>
      <c r="H25" s="504">
        <f t="shared" si="1"/>
        <v>1953440</v>
      </c>
    </row>
    <row r="26" spans="1:8" ht="15.75">
      <c r="A26" s="42">
        <v>17</v>
      </c>
      <c r="B26" s="510" t="s">
        <v>208</v>
      </c>
      <c r="C26" s="505">
        <v>0</v>
      </c>
      <c r="D26" s="506">
        <v>0</v>
      </c>
      <c r="E26" s="503">
        <f t="shared" si="2"/>
        <v>0</v>
      </c>
      <c r="F26" s="505">
        <v>0</v>
      </c>
      <c r="G26" s="506">
        <v>0</v>
      </c>
      <c r="H26" s="504">
        <f t="shared" si="1"/>
        <v>0</v>
      </c>
    </row>
    <row r="27" spans="1:8" ht="15.75">
      <c r="A27" s="42">
        <v>18</v>
      </c>
      <c r="B27" s="510" t="s">
        <v>209</v>
      </c>
      <c r="C27" s="501">
        <v>0</v>
      </c>
      <c r="D27" s="502">
        <v>4495</v>
      </c>
      <c r="E27" s="503">
        <f t="shared" si="2"/>
        <v>4495</v>
      </c>
      <c r="F27" s="501">
        <v>0</v>
      </c>
      <c r="G27" s="502">
        <v>120720</v>
      </c>
      <c r="H27" s="504">
        <f t="shared" si="1"/>
        <v>120720</v>
      </c>
    </row>
    <row r="28" spans="1:8" ht="15.75">
      <c r="A28" s="42">
        <v>19</v>
      </c>
      <c r="B28" s="510" t="s">
        <v>210</v>
      </c>
      <c r="C28" s="501">
        <v>1611</v>
      </c>
      <c r="D28" s="502">
        <v>53236</v>
      </c>
      <c r="E28" s="503">
        <f t="shared" si="2"/>
        <v>54847</v>
      </c>
      <c r="F28" s="501">
        <v>11780.07</v>
      </c>
      <c r="G28" s="502">
        <v>29303</v>
      </c>
      <c r="H28" s="504">
        <f t="shared" si="1"/>
        <v>41083.07</v>
      </c>
    </row>
    <row r="29" spans="1:8" ht="15.75">
      <c r="A29" s="42">
        <v>20</v>
      </c>
      <c r="B29" s="510" t="s">
        <v>132</v>
      </c>
      <c r="C29" s="501">
        <v>368443</v>
      </c>
      <c r="D29" s="502">
        <v>805491</v>
      </c>
      <c r="E29" s="503">
        <f t="shared" si="2"/>
        <v>1173934</v>
      </c>
      <c r="F29" s="501">
        <v>151183</v>
      </c>
      <c r="G29" s="502">
        <v>1385908</v>
      </c>
      <c r="H29" s="504">
        <f t="shared" si="1"/>
        <v>1537091</v>
      </c>
    </row>
    <row r="30" spans="1:8" ht="15.75">
      <c r="A30" s="42">
        <v>21</v>
      </c>
      <c r="B30" s="510" t="s">
        <v>211</v>
      </c>
      <c r="C30" s="501">
        <v>0</v>
      </c>
      <c r="D30" s="502">
        <v>0</v>
      </c>
      <c r="E30" s="503">
        <f t="shared" si="2"/>
        <v>0</v>
      </c>
      <c r="F30" s="501">
        <v>0</v>
      </c>
      <c r="G30" s="502">
        <v>0</v>
      </c>
      <c r="H30" s="504">
        <f t="shared" si="1"/>
        <v>0</v>
      </c>
    </row>
    <row r="31" spans="1:8" ht="15.75">
      <c r="A31" s="42">
        <v>22</v>
      </c>
      <c r="B31" s="512" t="s">
        <v>212</v>
      </c>
      <c r="C31" s="503">
        <f>SUM(C22:C30)</f>
        <v>8863288</v>
      </c>
      <c r="D31" s="503">
        <f>SUM(D22:D30)</f>
        <v>46348221</v>
      </c>
      <c r="E31" s="503">
        <f>C31+D31</f>
        <v>55211509</v>
      </c>
      <c r="F31" s="503">
        <f>SUM(F22:F30)</f>
        <v>9445457.0700000003</v>
      </c>
      <c r="G31" s="503">
        <f>SUM(G22:G30)</f>
        <v>36522988</v>
      </c>
      <c r="H31" s="504">
        <f t="shared" si="1"/>
        <v>45968445.07</v>
      </c>
    </row>
    <row r="32" spans="1:8" ht="15.75">
      <c r="A32" s="42"/>
      <c r="B32" s="513" t="s">
        <v>221</v>
      </c>
      <c r="C32" s="505"/>
      <c r="D32" s="506"/>
      <c r="E32" s="509"/>
      <c r="F32" s="505"/>
      <c r="G32" s="506"/>
      <c r="H32" s="508"/>
    </row>
    <row r="33" spans="1:8" ht="15.75">
      <c r="A33" s="42">
        <v>23</v>
      </c>
      <c r="B33" s="510" t="s">
        <v>213</v>
      </c>
      <c r="C33" s="501">
        <v>50000000</v>
      </c>
      <c r="D33" s="506"/>
      <c r="E33" s="503">
        <f t="shared" si="2"/>
        <v>50000000</v>
      </c>
      <c r="F33" s="501">
        <v>30000000</v>
      </c>
      <c r="G33" s="506"/>
      <c r="H33" s="504">
        <f t="shared" si="1"/>
        <v>30000000</v>
      </c>
    </row>
    <row r="34" spans="1:8" ht="15.75">
      <c r="A34" s="42">
        <v>24</v>
      </c>
      <c r="B34" s="510" t="s">
        <v>214</v>
      </c>
      <c r="C34" s="501">
        <v>0</v>
      </c>
      <c r="D34" s="506"/>
      <c r="E34" s="503">
        <f t="shared" si="2"/>
        <v>0</v>
      </c>
      <c r="F34" s="501">
        <v>0</v>
      </c>
      <c r="G34" s="506"/>
      <c r="H34" s="504">
        <f t="shared" si="1"/>
        <v>0</v>
      </c>
    </row>
    <row r="35" spans="1:8" ht="15.75">
      <c r="A35" s="42">
        <v>25</v>
      </c>
      <c r="B35" s="511" t="s">
        <v>215</v>
      </c>
      <c r="C35" s="501">
        <v>0</v>
      </c>
      <c r="D35" s="506"/>
      <c r="E35" s="503">
        <f t="shared" si="2"/>
        <v>0</v>
      </c>
      <c r="F35" s="501">
        <v>0</v>
      </c>
      <c r="G35" s="506"/>
      <c r="H35" s="504">
        <f t="shared" si="1"/>
        <v>0</v>
      </c>
    </row>
    <row r="36" spans="1:8" ht="15.75">
      <c r="A36" s="42">
        <v>26</v>
      </c>
      <c r="B36" s="510" t="s">
        <v>216</v>
      </c>
      <c r="C36" s="501">
        <v>0</v>
      </c>
      <c r="D36" s="506"/>
      <c r="E36" s="503">
        <f t="shared" si="2"/>
        <v>0</v>
      </c>
      <c r="F36" s="501">
        <v>0</v>
      </c>
      <c r="G36" s="506"/>
      <c r="H36" s="504">
        <f t="shared" si="1"/>
        <v>0</v>
      </c>
    </row>
    <row r="37" spans="1:8" ht="15.75">
      <c r="A37" s="42">
        <v>27</v>
      </c>
      <c r="B37" s="510" t="s">
        <v>217</v>
      </c>
      <c r="C37" s="501">
        <v>0</v>
      </c>
      <c r="D37" s="506"/>
      <c r="E37" s="503">
        <f t="shared" si="2"/>
        <v>0</v>
      </c>
      <c r="F37" s="501">
        <v>0</v>
      </c>
      <c r="G37" s="506"/>
      <c r="H37" s="504">
        <f t="shared" si="1"/>
        <v>0</v>
      </c>
    </row>
    <row r="38" spans="1:8" ht="15.75">
      <c r="A38" s="42">
        <v>28</v>
      </c>
      <c r="B38" s="510" t="s">
        <v>218</v>
      </c>
      <c r="C38" s="501">
        <v>3104465</v>
      </c>
      <c r="D38" s="506"/>
      <c r="E38" s="503">
        <f t="shared" si="2"/>
        <v>3104465</v>
      </c>
      <c r="F38" s="501">
        <v>1416917</v>
      </c>
      <c r="G38" s="506"/>
      <c r="H38" s="504">
        <f t="shared" si="1"/>
        <v>1416917</v>
      </c>
    </row>
    <row r="39" spans="1:8" ht="15.75">
      <c r="A39" s="42">
        <v>29</v>
      </c>
      <c r="B39" s="510" t="s">
        <v>234</v>
      </c>
      <c r="C39" s="501">
        <v>0</v>
      </c>
      <c r="D39" s="506"/>
      <c r="E39" s="503">
        <f t="shared" si="2"/>
        <v>0</v>
      </c>
      <c r="F39" s="501">
        <v>3003</v>
      </c>
      <c r="G39" s="506"/>
      <c r="H39" s="504">
        <f t="shared" si="1"/>
        <v>3003</v>
      </c>
    </row>
    <row r="40" spans="1:8" ht="15.75">
      <c r="A40" s="42">
        <v>30</v>
      </c>
      <c r="B40" s="47" t="s">
        <v>219</v>
      </c>
      <c r="C40" s="503">
        <f>SUM(C33:C39)</f>
        <v>53104465</v>
      </c>
      <c r="D40" s="503">
        <f>SUM(D33:D39)</f>
        <v>0</v>
      </c>
      <c r="E40" s="503">
        <f t="shared" si="2"/>
        <v>53104465</v>
      </c>
      <c r="F40" s="503">
        <f>SUM(F33:F39)</f>
        <v>31419920</v>
      </c>
      <c r="G40" s="503">
        <f>SUM(G33:G39)</f>
        <v>0</v>
      </c>
      <c r="H40" s="504">
        <f t="shared" si="1"/>
        <v>31419920</v>
      </c>
    </row>
    <row r="41" spans="1:8" ht="16.5" thickBot="1">
      <c r="A41" s="48">
        <v>31</v>
      </c>
      <c r="B41" s="49" t="s">
        <v>235</v>
      </c>
      <c r="C41" s="280">
        <f>C31+C40</f>
        <v>61967753</v>
      </c>
      <c r="D41" s="280">
        <f>D31+D40</f>
        <v>46348221</v>
      </c>
      <c r="E41" s="280">
        <f>C41+D41</f>
        <v>108315974</v>
      </c>
      <c r="F41" s="280">
        <f>F31+F40</f>
        <v>40865377.07</v>
      </c>
      <c r="G41" s="280">
        <f>G31+G40</f>
        <v>36522988</v>
      </c>
      <c r="H41" s="281">
        <f>F41+G41</f>
        <v>77388365.069999993</v>
      </c>
    </row>
    <row r="43" spans="1:8">
      <c r="B43" s="50"/>
    </row>
  </sheetData>
  <mergeCells count="2">
    <mergeCell ref="C5:E5"/>
    <mergeCell ref="F5:H5"/>
  </mergeCells>
  <dataValidations count="1">
    <dataValidation type="whole" operator="lessThanOrEqual" allowBlank="1" showInputMessage="1" showErrorMessage="1" sqref="F13:G13 C13:D13">
      <formula1>0</formula1>
    </dataValidation>
  </dataValidations>
  <pageMargins left="0.7" right="0.7" top="0.75" bottom="0.75" header="0.3" footer="0.3"/>
  <pageSetup paperSize="9" orientation="portrait" r:id="rId1"/>
  <ignoredErrors>
    <ignoredError sqref="E14:E19" formula="1"/>
    <ignoredError sqref="E20:E23 E31:E41" formula="1" formulaRange="1"/>
    <ignoredError sqref="E24:E30 H20:H23 C40:D41 F40:H41 H24:H30 H31:H3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workbookViewId="0">
      <pane xSplit="1" ySplit="6" topLeftCell="B43" activePane="bottomRight" state="frozen"/>
      <selection pane="topRight" activeCell="B1" sqref="B1"/>
      <selection pane="bottomLeft" activeCell="A6" sqref="A6"/>
      <selection pane="bottomRight" activeCell="B1" sqref="B1"/>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18" t="s">
        <v>226</v>
      </c>
      <c r="B1" s="516" t="s">
        <v>921</v>
      </c>
      <c r="C1" s="17"/>
    </row>
    <row r="2" spans="1:8" ht="15.75">
      <c r="A2" s="18" t="s">
        <v>227</v>
      </c>
      <c r="B2" s="500">
        <f>'1. key ratios'!B2</f>
        <v>43555</v>
      </c>
      <c r="C2" s="30"/>
      <c r="D2" s="19"/>
      <c r="E2" s="19"/>
      <c r="F2" s="19"/>
      <c r="G2" s="19"/>
      <c r="H2" s="19"/>
    </row>
    <row r="3" spans="1:8" ht="15.75">
      <c r="A3" s="18"/>
      <c r="B3" s="17"/>
      <c r="C3" s="30"/>
      <c r="D3" s="19"/>
      <c r="E3" s="19"/>
      <c r="F3" s="19"/>
      <c r="G3" s="19"/>
      <c r="H3" s="19"/>
    </row>
    <row r="4" spans="1:8" ht="16.5" thickBot="1">
      <c r="A4" s="51" t="s">
        <v>651</v>
      </c>
      <c r="B4" s="31" t="s">
        <v>260</v>
      </c>
      <c r="C4" s="38"/>
      <c r="D4" s="38"/>
      <c r="E4" s="38"/>
      <c r="F4" s="51"/>
      <c r="G4" s="51"/>
      <c r="H4" s="52" t="s">
        <v>130</v>
      </c>
    </row>
    <row r="5" spans="1:8" ht="15.75">
      <c r="A5" s="133"/>
      <c r="B5" s="134"/>
      <c r="C5" s="569" t="s">
        <v>232</v>
      </c>
      <c r="D5" s="570"/>
      <c r="E5" s="571"/>
      <c r="F5" s="569" t="s">
        <v>233</v>
      </c>
      <c r="G5" s="570"/>
      <c r="H5" s="572"/>
    </row>
    <row r="6" spans="1:8">
      <c r="A6" s="135" t="s">
        <v>27</v>
      </c>
      <c r="B6" s="53"/>
      <c r="C6" s="54" t="s">
        <v>28</v>
      </c>
      <c r="D6" s="54" t="s">
        <v>133</v>
      </c>
      <c r="E6" s="54" t="s">
        <v>69</v>
      </c>
      <c r="F6" s="54" t="s">
        <v>28</v>
      </c>
      <c r="G6" s="54" t="s">
        <v>133</v>
      </c>
      <c r="H6" s="136" t="s">
        <v>69</v>
      </c>
    </row>
    <row r="7" spans="1:8">
      <c r="A7" s="137"/>
      <c r="B7" s="56" t="s">
        <v>129</v>
      </c>
      <c r="C7" s="57"/>
      <c r="D7" s="57"/>
      <c r="E7" s="57"/>
      <c r="F7" s="57"/>
      <c r="G7" s="57"/>
      <c r="H7" s="138"/>
    </row>
    <row r="8" spans="1:8" ht="15.75">
      <c r="A8" s="137">
        <v>1</v>
      </c>
      <c r="B8" s="58" t="s">
        <v>134</v>
      </c>
      <c r="C8" s="282">
        <v>111826</v>
      </c>
      <c r="D8" s="282">
        <v>87331</v>
      </c>
      <c r="E8" s="279">
        <f>C8+D8</f>
        <v>199157</v>
      </c>
      <c r="F8" s="282">
        <v>180045</v>
      </c>
      <c r="G8" s="282">
        <v>51490</v>
      </c>
      <c r="H8" s="283">
        <f>F8+G8</f>
        <v>231535</v>
      </c>
    </row>
    <row r="9" spans="1:8" ht="15.75">
      <c r="A9" s="137">
        <v>2</v>
      </c>
      <c r="B9" s="58" t="s">
        <v>135</v>
      </c>
      <c r="C9" s="284">
        <f>SUM(C10:C18)</f>
        <v>642125</v>
      </c>
      <c r="D9" s="284">
        <f>SUM(D10:D18)</f>
        <v>265325</v>
      </c>
      <c r="E9" s="279">
        <f t="shared" ref="E9:E67" si="0">C9+D9</f>
        <v>907450</v>
      </c>
      <c r="F9" s="284">
        <f>SUM(F10:F18)</f>
        <v>235119</v>
      </c>
      <c r="G9" s="284">
        <f>SUM(G10:G18)</f>
        <v>214864</v>
      </c>
      <c r="H9" s="283">
        <f t="shared" ref="H9:H67" si="1">F9+G9</f>
        <v>449983</v>
      </c>
    </row>
    <row r="10" spans="1:8" ht="15.75">
      <c r="A10" s="137">
        <v>2.1</v>
      </c>
      <c r="B10" s="59" t="s">
        <v>136</v>
      </c>
      <c r="C10" s="282">
        <v>0</v>
      </c>
      <c r="D10" s="282">
        <v>0</v>
      </c>
      <c r="E10" s="279">
        <f t="shared" si="0"/>
        <v>0</v>
      </c>
      <c r="F10" s="282">
        <v>0</v>
      </c>
      <c r="G10" s="282">
        <v>0</v>
      </c>
      <c r="H10" s="283">
        <f t="shared" si="1"/>
        <v>0</v>
      </c>
    </row>
    <row r="11" spans="1:8" ht="15.75">
      <c r="A11" s="137">
        <v>2.2000000000000002</v>
      </c>
      <c r="B11" s="59" t="s">
        <v>137</v>
      </c>
      <c r="C11" s="282">
        <v>563987</v>
      </c>
      <c r="D11" s="282">
        <v>112874</v>
      </c>
      <c r="E11" s="279">
        <f t="shared" si="0"/>
        <v>676861</v>
      </c>
      <c r="F11" s="282">
        <v>162064</v>
      </c>
      <c r="G11" s="282">
        <v>70030</v>
      </c>
      <c r="H11" s="283">
        <f t="shared" si="1"/>
        <v>232094</v>
      </c>
    </row>
    <row r="12" spans="1:8" ht="15.75">
      <c r="A12" s="137">
        <v>2.2999999999999998</v>
      </c>
      <c r="B12" s="59" t="s">
        <v>138</v>
      </c>
      <c r="C12" s="282">
        <v>0</v>
      </c>
      <c r="D12" s="282">
        <v>0</v>
      </c>
      <c r="E12" s="279">
        <f t="shared" si="0"/>
        <v>0</v>
      </c>
      <c r="F12" s="282">
        <v>0</v>
      </c>
      <c r="G12" s="282">
        <v>0</v>
      </c>
      <c r="H12" s="283">
        <f t="shared" si="1"/>
        <v>0</v>
      </c>
    </row>
    <row r="13" spans="1:8" ht="15.75">
      <c r="A13" s="137">
        <v>2.4</v>
      </c>
      <c r="B13" s="59" t="s">
        <v>139</v>
      </c>
      <c r="C13" s="282">
        <v>0</v>
      </c>
      <c r="D13" s="282">
        <v>0</v>
      </c>
      <c r="E13" s="279">
        <f t="shared" si="0"/>
        <v>0</v>
      </c>
      <c r="F13" s="282">
        <v>0</v>
      </c>
      <c r="G13" s="282">
        <v>0</v>
      </c>
      <c r="H13" s="283">
        <f t="shared" si="1"/>
        <v>0</v>
      </c>
    </row>
    <row r="14" spans="1:8" ht="15.75">
      <c r="A14" s="137">
        <v>2.5</v>
      </c>
      <c r="B14" s="59" t="s">
        <v>140</v>
      </c>
      <c r="C14" s="282">
        <v>0</v>
      </c>
      <c r="D14" s="282">
        <v>0</v>
      </c>
      <c r="E14" s="279">
        <f t="shared" si="0"/>
        <v>0</v>
      </c>
      <c r="F14" s="282">
        <v>0</v>
      </c>
      <c r="G14" s="282">
        <v>0</v>
      </c>
      <c r="H14" s="283">
        <f t="shared" si="1"/>
        <v>0</v>
      </c>
    </row>
    <row r="15" spans="1:8" ht="15.75">
      <c r="A15" s="137">
        <v>2.6</v>
      </c>
      <c r="B15" s="59" t="s">
        <v>141</v>
      </c>
      <c r="C15" s="282">
        <v>0</v>
      </c>
      <c r="D15" s="282">
        <v>0</v>
      </c>
      <c r="E15" s="279">
        <f t="shared" si="0"/>
        <v>0</v>
      </c>
      <c r="F15" s="282">
        <v>0</v>
      </c>
      <c r="G15" s="282">
        <v>0</v>
      </c>
      <c r="H15" s="283">
        <f t="shared" si="1"/>
        <v>0</v>
      </c>
    </row>
    <row r="16" spans="1:8" ht="15.75">
      <c r="A16" s="137">
        <v>2.7</v>
      </c>
      <c r="B16" s="59" t="s">
        <v>142</v>
      </c>
      <c r="C16" s="282">
        <v>0</v>
      </c>
      <c r="D16" s="282">
        <v>0</v>
      </c>
      <c r="E16" s="279">
        <f t="shared" si="0"/>
        <v>0</v>
      </c>
      <c r="F16" s="282">
        <v>0</v>
      </c>
      <c r="G16" s="282">
        <v>0</v>
      </c>
      <c r="H16" s="283">
        <f t="shared" si="1"/>
        <v>0</v>
      </c>
    </row>
    <row r="17" spans="1:8" ht="15.75">
      <c r="A17" s="137">
        <v>2.8</v>
      </c>
      <c r="B17" s="59" t="s">
        <v>143</v>
      </c>
      <c r="C17" s="282">
        <v>78138</v>
      </c>
      <c r="D17" s="282">
        <v>152451</v>
      </c>
      <c r="E17" s="279">
        <f t="shared" si="0"/>
        <v>230589</v>
      </c>
      <c r="F17" s="282">
        <v>73055</v>
      </c>
      <c r="G17" s="282">
        <v>144834</v>
      </c>
      <c r="H17" s="283">
        <f t="shared" si="1"/>
        <v>217889</v>
      </c>
    </row>
    <row r="18" spans="1:8" ht="15.75">
      <c r="A18" s="137">
        <v>2.9</v>
      </c>
      <c r="B18" s="59" t="s">
        <v>144</v>
      </c>
      <c r="C18" s="282">
        <v>0</v>
      </c>
      <c r="D18" s="282">
        <v>0</v>
      </c>
      <c r="E18" s="279">
        <f t="shared" si="0"/>
        <v>0</v>
      </c>
      <c r="F18" s="282">
        <v>0</v>
      </c>
      <c r="G18" s="282">
        <v>0</v>
      </c>
      <c r="H18" s="283">
        <f t="shared" si="1"/>
        <v>0</v>
      </c>
    </row>
    <row r="19" spans="1:8" ht="15.75">
      <c r="A19" s="137">
        <v>3</v>
      </c>
      <c r="B19" s="58" t="s">
        <v>145</v>
      </c>
      <c r="C19" s="282">
        <v>4943</v>
      </c>
      <c r="D19" s="282">
        <v>15173</v>
      </c>
      <c r="E19" s="279">
        <f t="shared" si="0"/>
        <v>20116</v>
      </c>
      <c r="F19" s="282">
        <v>6557</v>
      </c>
      <c r="G19" s="282">
        <v>15519</v>
      </c>
      <c r="H19" s="283">
        <f t="shared" si="1"/>
        <v>22076</v>
      </c>
    </row>
    <row r="20" spans="1:8" ht="15.75">
      <c r="A20" s="137">
        <v>4</v>
      </c>
      <c r="B20" s="58" t="s">
        <v>146</v>
      </c>
      <c r="C20" s="282">
        <v>500329</v>
      </c>
      <c r="D20" s="282">
        <v>0</v>
      </c>
      <c r="E20" s="279">
        <f t="shared" si="0"/>
        <v>500329</v>
      </c>
      <c r="F20" s="282">
        <v>283736</v>
      </c>
      <c r="G20" s="282">
        <v>0</v>
      </c>
      <c r="H20" s="283">
        <f t="shared" si="1"/>
        <v>283736</v>
      </c>
    </row>
    <row r="21" spans="1:8" ht="15.75">
      <c r="A21" s="137">
        <v>5</v>
      </c>
      <c r="B21" s="58" t="s">
        <v>147</v>
      </c>
      <c r="C21" s="282">
        <v>33109</v>
      </c>
      <c r="D21" s="282">
        <v>90154</v>
      </c>
      <c r="E21" s="279">
        <f t="shared" si="0"/>
        <v>123263</v>
      </c>
      <c r="F21" s="282">
        <v>11577</v>
      </c>
      <c r="G21" s="282">
        <v>31702</v>
      </c>
      <c r="H21" s="283">
        <f>F21+G21</f>
        <v>43279</v>
      </c>
    </row>
    <row r="22" spans="1:8" ht="15.75">
      <c r="A22" s="137">
        <v>6</v>
      </c>
      <c r="B22" s="60" t="s">
        <v>148</v>
      </c>
      <c r="C22" s="284">
        <f>C8+C9+C19+C20+C21</f>
        <v>1292332</v>
      </c>
      <c r="D22" s="284">
        <f>D8+D9+D19+D20+D21</f>
        <v>457983</v>
      </c>
      <c r="E22" s="279">
        <f>C22+D22</f>
        <v>1750315</v>
      </c>
      <c r="F22" s="284">
        <f>F8+F9+F19+F20+F21</f>
        <v>717034</v>
      </c>
      <c r="G22" s="284">
        <f>G8+G9+G19+G20+G21</f>
        <v>313575</v>
      </c>
      <c r="H22" s="283">
        <f>F22+G22</f>
        <v>1030609</v>
      </c>
    </row>
    <row r="23" spans="1:8" ht="15.75">
      <c r="A23" s="137"/>
      <c r="B23" s="56" t="s">
        <v>127</v>
      </c>
      <c r="C23" s="282"/>
      <c r="D23" s="282"/>
      <c r="E23" s="278"/>
      <c r="F23" s="282"/>
      <c r="G23" s="282"/>
      <c r="H23" s="285"/>
    </row>
    <row r="24" spans="1:8" ht="15.75">
      <c r="A24" s="137">
        <v>7</v>
      </c>
      <c r="B24" s="58" t="s">
        <v>149</v>
      </c>
      <c r="C24" s="282">
        <v>942.6400000000001</v>
      </c>
      <c r="D24" s="282">
        <v>1576.31</v>
      </c>
      <c r="E24" s="279">
        <f t="shared" si="0"/>
        <v>2518.9499999999998</v>
      </c>
      <c r="F24" s="282">
        <v>33674</v>
      </c>
      <c r="G24" s="282">
        <v>1358.78</v>
      </c>
      <c r="H24" s="283">
        <f t="shared" si="1"/>
        <v>35032.78</v>
      </c>
    </row>
    <row r="25" spans="1:8" ht="15.75">
      <c r="A25" s="137">
        <v>8</v>
      </c>
      <c r="B25" s="58" t="s">
        <v>150</v>
      </c>
      <c r="C25" s="282">
        <v>3370.3599999999997</v>
      </c>
      <c r="D25" s="282">
        <v>25528.69</v>
      </c>
      <c r="E25" s="279">
        <f t="shared" si="0"/>
        <v>28899.05</v>
      </c>
      <c r="F25" s="282">
        <v>0</v>
      </c>
      <c r="G25" s="282">
        <v>8444.2199999999993</v>
      </c>
      <c r="H25" s="283">
        <f t="shared" si="1"/>
        <v>8444.2199999999993</v>
      </c>
    </row>
    <row r="26" spans="1:8" ht="15.75">
      <c r="A26" s="137">
        <v>9</v>
      </c>
      <c r="B26" s="58" t="s">
        <v>151</v>
      </c>
      <c r="C26" s="282">
        <v>0</v>
      </c>
      <c r="D26" s="282">
        <v>8120</v>
      </c>
      <c r="E26" s="279">
        <f t="shared" si="0"/>
        <v>8120</v>
      </c>
      <c r="F26" s="282">
        <v>0</v>
      </c>
      <c r="G26" s="282">
        <v>12508</v>
      </c>
      <c r="H26" s="283">
        <f t="shared" si="1"/>
        <v>12508</v>
      </c>
    </row>
    <row r="27" spans="1:8" ht="15.75">
      <c r="A27" s="137">
        <v>10</v>
      </c>
      <c r="B27" s="58" t="s">
        <v>152</v>
      </c>
      <c r="C27" s="282">
        <v>0</v>
      </c>
      <c r="D27" s="282">
        <v>0</v>
      </c>
      <c r="E27" s="279">
        <f t="shared" si="0"/>
        <v>0</v>
      </c>
      <c r="F27" s="282">
        <v>0</v>
      </c>
      <c r="G27" s="282">
        <v>0</v>
      </c>
      <c r="H27" s="283">
        <f t="shared" si="1"/>
        <v>0</v>
      </c>
    </row>
    <row r="28" spans="1:8" ht="15.75">
      <c r="A28" s="137">
        <v>11</v>
      </c>
      <c r="B28" s="58" t="s">
        <v>153</v>
      </c>
      <c r="C28" s="282">
        <v>0</v>
      </c>
      <c r="D28" s="282">
        <v>706</v>
      </c>
      <c r="E28" s="279">
        <f t="shared" si="0"/>
        <v>706</v>
      </c>
      <c r="F28" s="282">
        <v>0</v>
      </c>
      <c r="G28" s="282">
        <v>21</v>
      </c>
      <c r="H28" s="283">
        <f t="shared" si="1"/>
        <v>21</v>
      </c>
    </row>
    <row r="29" spans="1:8" ht="15.75">
      <c r="A29" s="137">
        <v>12</v>
      </c>
      <c r="B29" s="58" t="s">
        <v>154</v>
      </c>
      <c r="C29" s="282">
        <v>1373</v>
      </c>
      <c r="D29" s="282">
        <v>3554</v>
      </c>
      <c r="E29" s="279">
        <f t="shared" si="0"/>
        <v>4927</v>
      </c>
      <c r="F29" s="282">
        <v>0</v>
      </c>
      <c r="G29" s="282">
        <v>0</v>
      </c>
      <c r="H29" s="283">
        <f t="shared" si="1"/>
        <v>0</v>
      </c>
    </row>
    <row r="30" spans="1:8" ht="15.75">
      <c r="A30" s="137">
        <v>13</v>
      </c>
      <c r="B30" s="61" t="s">
        <v>155</v>
      </c>
      <c r="C30" s="284">
        <f>SUM(C24:C29)</f>
        <v>5686</v>
      </c>
      <c r="D30" s="284">
        <f>SUM(D24:D29)</f>
        <v>39485</v>
      </c>
      <c r="E30" s="279">
        <f t="shared" si="0"/>
        <v>45171</v>
      </c>
      <c r="F30" s="284">
        <f>SUM(F24:F29)</f>
        <v>33674</v>
      </c>
      <c r="G30" s="284">
        <f>SUM(G24:G29)</f>
        <v>22332</v>
      </c>
      <c r="H30" s="283">
        <f t="shared" si="1"/>
        <v>56006</v>
      </c>
    </row>
    <row r="31" spans="1:8" ht="15.75">
      <c r="A31" s="137">
        <v>14</v>
      </c>
      <c r="B31" s="61" t="s">
        <v>156</v>
      </c>
      <c r="C31" s="284">
        <f>C22-C30</f>
        <v>1286646</v>
      </c>
      <c r="D31" s="284">
        <f>D22-D30</f>
        <v>418498</v>
      </c>
      <c r="E31" s="279">
        <f t="shared" si="0"/>
        <v>1705144</v>
      </c>
      <c r="F31" s="284">
        <f>F22-F30</f>
        <v>683360</v>
      </c>
      <c r="G31" s="284">
        <f>G22-G30</f>
        <v>291243</v>
      </c>
      <c r="H31" s="283">
        <f t="shared" si="1"/>
        <v>974603</v>
      </c>
    </row>
    <row r="32" spans="1:8">
      <c r="A32" s="137"/>
      <c r="B32" s="56"/>
      <c r="C32" s="286"/>
      <c r="D32" s="286"/>
      <c r="E32" s="286"/>
      <c r="F32" s="286"/>
      <c r="G32" s="286"/>
      <c r="H32" s="287"/>
    </row>
    <row r="33" spans="1:8" ht="15.75">
      <c r="A33" s="137"/>
      <c r="B33" s="56" t="s">
        <v>157</v>
      </c>
      <c r="C33" s="282"/>
      <c r="D33" s="282"/>
      <c r="E33" s="278"/>
      <c r="F33" s="282"/>
      <c r="G33" s="282"/>
      <c r="H33" s="285"/>
    </row>
    <row r="34" spans="1:8" ht="15.75">
      <c r="A34" s="137">
        <v>15</v>
      </c>
      <c r="B34" s="55" t="s">
        <v>128</v>
      </c>
      <c r="C34" s="288">
        <f>C35-C36</f>
        <v>-35919</v>
      </c>
      <c r="D34" s="288">
        <f>D35-D36</f>
        <v>104093</v>
      </c>
      <c r="E34" s="279">
        <f t="shared" si="0"/>
        <v>68174</v>
      </c>
      <c r="F34" s="288">
        <f>F35-F36</f>
        <v>-45339</v>
      </c>
      <c r="G34" s="288">
        <f>G35-G36</f>
        <v>124955</v>
      </c>
      <c r="H34" s="283">
        <f t="shared" si="1"/>
        <v>79616</v>
      </c>
    </row>
    <row r="35" spans="1:8" ht="15.75">
      <c r="A35" s="137">
        <v>15.1</v>
      </c>
      <c r="B35" s="59" t="s">
        <v>158</v>
      </c>
      <c r="C35" s="282">
        <v>78964</v>
      </c>
      <c r="D35" s="282">
        <v>168772</v>
      </c>
      <c r="E35" s="279">
        <f t="shared" si="0"/>
        <v>247736</v>
      </c>
      <c r="F35" s="282">
        <v>37700</v>
      </c>
      <c r="G35" s="282">
        <v>190569</v>
      </c>
      <c r="H35" s="283">
        <f t="shared" si="1"/>
        <v>228269</v>
      </c>
    </row>
    <row r="36" spans="1:8" ht="15.75">
      <c r="A36" s="137">
        <v>15.2</v>
      </c>
      <c r="B36" s="59" t="s">
        <v>159</v>
      </c>
      <c r="C36" s="282">
        <v>114883</v>
      </c>
      <c r="D36" s="282">
        <v>64679</v>
      </c>
      <c r="E36" s="279">
        <f t="shared" si="0"/>
        <v>179562</v>
      </c>
      <c r="F36" s="282">
        <v>83039</v>
      </c>
      <c r="G36" s="282">
        <v>65614</v>
      </c>
      <c r="H36" s="283">
        <f t="shared" si="1"/>
        <v>148653</v>
      </c>
    </row>
    <row r="37" spans="1:8" ht="15.75">
      <c r="A37" s="137">
        <v>16</v>
      </c>
      <c r="B37" s="58" t="s">
        <v>160</v>
      </c>
      <c r="C37" s="282">
        <v>0</v>
      </c>
      <c r="D37" s="282">
        <v>0</v>
      </c>
      <c r="E37" s="279">
        <f t="shared" si="0"/>
        <v>0</v>
      </c>
      <c r="F37" s="282">
        <v>0</v>
      </c>
      <c r="G37" s="282">
        <v>0</v>
      </c>
      <c r="H37" s="283">
        <f t="shared" si="1"/>
        <v>0</v>
      </c>
    </row>
    <row r="38" spans="1:8" ht="15.75">
      <c r="A38" s="137">
        <v>17</v>
      </c>
      <c r="B38" s="58" t="s">
        <v>161</v>
      </c>
      <c r="C38" s="282">
        <v>0</v>
      </c>
      <c r="D38" s="282">
        <v>0</v>
      </c>
      <c r="E38" s="279">
        <f t="shared" si="0"/>
        <v>0</v>
      </c>
      <c r="F38" s="282">
        <v>0</v>
      </c>
      <c r="G38" s="282">
        <v>0</v>
      </c>
      <c r="H38" s="283">
        <f t="shared" si="1"/>
        <v>0</v>
      </c>
    </row>
    <row r="39" spans="1:8" ht="15.75">
      <c r="A39" s="137">
        <v>18</v>
      </c>
      <c r="B39" s="58" t="s">
        <v>162</v>
      </c>
      <c r="C39" s="282">
        <v>0</v>
      </c>
      <c r="D39" s="282">
        <v>0</v>
      </c>
      <c r="E39" s="279">
        <f t="shared" si="0"/>
        <v>0</v>
      </c>
      <c r="F39" s="282">
        <v>0</v>
      </c>
      <c r="G39" s="282">
        <v>0</v>
      </c>
      <c r="H39" s="283">
        <f t="shared" si="1"/>
        <v>0</v>
      </c>
    </row>
    <row r="40" spans="1:8" ht="15.75">
      <c r="A40" s="137">
        <v>19</v>
      </c>
      <c r="B40" s="58" t="s">
        <v>163</v>
      </c>
      <c r="C40" s="282">
        <v>243683</v>
      </c>
      <c r="D40" s="282">
        <v>0</v>
      </c>
      <c r="E40" s="279">
        <f t="shared" si="0"/>
        <v>243683</v>
      </c>
      <c r="F40" s="282">
        <v>291429</v>
      </c>
      <c r="G40" s="282">
        <v>0</v>
      </c>
      <c r="H40" s="283">
        <f t="shared" si="1"/>
        <v>291429</v>
      </c>
    </row>
    <row r="41" spans="1:8" ht="15.75">
      <c r="A41" s="137">
        <v>20</v>
      </c>
      <c r="B41" s="58" t="s">
        <v>164</v>
      </c>
      <c r="C41" s="282">
        <v>6877</v>
      </c>
      <c r="D41" s="282">
        <v>0</v>
      </c>
      <c r="E41" s="279">
        <f t="shared" si="0"/>
        <v>6877</v>
      </c>
      <c r="F41" s="282">
        <v>-27218</v>
      </c>
      <c r="G41" s="282">
        <v>0</v>
      </c>
      <c r="H41" s="283">
        <f t="shared" si="1"/>
        <v>-27218</v>
      </c>
    </row>
    <row r="42" spans="1:8" ht="15.75">
      <c r="A42" s="137">
        <v>21</v>
      </c>
      <c r="B42" s="58" t="s">
        <v>165</v>
      </c>
      <c r="C42" s="282">
        <v>0</v>
      </c>
      <c r="D42" s="282">
        <v>0</v>
      </c>
      <c r="E42" s="279">
        <f t="shared" si="0"/>
        <v>0</v>
      </c>
      <c r="F42" s="282">
        <v>0</v>
      </c>
      <c r="G42" s="282">
        <v>0</v>
      </c>
      <c r="H42" s="283">
        <f t="shared" si="1"/>
        <v>0</v>
      </c>
    </row>
    <row r="43" spans="1:8" ht="15.75">
      <c r="A43" s="137">
        <v>22</v>
      </c>
      <c r="B43" s="58" t="s">
        <v>166</v>
      </c>
      <c r="C43" s="282">
        <v>0</v>
      </c>
      <c r="D43" s="282">
        <v>4624</v>
      </c>
      <c r="E43" s="279">
        <f t="shared" si="0"/>
        <v>4624</v>
      </c>
      <c r="F43" s="282">
        <v>0</v>
      </c>
      <c r="G43" s="282">
        <v>0</v>
      </c>
      <c r="H43" s="283">
        <f t="shared" si="1"/>
        <v>0</v>
      </c>
    </row>
    <row r="44" spans="1:8" ht="15.75">
      <c r="A44" s="137">
        <v>23</v>
      </c>
      <c r="B44" s="58" t="s">
        <v>167</v>
      </c>
      <c r="C44" s="282">
        <v>2486</v>
      </c>
      <c r="D44" s="282">
        <v>0</v>
      </c>
      <c r="E44" s="279">
        <f t="shared" si="0"/>
        <v>2486</v>
      </c>
      <c r="F44" s="282">
        <v>2410</v>
      </c>
      <c r="G44" s="282">
        <v>0</v>
      </c>
      <c r="H44" s="283">
        <f t="shared" si="1"/>
        <v>2410</v>
      </c>
    </row>
    <row r="45" spans="1:8" ht="15.75">
      <c r="A45" s="137">
        <v>24</v>
      </c>
      <c r="B45" s="61" t="s">
        <v>168</v>
      </c>
      <c r="C45" s="284">
        <f>C34+C37+C38+C39+C40+C41+C42+C43+C44</f>
        <v>217127</v>
      </c>
      <c r="D45" s="284">
        <f>D34+D37+D38+D39+D40+D41+D42+D43+D44</f>
        <v>108717</v>
      </c>
      <c r="E45" s="279">
        <f t="shared" si="0"/>
        <v>325844</v>
      </c>
      <c r="F45" s="284">
        <f>F34+F37+F38+F39+F40+F41+F42+F43+F44</f>
        <v>221282</v>
      </c>
      <c r="G45" s="284">
        <f>G34+G37+G38+G39+G40+G41+G42+G43+G44</f>
        <v>124955</v>
      </c>
      <c r="H45" s="283">
        <f t="shared" si="1"/>
        <v>346237</v>
      </c>
    </row>
    <row r="46" spans="1:8">
      <c r="A46" s="137"/>
      <c r="B46" s="56" t="s">
        <v>169</v>
      </c>
      <c r="C46" s="282"/>
      <c r="D46" s="282"/>
      <c r="E46" s="282"/>
      <c r="F46" s="282"/>
      <c r="G46" s="282"/>
      <c r="H46" s="289"/>
    </row>
    <row r="47" spans="1:8" ht="15.75">
      <c r="A47" s="137">
        <v>25</v>
      </c>
      <c r="B47" s="58" t="s">
        <v>170</v>
      </c>
      <c r="C47" s="282">
        <v>5054</v>
      </c>
      <c r="D47" s="282">
        <v>3183</v>
      </c>
      <c r="E47" s="279">
        <f t="shared" si="0"/>
        <v>8237</v>
      </c>
      <c r="F47" s="282">
        <v>44549</v>
      </c>
      <c r="G47" s="282">
        <v>8799</v>
      </c>
      <c r="H47" s="283">
        <f t="shared" si="1"/>
        <v>53348</v>
      </c>
    </row>
    <row r="48" spans="1:8" ht="15.75">
      <c r="A48" s="137">
        <v>26</v>
      </c>
      <c r="B48" s="58" t="s">
        <v>171</v>
      </c>
      <c r="C48" s="282">
        <v>40996</v>
      </c>
      <c r="D48" s="282">
        <v>0</v>
      </c>
      <c r="E48" s="279">
        <f t="shared" si="0"/>
        <v>40996</v>
      </c>
      <c r="F48" s="282">
        <v>36232</v>
      </c>
      <c r="G48" s="282">
        <v>217</v>
      </c>
      <c r="H48" s="283">
        <f t="shared" si="1"/>
        <v>36449</v>
      </c>
    </row>
    <row r="49" spans="1:9" ht="15.75">
      <c r="A49" s="137">
        <v>27</v>
      </c>
      <c r="B49" s="58" t="s">
        <v>172</v>
      </c>
      <c r="C49" s="282">
        <v>629180</v>
      </c>
      <c r="D49" s="282">
        <v>0</v>
      </c>
      <c r="E49" s="279">
        <f t="shared" si="0"/>
        <v>629180</v>
      </c>
      <c r="F49" s="282">
        <v>531557</v>
      </c>
      <c r="G49" s="282">
        <v>0</v>
      </c>
      <c r="H49" s="283">
        <f t="shared" si="1"/>
        <v>531557</v>
      </c>
    </row>
    <row r="50" spans="1:9" ht="15.75">
      <c r="A50" s="137">
        <v>28</v>
      </c>
      <c r="B50" s="58" t="s">
        <v>311</v>
      </c>
      <c r="C50" s="282">
        <v>225</v>
      </c>
      <c r="D50" s="282">
        <v>0</v>
      </c>
      <c r="E50" s="279">
        <f t="shared" si="0"/>
        <v>225</v>
      </c>
      <c r="F50" s="282">
        <v>152</v>
      </c>
      <c r="G50" s="282">
        <v>0</v>
      </c>
      <c r="H50" s="283">
        <f t="shared" si="1"/>
        <v>152</v>
      </c>
    </row>
    <row r="51" spans="1:9" ht="15.75">
      <c r="A51" s="137">
        <v>29</v>
      </c>
      <c r="B51" s="58" t="s">
        <v>173</v>
      </c>
      <c r="C51" s="282">
        <v>156841</v>
      </c>
      <c r="D51" s="282">
        <v>0</v>
      </c>
      <c r="E51" s="279">
        <f t="shared" si="0"/>
        <v>156841</v>
      </c>
      <c r="F51" s="282">
        <v>114439</v>
      </c>
      <c r="G51" s="282">
        <v>0</v>
      </c>
      <c r="H51" s="283">
        <f t="shared" si="1"/>
        <v>114439</v>
      </c>
    </row>
    <row r="52" spans="1:9" ht="15.75">
      <c r="A52" s="137">
        <v>30</v>
      </c>
      <c r="B52" s="58" t="s">
        <v>174</v>
      </c>
      <c r="C52" s="282">
        <v>114154</v>
      </c>
      <c r="D52" s="282">
        <v>811</v>
      </c>
      <c r="E52" s="279">
        <f t="shared" si="0"/>
        <v>114965</v>
      </c>
      <c r="F52" s="282">
        <v>128510</v>
      </c>
      <c r="G52" s="282">
        <v>0</v>
      </c>
      <c r="H52" s="283">
        <f t="shared" si="1"/>
        <v>128510</v>
      </c>
    </row>
    <row r="53" spans="1:9" ht="15.75">
      <c r="A53" s="137">
        <v>31</v>
      </c>
      <c r="B53" s="61" t="s">
        <v>175</v>
      </c>
      <c r="C53" s="284">
        <f>C47+C48+C49+C50+C51+C52</f>
        <v>946450</v>
      </c>
      <c r="D53" s="284">
        <f>D47+D48+D49+D50+D51+D52</f>
        <v>3994</v>
      </c>
      <c r="E53" s="279">
        <f t="shared" si="0"/>
        <v>950444</v>
      </c>
      <c r="F53" s="284">
        <f>F47+F48+F49+F50+F51+F52</f>
        <v>855439</v>
      </c>
      <c r="G53" s="284">
        <f>G47+G48+G49+G50+G51+G52</f>
        <v>9016</v>
      </c>
      <c r="H53" s="283">
        <f t="shared" si="1"/>
        <v>864455</v>
      </c>
    </row>
    <row r="54" spans="1:9" ht="15.75">
      <c r="A54" s="137">
        <v>32</v>
      </c>
      <c r="B54" s="61" t="s">
        <v>176</v>
      </c>
      <c r="C54" s="284">
        <f>C45-C53</f>
        <v>-729323</v>
      </c>
      <c r="D54" s="284">
        <f>D45-D53</f>
        <v>104723</v>
      </c>
      <c r="E54" s="279">
        <f t="shared" si="0"/>
        <v>-624600</v>
      </c>
      <c r="F54" s="284">
        <f>F45-F53</f>
        <v>-634157</v>
      </c>
      <c r="G54" s="284">
        <f>G45-G53</f>
        <v>115939</v>
      </c>
      <c r="H54" s="283">
        <f t="shared" si="1"/>
        <v>-518218</v>
      </c>
    </row>
    <row r="55" spans="1:9">
      <c r="A55" s="137"/>
      <c r="B55" s="56"/>
      <c r="C55" s="286"/>
      <c r="D55" s="286"/>
      <c r="E55" s="286"/>
      <c r="F55" s="286"/>
      <c r="G55" s="286"/>
      <c r="H55" s="287"/>
    </row>
    <row r="56" spans="1:9" ht="15.75">
      <c r="A56" s="137">
        <v>33</v>
      </c>
      <c r="B56" s="61" t="s">
        <v>177</v>
      </c>
      <c r="C56" s="284">
        <f>C31+C54</f>
        <v>557323</v>
      </c>
      <c r="D56" s="284">
        <f>D31+D54</f>
        <v>523221</v>
      </c>
      <c r="E56" s="279">
        <f t="shared" si="0"/>
        <v>1080544</v>
      </c>
      <c r="F56" s="284">
        <f>F31+F54</f>
        <v>49203</v>
      </c>
      <c r="G56" s="284">
        <f>G31+G54</f>
        <v>407182</v>
      </c>
      <c r="H56" s="283">
        <f t="shared" si="1"/>
        <v>456385</v>
      </c>
    </row>
    <row r="57" spans="1:9">
      <c r="A57" s="137"/>
      <c r="B57" s="56"/>
      <c r="C57" s="286"/>
      <c r="D57" s="286"/>
      <c r="E57" s="286"/>
      <c r="F57" s="286"/>
      <c r="G57" s="286"/>
      <c r="H57" s="287"/>
    </row>
    <row r="58" spans="1:9" ht="15.75">
      <c r="A58" s="137">
        <v>34</v>
      </c>
      <c r="B58" s="58" t="s">
        <v>178</v>
      </c>
      <c r="C58" s="282">
        <v>207753</v>
      </c>
      <c r="D58" s="282"/>
      <c r="E58" s="279">
        <f t="shared" si="0"/>
        <v>207753</v>
      </c>
      <c r="F58" s="282">
        <v>-87254</v>
      </c>
      <c r="G58" s="282"/>
      <c r="H58" s="283">
        <f t="shared" si="1"/>
        <v>-87254</v>
      </c>
    </row>
    <row r="59" spans="1:9" s="217" customFormat="1" ht="15.75">
      <c r="A59" s="137">
        <v>35</v>
      </c>
      <c r="B59" s="55" t="s">
        <v>179</v>
      </c>
      <c r="C59" s="517">
        <v>0</v>
      </c>
      <c r="D59" s="290"/>
      <c r="E59" s="291">
        <f t="shared" si="0"/>
        <v>0</v>
      </c>
      <c r="F59" s="292">
        <v>0</v>
      </c>
      <c r="G59" s="292"/>
      <c r="H59" s="293">
        <f t="shared" si="1"/>
        <v>0</v>
      </c>
      <c r="I59" s="216"/>
    </row>
    <row r="60" spans="1:9" ht="15.75">
      <c r="A60" s="137">
        <v>36</v>
      </c>
      <c r="B60" s="58" t="s">
        <v>180</v>
      </c>
      <c r="C60" s="282">
        <v>39419</v>
      </c>
      <c r="D60" s="282"/>
      <c r="E60" s="279">
        <f t="shared" si="0"/>
        <v>39419</v>
      </c>
      <c r="F60" s="282">
        <v>-13843</v>
      </c>
      <c r="G60" s="282"/>
      <c r="H60" s="283">
        <f t="shared" si="1"/>
        <v>-13843</v>
      </c>
    </row>
    <row r="61" spans="1:9" ht="15.75">
      <c r="A61" s="137">
        <v>37</v>
      </c>
      <c r="B61" s="61" t="s">
        <v>181</v>
      </c>
      <c r="C61" s="284">
        <f>C58+C59+C60</f>
        <v>247172</v>
      </c>
      <c r="D61" s="284">
        <f>D58+D59+D60</f>
        <v>0</v>
      </c>
      <c r="E61" s="279">
        <f t="shared" si="0"/>
        <v>247172</v>
      </c>
      <c r="F61" s="284">
        <f>F58+F59+F60</f>
        <v>-101097</v>
      </c>
      <c r="G61" s="284">
        <f>G58+G59+G60</f>
        <v>0</v>
      </c>
      <c r="H61" s="283">
        <f t="shared" si="1"/>
        <v>-101097</v>
      </c>
    </row>
    <row r="62" spans="1:9">
      <c r="A62" s="137"/>
      <c r="B62" s="62"/>
      <c r="C62" s="282"/>
      <c r="D62" s="282"/>
      <c r="E62" s="282"/>
      <c r="F62" s="282"/>
      <c r="G62" s="282"/>
      <c r="H62" s="289"/>
    </row>
    <row r="63" spans="1:9" ht="15.75">
      <c r="A63" s="137">
        <v>38</v>
      </c>
      <c r="B63" s="63" t="s">
        <v>312</v>
      </c>
      <c r="C63" s="284">
        <f>C56-C61</f>
        <v>310151</v>
      </c>
      <c r="D63" s="284">
        <f>D56-D61</f>
        <v>523221</v>
      </c>
      <c r="E63" s="279">
        <f t="shared" si="0"/>
        <v>833372</v>
      </c>
      <c r="F63" s="284">
        <f>F56-F61</f>
        <v>150300</v>
      </c>
      <c r="G63" s="284">
        <f>G56-G61</f>
        <v>407182</v>
      </c>
      <c r="H63" s="283">
        <f t="shared" si="1"/>
        <v>557482</v>
      </c>
    </row>
    <row r="64" spans="1:9" ht="15.75">
      <c r="A64" s="135">
        <v>39</v>
      </c>
      <c r="B64" s="58" t="s">
        <v>182</v>
      </c>
      <c r="C64" s="294">
        <v>0</v>
      </c>
      <c r="D64" s="294"/>
      <c r="E64" s="279">
        <f t="shared" si="0"/>
        <v>0</v>
      </c>
      <c r="F64" s="294">
        <v>0</v>
      </c>
      <c r="G64" s="294"/>
      <c r="H64" s="283">
        <f t="shared" si="1"/>
        <v>0</v>
      </c>
    </row>
    <row r="65" spans="1:8" ht="15.75">
      <c r="A65" s="137">
        <v>40</v>
      </c>
      <c r="B65" s="61" t="s">
        <v>183</v>
      </c>
      <c r="C65" s="284">
        <f>C63-C64</f>
        <v>310151</v>
      </c>
      <c r="D65" s="284">
        <f>D63-D64</f>
        <v>523221</v>
      </c>
      <c r="E65" s="279">
        <f t="shared" si="0"/>
        <v>833372</v>
      </c>
      <c r="F65" s="284">
        <f>F63-F64</f>
        <v>150300</v>
      </c>
      <c r="G65" s="284">
        <f>G63-G64</f>
        <v>407182</v>
      </c>
      <c r="H65" s="283">
        <f t="shared" si="1"/>
        <v>557482</v>
      </c>
    </row>
    <row r="66" spans="1:8" ht="15.75">
      <c r="A66" s="135">
        <v>41</v>
      </c>
      <c r="B66" s="58" t="s">
        <v>184</v>
      </c>
      <c r="C66" s="294"/>
      <c r="D66" s="294"/>
      <c r="E66" s="279">
        <f t="shared" si="0"/>
        <v>0</v>
      </c>
      <c r="F66" s="294"/>
      <c r="G66" s="294"/>
      <c r="H66" s="283">
        <f t="shared" si="1"/>
        <v>0</v>
      </c>
    </row>
    <row r="67" spans="1:8" ht="16.5" thickBot="1">
      <c r="A67" s="139">
        <v>42</v>
      </c>
      <c r="B67" s="140" t="s">
        <v>185</v>
      </c>
      <c r="C67" s="295">
        <f>C65+C66</f>
        <v>310151</v>
      </c>
      <c r="D67" s="295">
        <f>D65+D66</f>
        <v>523221</v>
      </c>
      <c r="E67" s="280">
        <f t="shared" si="0"/>
        <v>833372</v>
      </c>
      <c r="F67" s="295">
        <f>F65+F66</f>
        <v>150300</v>
      </c>
      <c r="G67" s="295">
        <f>G65+G66</f>
        <v>407182</v>
      </c>
      <c r="H67" s="296">
        <f t="shared" si="1"/>
        <v>557482</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zoomScaleNormal="100" workbookViewId="0">
      <selection activeCell="B2" sqref="B2"/>
    </sheetView>
  </sheetViews>
  <sheetFormatPr defaultRowHeight="15"/>
  <cols>
    <col min="1" max="1" width="9.5703125" bestFit="1" customWidth="1"/>
    <col min="2" max="2" width="72.28515625" customWidth="1"/>
    <col min="3" max="8" width="12.7109375" customWidth="1"/>
  </cols>
  <sheetData>
    <row r="1" spans="1:8">
      <c r="A1" s="2" t="s">
        <v>226</v>
      </c>
      <c r="B1" s="516" t="s">
        <v>921</v>
      </c>
    </row>
    <row r="2" spans="1:8" ht="15.75">
      <c r="A2" s="2" t="s">
        <v>227</v>
      </c>
      <c r="B2" s="500">
        <f>'1. key ratios'!B2</f>
        <v>43555</v>
      </c>
    </row>
    <row r="3" spans="1:8">
      <c r="A3" s="2"/>
    </row>
    <row r="4" spans="1:8" ht="16.5" thickBot="1">
      <c r="A4" s="2" t="s">
        <v>652</v>
      </c>
      <c r="B4" s="2"/>
      <c r="C4" s="226"/>
      <c r="D4" s="226"/>
      <c r="E4" s="226"/>
      <c r="F4" s="227"/>
      <c r="G4" s="227"/>
      <c r="H4" s="228" t="s">
        <v>130</v>
      </c>
    </row>
    <row r="5" spans="1:8" ht="15.75">
      <c r="A5" s="573" t="s">
        <v>27</v>
      </c>
      <c r="B5" s="575" t="s">
        <v>284</v>
      </c>
      <c r="C5" s="577" t="s">
        <v>232</v>
      </c>
      <c r="D5" s="577"/>
      <c r="E5" s="577"/>
      <c r="F5" s="577" t="s">
        <v>233</v>
      </c>
      <c r="G5" s="577"/>
      <c r="H5" s="578"/>
    </row>
    <row r="6" spans="1:8">
      <c r="A6" s="574"/>
      <c r="B6" s="576"/>
      <c r="C6" s="44" t="s">
        <v>28</v>
      </c>
      <c r="D6" s="44" t="s">
        <v>131</v>
      </c>
      <c r="E6" s="44" t="s">
        <v>69</v>
      </c>
      <c r="F6" s="44" t="s">
        <v>28</v>
      </c>
      <c r="G6" s="44" t="s">
        <v>131</v>
      </c>
      <c r="H6" s="45" t="s">
        <v>69</v>
      </c>
    </row>
    <row r="7" spans="1:8" s="3" customFormat="1" ht="15.75">
      <c r="A7" s="229">
        <v>1</v>
      </c>
      <c r="B7" s="230" t="s">
        <v>792</v>
      </c>
      <c r="C7" s="518">
        <f>SUM(C8:C11)</f>
        <v>10484966</v>
      </c>
      <c r="D7" s="519">
        <f>SUM(D8:D11)</f>
        <v>18810426</v>
      </c>
      <c r="E7" s="504">
        <f>C7+D7</f>
        <v>29295392</v>
      </c>
      <c r="F7" s="520">
        <f>SUM(F8:F11)</f>
        <v>3930734</v>
      </c>
      <c r="G7" s="519">
        <f>SUM(G8:G11)</f>
        <v>6925821</v>
      </c>
      <c r="H7" s="504">
        <f>F7+G7</f>
        <v>10856555</v>
      </c>
    </row>
    <row r="8" spans="1:8" s="3" customFormat="1" ht="15.75">
      <c r="A8" s="229">
        <v>1.1000000000000001</v>
      </c>
      <c r="B8" s="231" t="s">
        <v>316</v>
      </c>
      <c r="C8" s="521">
        <v>9981266</v>
      </c>
      <c r="D8" s="502">
        <v>18644301</v>
      </c>
      <c r="E8" s="504">
        <f t="shared" ref="E8:E52" si="0">C8+D8</f>
        <v>28625567</v>
      </c>
      <c r="F8" s="501">
        <v>3903734</v>
      </c>
      <c r="G8" s="502">
        <v>6824437</v>
      </c>
      <c r="H8" s="504">
        <f t="shared" ref="H8:H52" si="1">F8+G8</f>
        <v>10728171</v>
      </c>
    </row>
    <row r="9" spans="1:8" s="3" customFormat="1" ht="15.75">
      <c r="A9" s="229">
        <v>1.2</v>
      </c>
      <c r="B9" s="231" t="s">
        <v>317</v>
      </c>
      <c r="C9" s="521"/>
      <c r="D9" s="502"/>
      <c r="E9" s="504">
        <f t="shared" si="0"/>
        <v>0</v>
      </c>
      <c r="F9" s="501"/>
      <c r="G9" s="502"/>
      <c r="H9" s="504">
        <f t="shared" si="1"/>
        <v>0</v>
      </c>
    </row>
    <row r="10" spans="1:8" s="3" customFormat="1" ht="15.75">
      <c r="A10" s="229">
        <v>1.3</v>
      </c>
      <c r="B10" s="231" t="s">
        <v>318</v>
      </c>
      <c r="C10" s="521">
        <v>503700</v>
      </c>
      <c r="D10" s="502">
        <v>166125</v>
      </c>
      <c r="E10" s="504">
        <f t="shared" si="0"/>
        <v>669825</v>
      </c>
      <c r="F10" s="501">
        <v>27000</v>
      </c>
      <c r="G10" s="502">
        <v>101384</v>
      </c>
      <c r="H10" s="504">
        <f t="shared" si="1"/>
        <v>128384</v>
      </c>
    </row>
    <row r="11" spans="1:8" s="3" customFormat="1" ht="15.75">
      <c r="A11" s="229">
        <v>1.4</v>
      </c>
      <c r="B11" s="231" t="s">
        <v>319</v>
      </c>
      <c r="C11" s="521">
        <v>0</v>
      </c>
      <c r="D11" s="502">
        <v>0</v>
      </c>
      <c r="E11" s="504">
        <f t="shared" si="0"/>
        <v>0</v>
      </c>
      <c r="F11" s="501">
        <v>0</v>
      </c>
      <c r="G11" s="502">
        <v>0</v>
      </c>
      <c r="H11" s="504">
        <f t="shared" si="1"/>
        <v>0</v>
      </c>
    </row>
    <row r="12" spans="1:8" s="3" customFormat="1" ht="29.25" customHeight="1">
      <c r="A12" s="229">
        <v>2</v>
      </c>
      <c r="B12" s="230" t="s">
        <v>320</v>
      </c>
      <c r="C12" s="519"/>
      <c r="D12" s="519">
        <v>0</v>
      </c>
      <c r="E12" s="523">
        <f t="shared" ref="E12:E13" si="2">C12+D12</f>
        <v>0</v>
      </c>
      <c r="F12" s="518"/>
      <c r="G12" s="519">
        <v>0</v>
      </c>
      <c r="H12" s="504">
        <f t="shared" ref="H12:H13" si="3">F12+G12</f>
        <v>0</v>
      </c>
    </row>
    <row r="13" spans="1:8" s="3" customFormat="1" ht="25.5">
      <c r="A13" s="229">
        <v>3</v>
      </c>
      <c r="B13" s="230" t="s">
        <v>321</v>
      </c>
      <c r="C13" s="519">
        <v>0</v>
      </c>
      <c r="D13" s="519">
        <v>0</v>
      </c>
      <c r="E13" s="523">
        <f t="shared" si="2"/>
        <v>0</v>
      </c>
      <c r="F13" s="518">
        <v>0</v>
      </c>
      <c r="G13" s="519">
        <v>0</v>
      </c>
      <c r="H13" s="504">
        <f t="shared" si="3"/>
        <v>0</v>
      </c>
    </row>
    <row r="14" spans="1:8" s="3" customFormat="1" ht="15.75">
      <c r="A14" s="229">
        <v>3.1</v>
      </c>
      <c r="B14" s="231" t="s">
        <v>322</v>
      </c>
      <c r="C14" s="521"/>
      <c r="D14" s="502"/>
      <c r="E14" s="504">
        <f t="shared" si="0"/>
        <v>0</v>
      </c>
      <c r="F14" s="501"/>
      <c r="G14" s="502"/>
      <c r="H14" s="504">
        <f t="shared" si="1"/>
        <v>0</v>
      </c>
    </row>
    <row r="15" spans="1:8" s="3" customFormat="1" ht="15.75">
      <c r="A15" s="229">
        <v>3.2</v>
      </c>
      <c r="B15" s="231" t="s">
        <v>323</v>
      </c>
      <c r="C15" s="521"/>
      <c r="D15" s="502"/>
      <c r="E15" s="504">
        <f t="shared" si="0"/>
        <v>0</v>
      </c>
      <c r="F15" s="501"/>
      <c r="G15" s="502"/>
      <c r="H15" s="504">
        <f t="shared" si="1"/>
        <v>0</v>
      </c>
    </row>
    <row r="16" spans="1:8" s="3" customFormat="1" ht="15.75">
      <c r="A16" s="229">
        <v>4</v>
      </c>
      <c r="B16" s="230" t="s">
        <v>324</v>
      </c>
      <c r="C16" s="520">
        <f>C17+C18</f>
        <v>52412191.100000001</v>
      </c>
      <c r="D16" s="519">
        <f>D17+D18</f>
        <v>73976685.225071996</v>
      </c>
      <c r="E16" s="504">
        <f t="shared" si="0"/>
        <v>126388876.32507199</v>
      </c>
      <c r="F16" s="520">
        <f>F17+F18</f>
        <v>16521144</v>
      </c>
      <c r="G16" s="519">
        <f>G17+G18</f>
        <v>32941771</v>
      </c>
      <c r="H16" s="504">
        <f t="shared" si="1"/>
        <v>49462915</v>
      </c>
    </row>
    <row r="17" spans="1:8" s="3" customFormat="1" ht="15.75">
      <c r="A17" s="229">
        <v>4.0999999999999996</v>
      </c>
      <c r="B17" s="231" t="s">
        <v>325</v>
      </c>
      <c r="C17" s="521">
        <v>45661710</v>
      </c>
      <c r="D17" s="502">
        <v>43308257.189999998</v>
      </c>
      <c r="E17" s="504">
        <f t="shared" si="0"/>
        <v>88969967.189999998</v>
      </c>
      <c r="F17" s="501">
        <v>15668939</v>
      </c>
      <c r="G17" s="502">
        <v>31664247</v>
      </c>
      <c r="H17" s="504">
        <f t="shared" si="1"/>
        <v>47333186</v>
      </c>
    </row>
    <row r="18" spans="1:8" s="3" customFormat="1" ht="15.75">
      <c r="A18" s="229">
        <v>4.2</v>
      </c>
      <c r="B18" s="231" t="s">
        <v>326</v>
      </c>
      <c r="C18" s="521">
        <v>6750481.0999999996</v>
      </c>
      <c r="D18" s="502">
        <v>30668428.035071999</v>
      </c>
      <c r="E18" s="504">
        <f t="shared" si="0"/>
        <v>37418909.135072</v>
      </c>
      <c r="F18" s="501">
        <v>852205</v>
      </c>
      <c r="G18" s="502">
        <v>1277524</v>
      </c>
      <c r="H18" s="504">
        <f t="shared" si="1"/>
        <v>2129729</v>
      </c>
    </row>
    <row r="19" spans="1:8" s="3" customFormat="1" ht="25.5">
      <c r="A19" s="229">
        <v>5</v>
      </c>
      <c r="B19" s="230" t="s">
        <v>327</v>
      </c>
      <c r="C19" s="522">
        <f>SUM(C20:C22)+SUM(C28:C31)</f>
        <v>44279098</v>
      </c>
      <c r="D19" s="519">
        <f>SUM(D20:D22)+SUM(D28:D31)</f>
        <v>51471719.940799996</v>
      </c>
      <c r="E19" s="504">
        <f t="shared" si="0"/>
        <v>95750817.940799996</v>
      </c>
      <c r="F19" s="522">
        <f>SUM(F20:F22)+SUM(F28:F31)</f>
        <v>11768168</v>
      </c>
      <c r="G19" s="519">
        <f>SUM(G20:G22)+SUM(G28:G31)</f>
        <v>57541970</v>
      </c>
      <c r="H19" s="504">
        <f t="shared" si="1"/>
        <v>69310138</v>
      </c>
    </row>
    <row r="20" spans="1:8" s="3" customFormat="1" ht="15.75">
      <c r="A20" s="229">
        <v>5.0999999999999996</v>
      </c>
      <c r="B20" s="231" t="s">
        <v>328</v>
      </c>
      <c r="C20" s="521">
        <v>350746</v>
      </c>
      <c r="D20" s="502">
        <v>3731087.82</v>
      </c>
      <c r="E20" s="504">
        <f t="shared" si="0"/>
        <v>4081833.82</v>
      </c>
      <c r="F20" s="501">
        <v>168268</v>
      </c>
      <c r="G20" s="502">
        <v>1529209</v>
      </c>
      <c r="H20" s="504">
        <f t="shared" si="1"/>
        <v>1697477</v>
      </c>
    </row>
    <row r="21" spans="1:8" s="3" customFormat="1" ht="15.75">
      <c r="A21" s="229">
        <v>5.2</v>
      </c>
      <c r="B21" s="231" t="s">
        <v>329</v>
      </c>
      <c r="C21" s="521">
        <v>0</v>
      </c>
      <c r="D21" s="502">
        <v>0</v>
      </c>
      <c r="E21" s="504">
        <f t="shared" si="0"/>
        <v>0</v>
      </c>
      <c r="F21" s="501">
        <v>0</v>
      </c>
      <c r="G21" s="502">
        <v>0</v>
      </c>
      <c r="H21" s="504">
        <f t="shared" si="1"/>
        <v>0</v>
      </c>
    </row>
    <row r="22" spans="1:8" s="3" customFormat="1" ht="15.75">
      <c r="A22" s="229">
        <v>5.3</v>
      </c>
      <c r="B22" s="231" t="s">
        <v>330</v>
      </c>
      <c r="C22" s="520">
        <f>SUM(C23:C27)</f>
        <v>43928352</v>
      </c>
      <c r="D22" s="519">
        <f>SUM(D23:D27)</f>
        <v>47740632.120799996</v>
      </c>
      <c r="E22" s="504">
        <f t="shared" si="0"/>
        <v>91668984.120799989</v>
      </c>
      <c r="F22" s="520">
        <f>SUM(F23:F27)</f>
        <v>11599900</v>
      </c>
      <c r="G22" s="519">
        <f>SUM(G23:G27)</f>
        <v>56012761</v>
      </c>
      <c r="H22" s="504">
        <f t="shared" si="1"/>
        <v>67612661</v>
      </c>
    </row>
    <row r="23" spans="1:8" s="3" customFormat="1" ht="15.75">
      <c r="A23" s="229" t="s">
        <v>331</v>
      </c>
      <c r="B23" s="232" t="s">
        <v>332</v>
      </c>
      <c r="C23" s="521">
        <v>9652359</v>
      </c>
      <c r="D23" s="502">
        <v>28968843.798799995</v>
      </c>
      <c r="E23" s="504">
        <f t="shared" si="0"/>
        <v>38621202.798799992</v>
      </c>
      <c r="F23" s="501">
        <v>4296655</v>
      </c>
      <c r="G23" s="502">
        <v>25932356</v>
      </c>
      <c r="H23" s="504">
        <f t="shared" si="1"/>
        <v>30229011</v>
      </c>
    </row>
    <row r="24" spans="1:8" s="3" customFormat="1" ht="15.75">
      <c r="A24" s="229" t="s">
        <v>333</v>
      </c>
      <c r="B24" s="232" t="s">
        <v>334</v>
      </c>
      <c r="C24" s="521">
        <v>23532354</v>
      </c>
      <c r="D24" s="502">
        <v>7895251.5053999992</v>
      </c>
      <c r="E24" s="504">
        <f t="shared" si="0"/>
        <v>31427605.505399998</v>
      </c>
      <c r="F24" s="501">
        <v>1516000</v>
      </c>
      <c r="G24" s="502">
        <v>9321194</v>
      </c>
      <c r="H24" s="504">
        <f t="shared" si="1"/>
        <v>10837194</v>
      </c>
    </row>
    <row r="25" spans="1:8" s="3" customFormat="1" ht="15.75">
      <c r="A25" s="229" t="s">
        <v>335</v>
      </c>
      <c r="B25" s="233" t="s">
        <v>336</v>
      </c>
      <c r="C25" s="521">
        <v>7026000</v>
      </c>
      <c r="D25" s="502">
        <v>7236019.9893999994</v>
      </c>
      <c r="E25" s="504">
        <f t="shared" si="0"/>
        <v>14262019.989399999</v>
      </c>
      <c r="F25" s="501">
        <v>2190000</v>
      </c>
      <c r="G25" s="502">
        <v>11643685</v>
      </c>
      <c r="H25" s="504">
        <f t="shared" si="1"/>
        <v>13833685</v>
      </c>
    </row>
    <row r="26" spans="1:8" s="3" customFormat="1" ht="15.75">
      <c r="A26" s="229" t="s">
        <v>337</v>
      </c>
      <c r="B26" s="232" t="s">
        <v>338</v>
      </c>
      <c r="C26" s="521">
        <v>3717639</v>
      </c>
      <c r="D26" s="502">
        <v>3640516.8271999997</v>
      </c>
      <c r="E26" s="504">
        <f t="shared" si="0"/>
        <v>7358155.8271999992</v>
      </c>
      <c r="F26" s="501">
        <v>3597245</v>
      </c>
      <c r="G26" s="502">
        <v>9115526</v>
      </c>
      <c r="H26" s="504">
        <f t="shared" si="1"/>
        <v>12712771</v>
      </c>
    </row>
    <row r="27" spans="1:8" s="3" customFormat="1" ht="15.75">
      <c r="A27" s="229" t="s">
        <v>339</v>
      </c>
      <c r="B27" s="232" t="s">
        <v>340</v>
      </c>
      <c r="C27" s="521">
        <v>0</v>
      </c>
      <c r="D27" s="502">
        <v>0</v>
      </c>
      <c r="E27" s="504">
        <f t="shared" si="0"/>
        <v>0</v>
      </c>
      <c r="F27" s="501">
        <v>0</v>
      </c>
      <c r="G27" s="502">
        <v>0</v>
      </c>
      <c r="H27" s="504">
        <f t="shared" si="1"/>
        <v>0</v>
      </c>
    </row>
    <row r="28" spans="1:8" s="3" customFormat="1" ht="15.75">
      <c r="A28" s="229">
        <v>5.4</v>
      </c>
      <c r="B28" s="231" t="s">
        <v>341</v>
      </c>
      <c r="C28" s="521">
        <v>0</v>
      </c>
      <c r="D28" s="502">
        <v>0</v>
      </c>
      <c r="E28" s="504">
        <f t="shared" si="0"/>
        <v>0</v>
      </c>
      <c r="F28" s="501">
        <v>0</v>
      </c>
      <c r="G28" s="502">
        <v>0</v>
      </c>
      <c r="H28" s="504">
        <f t="shared" si="1"/>
        <v>0</v>
      </c>
    </row>
    <row r="29" spans="1:8" s="3" customFormat="1" ht="15.75">
      <c r="A29" s="229">
        <v>5.5</v>
      </c>
      <c r="B29" s="231" t="s">
        <v>342</v>
      </c>
      <c r="C29" s="521">
        <v>0</v>
      </c>
      <c r="D29" s="502">
        <v>0</v>
      </c>
      <c r="E29" s="504">
        <f t="shared" si="0"/>
        <v>0</v>
      </c>
      <c r="F29" s="501">
        <v>0</v>
      </c>
      <c r="G29" s="502">
        <v>0</v>
      </c>
      <c r="H29" s="504">
        <f t="shared" si="1"/>
        <v>0</v>
      </c>
    </row>
    <row r="30" spans="1:8" s="3" customFormat="1" ht="15.75">
      <c r="A30" s="229">
        <v>5.6</v>
      </c>
      <c r="B30" s="231" t="s">
        <v>343</v>
      </c>
      <c r="C30" s="521">
        <v>0</v>
      </c>
      <c r="D30" s="502">
        <v>0</v>
      </c>
      <c r="E30" s="504">
        <f t="shared" si="0"/>
        <v>0</v>
      </c>
      <c r="F30" s="501">
        <v>0</v>
      </c>
      <c r="G30" s="502">
        <v>0</v>
      </c>
      <c r="H30" s="504">
        <f t="shared" si="1"/>
        <v>0</v>
      </c>
    </row>
    <row r="31" spans="1:8" s="3" customFormat="1" ht="15.75">
      <c r="A31" s="229">
        <v>5.7</v>
      </c>
      <c r="B31" s="231" t="s">
        <v>344</v>
      </c>
      <c r="C31" s="521">
        <v>0</v>
      </c>
      <c r="D31" s="502">
        <v>0</v>
      </c>
      <c r="E31" s="504">
        <f t="shared" si="0"/>
        <v>0</v>
      </c>
      <c r="F31" s="501">
        <v>0</v>
      </c>
      <c r="G31" s="502">
        <v>0</v>
      </c>
      <c r="H31" s="504">
        <f t="shared" si="1"/>
        <v>0</v>
      </c>
    </row>
    <row r="32" spans="1:8" s="3" customFormat="1" ht="15.75">
      <c r="A32" s="229">
        <v>6</v>
      </c>
      <c r="B32" s="230" t="s">
        <v>345</v>
      </c>
      <c r="C32" s="519"/>
      <c r="D32" s="519"/>
      <c r="E32" s="523">
        <f t="shared" si="0"/>
        <v>0</v>
      </c>
      <c r="F32" s="518"/>
      <c r="G32" s="519"/>
      <c r="H32" s="504">
        <f t="shared" si="1"/>
        <v>0</v>
      </c>
    </row>
    <row r="33" spans="1:8" s="3" customFormat="1" ht="25.5">
      <c r="A33" s="229">
        <v>6.1</v>
      </c>
      <c r="B33" s="231" t="s">
        <v>793</v>
      </c>
      <c r="C33" s="521"/>
      <c r="D33" s="502"/>
      <c r="E33" s="504">
        <f t="shared" si="0"/>
        <v>0</v>
      </c>
      <c r="F33" s="501"/>
      <c r="G33" s="502"/>
      <c r="H33" s="504">
        <f t="shared" si="1"/>
        <v>0</v>
      </c>
    </row>
    <row r="34" spans="1:8" s="3" customFormat="1" ht="25.5">
      <c r="A34" s="229">
        <v>6.2</v>
      </c>
      <c r="B34" s="231" t="s">
        <v>346</v>
      </c>
      <c r="C34" s="521"/>
      <c r="D34" s="502"/>
      <c r="E34" s="504">
        <f t="shared" si="0"/>
        <v>0</v>
      </c>
      <c r="F34" s="501"/>
      <c r="G34" s="502"/>
      <c r="H34" s="504">
        <f t="shared" si="1"/>
        <v>0</v>
      </c>
    </row>
    <row r="35" spans="1:8" s="3" customFormat="1" ht="25.5">
      <c r="A35" s="229">
        <v>6.3</v>
      </c>
      <c r="B35" s="231" t="s">
        <v>347</v>
      </c>
      <c r="C35" s="521"/>
      <c r="D35" s="502"/>
      <c r="E35" s="504">
        <f t="shared" si="0"/>
        <v>0</v>
      </c>
      <c r="F35" s="501"/>
      <c r="G35" s="502"/>
      <c r="H35" s="504">
        <f t="shared" si="1"/>
        <v>0</v>
      </c>
    </row>
    <row r="36" spans="1:8" s="3" customFormat="1" ht="15.75">
      <c r="A36" s="229">
        <v>6.4</v>
      </c>
      <c r="B36" s="231" t="s">
        <v>348</v>
      </c>
      <c r="C36" s="521"/>
      <c r="D36" s="502"/>
      <c r="E36" s="504">
        <f t="shared" si="0"/>
        <v>0</v>
      </c>
      <c r="F36" s="501"/>
      <c r="G36" s="502"/>
      <c r="H36" s="504">
        <f t="shared" si="1"/>
        <v>0</v>
      </c>
    </row>
    <row r="37" spans="1:8" s="3" customFormat="1" ht="15.75">
      <c r="A37" s="229">
        <v>6.5</v>
      </c>
      <c r="B37" s="231" t="s">
        <v>349</v>
      </c>
      <c r="C37" s="521"/>
      <c r="D37" s="502"/>
      <c r="E37" s="504">
        <f t="shared" si="0"/>
        <v>0</v>
      </c>
      <c r="F37" s="501"/>
      <c r="G37" s="502"/>
      <c r="H37" s="504">
        <f t="shared" si="1"/>
        <v>0</v>
      </c>
    </row>
    <row r="38" spans="1:8" s="3" customFormat="1" ht="25.5">
      <c r="A38" s="229">
        <v>6.6</v>
      </c>
      <c r="B38" s="231" t="s">
        <v>350</v>
      </c>
      <c r="C38" s="521"/>
      <c r="D38" s="502"/>
      <c r="E38" s="504">
        <f t="shared" si="0"/>
        <v>0</v>
      </c>
      <c r="F38" s="501"/>
      <c r="G38" s="502"/>
      <c r="H38" s="504">
        <f t="shared" si="1"/>
        <v>0</v>
      </c>
    </row>
    <row r="39" spans="1:8" s="3" customFormat="1" ht="25.5">
      <c r="A39" s="229">
        <v>6.7</v>
      </c>
      <c r="B39" s="231" t="s">
        <v>351</v>
      </c>
      <c r="C39" s="521"/>
      <c r="D39" s="502"/>
      <c r="E39" s="504">
        <f t="shared" si="0"/>
        <v>0</v>
      </c>
      <c r="F39" s="501"/>
      <c r="G39" s="502"/>
      <c r="H39" s="504">
        <f t="shared" si="1"/>
        <v>0</v>
      </c>
    </row>
    <row r="40" spans="1:8" s="3" customFormat="1" ht="15.75">
      <c r="A40" s="229">
        <v>7</v>
      </c>
      <c r="B40" s="230" t="s">
        <v>352</v>
      </c>
      <c r="C40" s="520">
        <f>SUM(C41:C44)</f>
        <v>29353.590000000004</v>
      </c>
      <c r="D40" s="519">
        <f>SUM(D41:D44)</f>
        <v>84649.347605999981</v>
      </c>
      <c r="E40" s="504">
        <f t="shared" si="0"/>
        <v>114002.93760599999</v>
      </c>
      <c r="F40" s="520">
        <f>SUM(F41:F44)</f>
        <v>13578.970000000005</v>
      </c>
      <c r="G40" s="519">
        <f>SUM(G41:G44)</f>
        <v>77829.825791999974</v>
      </c>
      <c r="H40" s="504">
        <f t="shared" si="1"/>
        <v>91408.795791999975</v>
      </c>
    </row>
    <row r="41" spans="1:8" s="3" customFormat="1" ht="25.5">
      <c r="A41" s="229">
        <v>7.1</v>
      </c>
      <c r="B41" s="231" t="s">
        <v>353</v>
      </c>
      <c r="C41" s="521">
        <v>0</v>
      </c>
      <c r="D41" s="502">
        <v>0</v>
      </c>
      <c r="E41" s="504">
        <f t="shared" si="0"/>
        <v>0</v>
      </c>
      <c r="F41" s="501">
        <v>0</v>
      </c>
      <c r="G41" s="502">
        <v>0</v>
      </c>
      <c r="H41" s="504">
        <f t="shared" si="1"/>
        <v>0</v>
      </c>
    </row>
    <row r="42" spans="1:8" s="3" customFormat="1" ht="25.5">
      <c r="A42" s="229">
        <v>7.2</v>
      </c>
      <c r="B42" s="231" t="s">
        <v>354</v>
      </c>
      <c r="C42" s="521">
        <v>4854.58</v>
      </c>
      <c r="D42" s="502">
        <v>14332.646989999999</v>
      </c>
      <c r="E42" s="504">
        <f t="shared" si="0"/>
        <v>19187.226989999999</v>
      </c>
      <c r="F42" s="501">
        <v>3278.41</v>
      </c>
      <c r="G42" s="502">
        <v>4801.0826880000013</v>
      </c>
      <c r="H42" s="504">
        <f t="shared" si="1"/>
        <v>8079.4926880000012</v>
      </c>
    </row>
    <row r="43" spans="1:8" s="3" customFormat="1" ht="25.5">
      <c r="A43" s="229">
        <v>7.3</v>
      </c>
      <c r="B43" s="231" t="s">
        <v>355</v>
      </c>
      <c r="C43" s="521">
        <v>2784.54</v>
      </c>
      <c r="D43" s="502">
        <v>0</v>
      </c>
      <c r="E43" s="504">
        <f t="shared" si="0"/>
        <v>2784.54</v>
      </c>
      <c r="F43" s="501">
        <v>2784.54</v>
      </c>
      <c r="G43" s="502">
        <v>33874.780464000003</v>
      </c>
      <c r="H43" s="504">
        <f t="shared" si="1"/>
        <v>36659.320464000004</v>
      </c>
    </row>
    <row r="44" spans="1:8" s="3" customFormat="1" ht="25.5">
      <c r="A44" s="229">
        <v>7.4</v>
      </c>
      <c r="B44" s="231" t="s">
        <v>356</v>
      </c>
      <c r="C44" s="521">
        <v>21714.470000000005</v>
      </c>
      <c r="D44" s="502">
        <v>70316.700615999987</v>
      </c>
      <c r="E44" s="504">
        <f t="shared" si="0"/>
        <v>92031.170615999989</v>
      </c>
      <c r="F44" s="501">
        <v>7516.0200000000059</v>
      </c>
      <c r="G44" s="502">
        <v>39153.962639999969</v>
      </c>
      <c r="H44" s="504">
        <f t="shared" si="1"/>
        <v>46669.982639999973</v>
      </c>
    </row>
    <row r="45" spans="1:8" s="3" customFormat="1" ht="15.75">
      <c r="A45" s="229">
        <v>8</v>
      </c>
      <c r="B45" s="230" t="s">
        <v>357</v>
      </c>
      <c r="C45" s="519"/>
      <c r="D45" s="519"/>
      <c r="E45" s="523">
        <f t="shared" ref="E45" si="4">C45+D45</f>
        <v>0</v>
      </c>
      <c r="F45" s="518"/>
      <c r="G45" s="519"/>
      <c r="H45" s="504">
        <f t="shared" ref="H45" si="5">F45+G45</f>
        <v>0</v>
      </c>
    </row>
    <row r="46" spans="1:8" s="3" customFormat="1" ht="15.75">
      <c r="A46" s="229">
        <v>8.1</v>
      </c>
      <c r="B46" s="231" t="s">
        <v>358</v>
      </c>
      <c r="C46" s="521"/>
      <c r="D46" s="502"/>
      <c r="E46" s="504">
        <f t="shared" si="0"/>
        <v>0</v>
      </c>
      <c r="F46" s="501"/>
      <c r="G46" s="502"/>
      <c r="H46" s="504">
        <f t="shared" si="1"/>
        <v>0</v>
      </c>
    </row>
    <row r="47" spans="1:8" s="3" customFormat="1" ht="15.75">
      <c r="A47" s="229">
        <v>8.1999999999999993</v>
      </c>
      <c r="B47" s="231" t="s">
        <v>359</v>
      </c>
      <c r="C47" s="521"/>
      <c r="D47" s="502"/>
      <c r="E47" s="504">
        <f t="shared" si="0"/>
        <v>0</v>
      </c>
      <c r="F47" s="501"/>
      <c r="G47" s="502"/>
      <c r="H47" s="504">
        <f t="shared" si="1"/>
        <v>0</v>
      </c>
    </row>
    <row r="48" spans="1:8" s="3" customFormat="1" ht="15.75">
      <c r="A48" s="229">
        <v>8.3000000000000007</v>
      </c>
      <c r="B48" s="231" t="s">
        <v>360</v>
      </c>
      <c r="C48" s="521"/>
      <c r="D48" s="502"/>
      <c r="E48" s="504">
        <f t="shared" si="0"/>
        <v>0</v>
      </c>
      <c r="F48" s="501"/>
      <c r="G48" s="502"/>
      <c r="H48" s="504">
        <f t="shared" si="1"/>
        <v>0</v>
      </c>
    </row>
    <row r="49" spans="1:8" s="3" customFormat="1" ht="15.75">
      <c r="A49" s="229">
        <v>8.4</v>
      </c>
      <c r="B49" s="231" t="s">
        <v>361</v>
      </c>
      <c r="C49" s="521"/>
      <c r="D49" s="502"/>
      <c r="E49" s="504">
        <f t="shared" si="0"/>
        <v>0</v>
      </c>
      <c r="F49" s="501"/>
      <c r="G49" s="502"/>
      <c r="H49" s="504">
        <f t="shared" si="1"/>
        <v>0</v>
      </c>
    </row>
    <row r="50" spans="1:8" s="3" customFormat="1" ht="15.75">
      <c r="A50" s="229">
        <v>8.5</v>
      </c>
      <c r="B50" s="231" t="s">
        <v>362</v>
      </c>
      <c r="C50" s="521"/>
      <c r="D50" s="502"/>
      <c r="E50" s="504">
        <f t="shared" si="0"/>
        <v>0</v>
      </c>
      <c r="F50" s="501"/>
      <c r="G50" s="502"/>
      <c r="H50" s="504">
        <f t="shared" si="1"/>
        <v>0</v>
      </c>
    </row>
    <row r="51" spans="1:8" s="3" customFormat="1" ht="15.75">
      <c r="A51" s="229">
        <v>8.6</v>
      </c>
      <c r="B51" s="231" t="s">
        <v>363</v>
      </c>
      <c r="C51" s="521"/>
      <c r="D51" s="502"/>
      <c r="E51" s="504">
        <f t="shared" si="0"/>
        <v>0</v>
      </c>
      <c r="F51" s="501"/>
      <c r="G51" s="502"/>
      <c r="H51" s="504">
        <f t="shared" si="1"/>
        <v>0</v>
      </c>
    </row>
    <row r="52" spans="1:8" s="3" customFormat="1" ht="15.75">
      <c r="A52" s="229">
        <v>8.6999999999999993</v>
      </c>
      <c r="B52" s="231" t="s">
        <v>364</v>
      </c>
      <c r="C52" s="521"/>
      <c r="D52" s="502"/>
      <c r="E52" s="504">
        <f t="shared" si="0"/>
        <v>0</v>
      </c>
      <c r="F52" s="501"/>
      <c r="G52" s="502"/>
      <c r="H52" s="504">
        <f t="shared" si="1"/>
        <v>0</v>
      </c>
    </row>
    <row r="53" spans="1:8" s="3" customFormat="1" ht="26.25" thickBot="1">
      <c r="A53" s="234">
        <v>9</v>
      </c>
      <c r="B53" s="235" t="s">
        <v>365</v>
      </c>
      <c r="C53" s="519"/>
      <c r="D53" s="519"/>
      <c r="E53" s="523">
        <f t="shared" ref="E53" si="6">C53+D53</f>
        <v>0</v>
      </c>
      <c r="F53" s="518"/>
      <c r="G53" s="519"/>
      <c r="H53" s="504">
        <f t="shared" ref="H53" si="7">F53+G53</f>
        <v>0</v>
      </c>
    </row>
  </sheetData>
  <mergeCells count="4">
    <mergeCell ref="A5:A6"/>
    <mergeCell ref="B5:B6"/>
    <mergeCell ref="C5:E5"/>
    <mergeCell ref="F5:H5"/>
  </mergeCells>
  <pageMargins left="0.25" right="0.25" top="0.75" bottom="0.75" header="0.3" footer="0.3"/>
  <pageSetup paperSize="9" scale="62" orientation="portrait" r:id="rId1"/>
  <ignoredErrors>
    <ignoredError sqref="E16:E22 E7 E4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B2" sqref="B2"/>
    </sheetView>
  </sheetViews>
  <sheetFormatPr defaultColWidth="9.140625" defaultRowHeight="12.75"/>
  <cols>
    <col min="1" max="1" width="9.5703125" style="2" bestFit="1" customWidth="1"/>
    <col min="2" max="2" width="93.5703125" style="2" customWidth="1"/>
    <col min="3" max="4" width="12.7109375" style="2" customWidth="1"/>
    <col min="5" max="11" width="9.7109375" style="13" customWidth="1"/>
    <col min="12" max="16384" width="9.140625" style="13"/>
  </cols>
  <sheetData>
    <row r="1" spans="1:8" ht="15">
      <c r="A1" s="18" t="s">
        <v>226</v>
      </c>
      <c r="B1" s="516" t="s">
        <v>921</v>
      </c>
      <c r="C1" s="17"/>
      <c r="D1" s="371"/>
    </row>
    <row r="2" spans="1:8" ht="15">
      <c r="A2" s="18" t="s">
        <v>227</v>
      </c>
      <c r="B2" s="500">
        <f>'1. key ratios'!B2</f>
        <v>43555</v>
      </c>
      <c r="C2" s="30"/>
      <c r="D2" s="19"/>
      <c r="E2" s="12"/>
      <c r="F2" s="12"/>
      <c r="G2" s="12"/>
      <c r="H2" s="12"/>
    </row>
    <row r="3" spans="1:8" ht="15">
      <c r="A3" s="18"/>
      <c r="B3" s="17"/>
      <c r="C3" s="30"/>
      <c r="D3" s="19"/>
      <c r="E3" s="12"/>
      <c r="F3" s="12"/>
      <c r="G3" s="12"/>
      <c r="H3" s="12"/>
    </row>
    <row r="4" spans="1:8" ht="15" customHeight="1" thickBot="1">
      <c r="A4" s="223" t="s">
        <v>653</v>
      </c>
      <c r="B4" s="224" t="s">
        <v>225</v>
      </c>
      <c r="C4" s="223"/>
      <c r="D4" s="225" t="s">
        <v>130</v>
      </c>
    </row>
    <row r="5" spans="1:8" ht="15" customHeight="1">
      <c r="A5" s="221" t="s">
        <v>27</v>
      </c>
      <c r="B5" s="222"/>
      <c r="C5" s="525" t="s">
        <v>931</v>
      </c>
      <c r="D5" s="525" t="s">
        <v>917</v>
      </c>
    </row>
    <row r="6" spans="1:8" ht="15" customHeight="1">
      <c r="A6" s="418">
        <v>1</v>
      </c>
      <c r="B6" s="419" t="s">
        <v>230</v>
      </c>
      <c r="C6" s="420">
        <f>C7+C9+C10</f>
        <v>88342863.54885</v>
      </c>
      <c r="D6" s="421">
        <f>D7+D9+D10</f>
        <v>85157409.642199993</v>
      </c>
    </row>
    <row r="7" spans="1:8" ht="15" customHeight="1">
      <c r="A7" s="418">
        <v>1.1000000000000001</v>
      </c>
      <c r="B7" s="422" t="s">
        <v>22</v>
      </c>
      <c r="C7" s="423">
        <v>63768896.699999996</v>
      </c>
      <c r="D7" s="423">
        <v>61945995</v>
      </c>
    </row>
    <row r="8" spans="1:8" ht="25.5">
      <c r="A8" s="418" t="s">
        <v>291</v>
      </c>
      <c r="B8" s="424" t="s">
        <v>647</v>
      </c>
      <c r="C8" s="423"/>
      <c r="D8" s="423"/>
    </row>
    <row r="9" spans="1:8" ht="15" customHeight="1">
      <c r="A9" s="418">
        <v>1.2</v>
      </c>
      <c r="B9" s="422" t="s">
        <v>23</v>
      </c>
      <c r="C9" s="423">
        <v>24573966.848849997</v>
      </c>
      <c r="D9" s="423">
        <v>23211414.642200001</v>
      </c>
    </row>
    <row r="10" spans="1:8" ht="15" customHeight="1">
      <c r="A10" s="418">
        <v>1.3</v>
      </c>
      <c r="B10" s="426" t="s">
        <v>78</v>
      </c>
      <c r="C10" s="425">
        <v>0</v>
      </c>
      <c r="D10" s="425">
        <v>0</v>
      </c>
    </row>
    <row r="11" spans="1:8" ht="15" customHeight="1">
      <c r="A11" s="418">
        <v>2</v>
      </c>
      <c r="B11" s="419" t="s">
        <v>231</v>
      </c>
      <c r="C11" s="423">
        <v>530997.79827799881</v>
      </c>
      <c r="D11" s="423">
        <v>157865.69160600277</v>
      </c>
    </row>
    <row r="12" spans="1:8" ht="15" customHeight="1">
      <c r="A12" s="437">
        <v>3</v>
      </c>
      <c r="B12" s="438" t="s">
        <v>229</v>
      </c>
      <c r="C12" s="425">
        <v>9869006</v>
      </c>
      <c r="D12" s="425">
        <v>9869006</v>
      </c>
    </row>
    <row r="13" spans="1:8" ht="15" customHeight="1" thickBot="1">
      <c r="A13" s="142">
        <v>4</v>
      </c>
      <c r="B13" s="143" t="s">
        <v>292</v>
      </c>
      <c r="C13" s="297">
        <f>C6+C11+C12</f>
        <v>98742867.347128004</v>
      </c>
      <c r="D13" s="524">
        <f>D6+D11+D12</f>
        <v>95184281.333805993</v>
      </c>
    </row>
    <row r="14" spans="1:8">
      <c r="B14" s="24"/>
    </row>
    <row r="15" spans="1:8">
      <c r="B15" s="111"/>
    </row>
    <row r="16" spans="1:8">
      <c r="B16" s="111"/>
    </row>
    <row r="17" spans="2:2">
      <c r="B17" s="111"/>
    </row>
    <row r="18" spans="2:2">
      <c r="B18" s="11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zoomScaleNormal="100" workbookViewId="0">
      <pane xSplit="1" ySplit="4" topLeftCell="B5" activePane="bottomRight" state="frozen"/>
      <selection pane="topRight" activeCell="B1" sqref="B1"/>
      <selection pane="bottomLeft" activeCell="A4" sqref="A4"/>
      <selection pane="bottomRight" activeCell="C30" sqref="C30"/>
    </sheetView>
  </sheetViews>
  <sheetFormatPr defaultRowHeight="15"/>
  <cols>
    <col min="1" max="1" width="9.5703125" style="2" bestFit="1" customWidth="1"/>
    <col min="2" max="2" width="90.42578125" style="2" bestFit="1" customWidth="1"/>
    <col min="3" max="3" width="9.140625" style="2"/>
  </cols>
  <sheetData>
    <row r="1" spans="1:8">
      <c r="A1" s="2" t="s">
        <v>226</v>
      </c>
      <c r="B1" s="516" t="s">
        <v>921</v>
      </c>
    </row>
    <row r="2" spans="1:8" ht="15.75">
      <c r="A2" s="2" t="s">
        <v>227</v>
      </c>
      <c r="B2" s="500">
        <f>'1. key ratios'!B2</f>
        <v>43555</v>
      </c>
    </row>
    <row r="4" spans="1:8" ht="16.5" customHeight="1" thickBot="1">
      <c r="A4" s="259" t="s">
        <v>654</v>
      </c>
      <c r="B4" s="65" t="s">
        <v>186</v>
      </c>
      <c r="C4" s="14"/>
    </row>
    <row r="5" spans="1:8" ht="15.75">
      <c r="A5" s="11"/>
      <c r="B5" s="579" t="s">
        <v>187</v>
      </c>
      <c r="C5" s="580"/>
    </row>
    <row r="6" spans="1:8">
      <c r="A6" s="15">
        <v>1</v>
      </c>
      <c r="B6" s="526" t="s">
        <v>918</v>
      </c>
      <c r="C6" s="68"/>
    </row>
    <row r="7" spans="1:8">
      <c r="A7" s="15">
        <v>2</v>
      </c>
      <c r="B7" s="526" t="s">
        <v>922</v>
      </c>
      <c r="C7" s="68"/>
    </row>
    <row r="8" spans="1:8">
      <c r="A8" s="15">
        <v>3</v>
      </c>
      <c r="B8" s="526" t="s">
        <v>923</v>
      </c>
      <c r="C8" s="68"/>
    </row>
    <row r="9" spans="1:8">
      <c r="A9" s="15">
        <v>4</v>
      </c>
      <c r="B9" s="67"/>
      <c r="C9" s="68"/>
    </row>
    <row r="10" spans="1:8">
      <c r="A10" s="15">
        <v>5</v>
      </c>
      <c r="B10" s="67"/>
      <c r="C10" s="68"/>
    </row>
    <row r="11" spans="1:8">
      <c r="A11" s="15">
        <v>6</v>
      </c>
      <c r="B11" s="67"/>
      <c r="C11" s="68"/>
    </row>
    <row r="12" spans="1:8">
      <c r="A12" s="15">
        <v>7</v>
      </c>
      <c r="B12" s="67"/>
      <c r="C12" s="68"/>
      <c r="H12" s="4"/>
    </row>
    <row r="13" spans="1:8">
      <c r="A13" s="15">
        <v>8</v>
      </c>
      <c r="B13" s="67"/>
      <c r="C13" s="68"/>
    </row>
    <row r="14" spans="1:8">
      <c r="A14" s="15">
        <v>9</v>
      </c>
      <c r="B14" s="67"/>
      <c r="C14" s="68"/>
    </row>
    <row r="15" spans="1:8">
      <c r="A15" s="15">
        <v>10</v>
      </c>
      <c r="B15" s="67"/>
      <c r="C15" s="68"/>
    </row>
    <row r="16" spans="1:8">
      <c r="A16" s="15"/>
      <c r="B16" s="581"/>
      <c r="C16" s="582"/>
    </row>
    <row r="17" spans="1:3" ht="15.75">
      <c r="A17" s="15"/>
      <c r="B17" s="583" t="s">
        <v>188</v>
      </c>
      <c r="C17" s="584"/>
    </row>
    <row r="18" spans="1:3" ht="15.75">
      <c r="A18" s="15">
        <v>1</v>
      </c>
      <c r="B18" s="527" t="s">
        <v>919</v>
      </c>
      <c r="C18" s="66"/>
    </row>
    <row r="19" spans="1:3" ht="15.75">
      <c r="A19" s="15">
        <v>2</v>
      </c>
      <c r="B19" s="527" t="s">
        <v>924</v>
      </c>
      <c r="C19" s="66"/>
    </row>
    <row r="20" spans="1:3" ht="15.75">
      <c r="A20" s="15">
        <v>3</v>
      </c>
      <c r="B20" s="527" t="s">
        <v>925</v>
      </c>
      <c r="C20" s="66"/>
    </row>
    <row r="21" spans="1:3" ht="15.75">
      <c r="A21" s="15">
        <v>4</v>
      </c>
      <c r="B21" s="28"/>
      <c r="C21" s="66"/>
    </row>
    <row r="22" spans="1:3" ht="15.75">
      <c r="A22" s="15">
        <v>5</v>
      </c>
      <c r="B22" s="28"/>
      <c r="C22" s="66"/>
    </row>
    <row r="23" spans="1:3" ht="15.75">
      <c r="A23" s="15">
        <v>6</v>
      </c>
      <c r="B23" s="28"/>
      <c r="C23" s="66"/>
    </row>
    <row r="24" spans="1:3" ht="15.75">
      <c r="A24" s="15">
        <v>7</v>
      </c>
      <c r="B24" s="28"/>
      <c r="C24" s="66"/>
    </row>
    <row r="25" spans="1:3" ht="15.75">
      <c r="A25" s="15">
        <v>8</v>
      </c>
      <c r="B25" s="28"/>
      <c r="C25" s="66"/>
    </row>
    <row r="26" spans="1:3" ht="15.75">
      <c r="A26" s="15">
        <v>9</v>
      </c>
      <c r="B26" s="28"/>
      <c r="C26" s="66"/>
    </row>
    <row r="27" spans="1:3" ht="15.75" customHeight="1">
      <c r="A27" s="15">
        <v>10</v>
      </c>
      <c r="B27" s="28"/>
      <c r="C27" s="29"/>
    </row>
    <row r="28" spans="1:3" ht="15.75" customHeight="1">
      <c r="A28" s="15"/>
      <c r="B28" s="28"/>
      <c r="C28" s="29"/>
    </row>
    <row r="29" spans="1:3" ht="30" customHeight="1">
      <c r="A29" s="15"/>
      <c r="B29" s="585" t="s">
        <v>189</v>
      </c>
      <c r="C29" s="586"/>
    </row>
    <row r="30" spans="1:3">
      <c r="A30" s="15">
        <v>1</v>
      </c>
      <c r="B30" s="526" t="s">
        <v>926</v>
      </c>
      <c r="C30" s="528">
        <v>1</v>
      </c>
    </row>
    <row r="31" spans="1:3" ht="15.75" customHeight="1">
      <c r="A31" s="15"/>
      <c r="B31" s="67"/>
      <c r="C31" s="68"/>
    </row>
    <row r="32" spans="1:3" ht="29.25" customHeight="1">
      <c r="A32" s="15"/>
      <c r="B32" s="585" t="s">
        <v>313</v>
      </c>
      <c r="C32" s="586"/>
    </row>
    <row r="33" spans="1:3">
      <c r="A33" s="15">
        <v>1</v>
      </c>
      <c r="B33" s="67"/>
      <c r="C33" s="68" t="s">
        <v>282</v>
      </c>
    </row>
    <row r="34" spans="1:3" ht="16.5" thickBot="1">
      <c r="A34" s="16"/>
      <c r="B34" s="69"/>
      <c r="C34" s="70"/>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zoomScaleNormal="100" workbookViewId="0">
      <pane xSplit="1" ySplit="5" topLeftCell="B6" activePane="bottomRight" state="frozen"/>
      <selection activeCell="H6" sqref="H6"/>
      <selection pane="topRight" activeCell="H6" sqref="H6"/>
      <selection pane="bottomLeft" activeCell="H6" sqref="H6"/>
      <selection pane="bottomRight" activeCell="B2" sqref="B2"/>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18" t="s">
        <v>226</v>
      </c>
      <c r="B1" s="516" t="s">
        <v>921</v>
      </c>
    </row>
    <row r="2" spans="1:7" s="22" customFormat="1" ht="15.75" customHeight="1">
      <c r="A2" s="22" t="s">
        <v>227</v>
      </c>
      <c r="B2" s="500">
        <f>'1. key ratios'!B2</f>
        <v>43555</v>
      </c>
    </row>
    <row r="3" spans="1:7" s="22" customFormat="1" ht="15.75" customHeight="1"/>
    <row r="4" spans="1:7" s="22" customFormat="1" ht="15.75" customHeight="1" thickBot="1">
      <c r="A4" s="260" t="s">
        <v>655</v>
      </c>
      <c r="B4" s="261" t="s">
        <v>302</v>
      </c>
      <c r="C4" s="200"/>
      <c r="D4" s="200"/>
      <c r="E4" s="201" t="s">
        <v>130</v>
      </c>
    </row>
    <row r="5" spans="1:7" s="126" customFormat="1" ht="17.45" customHeight="1">
      <c r="A5" s="387"/>
      <c r="B5" s="388"/>
      <c r="C5" s="199" t="s">
        <v>0</v>
      </c>
      <c r="D5" s="199" t="s">
        <v>1</v>
      </c>
      <c r="E5" s="389" t="s">
        <v>2</v>
      </c>
    </row>
    <row r="6" spans="1:7" s="166" customFormat="1" ht="14.45" customHeight="1">
      <c r="A6" s="390"/>
      <c r="B6" s="587" t="s">
        <v>269</v>
      </c>
      <c r="C6" s="587" t="s">
        <v>268</v>
      </c>
      <c r="D6" s="588" t="s">
        <v>267</v>
      </c>
      <c r="E6" s="589"/>
      <c r="G6"/>
    </row>
    <row r="7" spans="1:7" s="166" customFormat="1" ht="99.6" customHeight="1">
      <c r="A7" s="390"/>
      <c r="B7" s="587"/>
      <c r="C7" s="587"/>
      <c r="D7" s="384" t="s">
        <v>266</v>
      </c>
      <c r="E7" s="385" t="s">
        <v>831</v>
      </c>
      <c r="G7"/>
    </row>
    <row r="8" spans="1:7">
      <c r="A8" s="391">
        <v>1</v>
      </c>
      <c r="B8" s="392" t="s">
        <v>191</v>
      </c>
      <c r="C8" s="393">
        <v>5081587</v>
      </c>
      <c r="D8" s="393"/>
      <c r="E8" s="394">
        <f>C8-D8</f>
        <v>5081587</v>
      </c>
    </row>
    <row r="9" spans="1:7">
      <c r="A9" s="391">
        <v>2</v>
      </c>
      <c r="B9" s="392" t="s">
        <v>192</v>
      </c>
      <c r="C9" s="393">
        <v>19760561</v>
      </c>
      <c r="D9" s="393"/>
      <c r="E9" s="394">
        <f t="shared" ref="E9:E20" si="0">C9-D9</f>
        <v>19760561</v>
      </c>
    </row>
    <row r="10" spans="1:7">
      <c r="A10" s="391">
        <v>3</v>
      </c>
      <c r="B10" s="392" t="s">
        <v>265</v>
      </c>
      <c r="C10" s="393">
        <v>15123065</v>
      </c>
      <c r="D10" s="393"/>
      <c r="E10" s="394">
        <f t="shared" si="0"/>
        <v>15123065</v>
      </c>
    </row>
    <row r="11" spans="1:7" ht="25.5">
      <c r="A11" s="391">
        <v>4</v>
      </c>
      <c r="B11" s="392" t="s">
        <v>222</v>
      </c>
      <c r="C11" s="393">
        <v>0</v>
      </c>
      <c r="D11" s="393"/>
      <c r="E11" s="394">
        <f t="shared" si="0"/>
        <v>0</v>
      </c>
    </row>
    <row r="12" spans="1:7">
      <c r="A12" s="391">
        <v>5</v>
      </c>
      <c r="B12" s="392" t="s">
        <v>194</v>
      </c>
      <c r="C12" s="393">
        <v>25512154</v>
      </c>
      <c r="D12" s="393"/>
      <c r="E12" s="394">
        <f t="shared" si="0"/>
        <v>25512154</v>
      </c>
    </row>
    <row r="13" spans="1:7">
      <c r="A13" s="391">
        <v>6.1</v>
      </c>
      <c r="B13" s="392" t="s">
        <v>195</v>
      </c>
      <c r="C13" s="395">
        <v>38574338</v>
      </c>
      <c r="D13" s="393"/>
      <c r="E13" s="394">
        <f t="shared" si="0"/>
        <v>38574338</v>
      </c>
    </row>
    <row r="14" spans="1:7">
      <c r="A14" s="391">
        <v>6.2</v>
      </c>
      <c r="B14" s="396" t="s">
        <v>196</v>
      </c>
      <c r="C14" s="532">
        <v>-1253815</v>
      </c>
      <c r="D14" s="530"/>
      <c r="E14" s="531">
        <f t="shared" si="0"/>
        <v>-1253815</v>
      </c>
    </row>
    <row r="15" spans="1:7">
      <c r="A15" s="391">
        <v>6</v>
      </c>
      <c r="B15" s="392" t="s">
        <v>264</v>
      </c>
      <c r="C15" s="529">
        <f>C13+C14</f>
        <v>37320523</v>
      </c>
      <c r="D15" s="393"/>
      <c r="E15" s="529">
        <f>E13+E14</f>
        <v>37320523</v>
      </c>
    </row>
    <row r="16" spans="1:7" ht="25.5">
      <c r="A16" s="391">
        <v>7</v>
      </c>
      <c r="B16" s="392" t="s">
        <v>198</v>
      </c>
      <c r="C16" s="393">
        <v>619332</v>
      </c>
      <c r="D16" s="393"/>
      <c r="E16" s="394">
        <f t="shared" si="0"/>
        <v>619332</v>
      </c>
    </row>
    <row r="17" spans="1:7">
      <c r="A17" s="391">
        <v>8</v>
      </c>
      <c r="B17" s="392" t="s">
        <v>199</v>
      </c>
      <c r="C17" s="393">
        <v>47348</v>
      </c>
      <c r="D17" s="393"/>
      <c r="E17" s="394">
        <f t="shared" si="0"/>
        <v>47348</v>
      </c>
      <c r="F17" s="6"/>
      <c r="G17" s="6"/>
    </row>
    <row r="18" spans="1:7">
      <c r="A18" s="391">
        <v>9</v>
      </c>
      <c r="B18" s="392" t="s">
        <v>200</v>
      </c>
      <c r="C18" s="393">
        <v>0</v>
      </c>
      <c r="D18" s="393"/>
      <c r="E18" s="394">
        <f t="shared" si="0"/>
        <v>0</v>
      </c>
      <c r="G18" s="6"/>
    </row>
    <row r="19" spans="1:7" ht="25.5">
      <c r="A19" s="391">
        <v>10</v>
      </c>
      <c r="B19" s="392" t="s">
        <v>201</v>
      </c>
      <c r="C19" s="393">
        <v>4623715</v>
      </c>
      <c r="D19" s="393">
        <v>297002</v>
      </c>
      <c r="E19" s="394">
        <f t="shared" si="0"/>
        <v>4326713</v>
      </c>
      <c r="G19" s="6"/>
    </row>
    <row r="20" spans="1:7">
      <c r="A20" s="391">
        <v>11</v>
      </c>
      <c r="B20" s="392" t="s">
        <v>202</v>
      </c>
      <c r="C20" s="393">
        <v>227689</v>
      </c>
      <c r="D20" s="393"/>
      <c r="E20" s="394">
        <f t="shared" si="0"/>
        <v>227689</v>
      </c>
    </row>
    <row r="21" spans="1:7" ht="51.75" thickBot="1">
      <c r="A21" s="397"/>
      <c r="B21" s="398" t="s">
        <v>794</v>
      </c>
      <c r="C21" s="344">
        <f>SUM(C8:C12, C15:C20)</f>
        <v>108315974</v>
      </c>
      <c r="D21" s="344">
        <f>SUM(D8:D12, D15:D20)</f>
        <v>297002</v>
      </c>
      <c r="E21" s="399">
        <f>SUM(E8:E12, E15:E20)</f>
        <v>108018972</v>
      </c>
    </row>
    <row r="22" spans="1:7">
      <c r="A22"/>
      <c r="B22"/>
      <c r="C22"/>
      <c r="D22"/>
      <c r="E22"/>
    </row>
    <row r="23" spans="1:7">
      <c r="A23"/>
      <c r="B23"/>
      <c r="C23"/>
      <c r="D23"/>
      <c r="E23"/>
    </row>
    <row r="25" spans="1:7" s="2" customFormat="1">
      <c r="B25" s="72"/>
      <c r="F25"/>
      <c r="G25"/>
    </row>
    <row r="26" spans="1:7" s="2" customFormat="1">
      <c r="B26" s="73"/>
      <c r="F26"/>
      <c r="G26"/>
    </row>
    <row r="27" spans="1:7" s="2" customFormat="1">
      <c r="B27" s="72"/>
      <c r="F27"/>
      <c r="G27"/>
    </row>
    <row r="28" spans="1:7" s="2" customFormat="1">
      <c r="B28" s="72"/>
      <c r="F28"/>
      <c r="G28"/>
    </row>
    <row r="29" spans="1:7" s="2" customFormat="1">
      <c r="B29" s="72"/>
      <c r="F29"/>
      <c r="G29"/>
    </row>
    <row r="30" spans="1:7" s="2" customFormat="1">
      <c r="B30" s="72"/>
      <c r="F30"/>
      <c r="G30"/>
    </row>
    <row r="31" spans="1:7" s="2" customFormat="1">
      <c r="B31" s="72"/>
      <c r="F31"/>
      <c r="G31"/>
    </row>
    <row r="32" spans="1:7" s="2" customFormat="1">
      <c r="B32" s="73"/>
      <c r="F32"/>
      <c r="G32"/>
    </row>
    <row r="33" spans="2:7" s="2" customFormat="1">
      <c r="B33" s="73"/>
      <c r="F33"/>
      <c r="G33"/>
    </row>
    <row r="34" spans="2:7" s="2" customFormat="1">
      <c r="B34" s="73"/>
      <c r="F34"/>
      <c r="G34"/>
    </row>
    <row r="35" spans="2:7" s="2" customFormat="1">
      <c r="B35" s="73"/>
      <c r="F35"/>
      <c r="G35"/>
    </row>
    <row r="36" spans="2:7" s="2" customFormat="1">
      <c r="B36" s="73"/>
      <c r="F36"/>
      <c r="G36"/>
    </row>
    <row r="37" spans="2:7" s="2" customFormat="1">
      <c r="B37" s="73"/>
      <c r="F37"/>
      <c r="G37"/>
    </row>
  </sheetData>
  <mergeCells count="3">
    <mergeCell ref="B6:B7"/>
    <mergeCell ref="C6:C7"/>
    <mergeCell ref="D6:E6"/>
  </mergeCells>
  <pageMargins left="0.7" right="0.7" top="0.75" bottom="0.75" header="0.3" footer="0.3"/>
  <pageSetup paperSize="9" orientation="portrait" horizontalDpi="4294967295" verticalDpi="4294967295" r:id="rId1"/>
  <ignoredErrors>
    <ignoredError sqref="E15"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B2" sqref="B2"/>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8" t="s">
        <v>226</v>
      </c>
      <c r="B1" s="516" t="s">
        <v>921</v>
      </c>
    </row>
    <row r="2" spans="1:6" s="22" customFormat="1" ht="15.75" customHeight="1">
      <c r="A2" s="22" t="s">
        <v>227</v>
      </c>
      <c r="B2" s="500">
        <f>'1. key ratios'!B2</f>
        <v>43555</v>
      </c>
      <c r="C2"/>
      <c r="D2"/>
      <c r="E2"/>
      <c r="F2"/>
    </row>
    <row r="3" spans="1:6" s="22" customFormat="1" ht="15.75" customHeight="1">
      <c r="C3"/>
      <c r="D3"/>
      <c r="E3"/>
      <c r="F3"/>
    </row>
    <row r="4" spans="1:6" s="22" customFormat="1" ht="26.25" thickBot="1">
      <c r="A4" s="22" t="s">
        <v>656</v>
      </c>
      <c r="B4" s="207" t="s">
        <v>306</v>
      </c>
      <c r="C4" s="201" t="s">
        <v>130</v>
      </c>
      <c r="D4"/>
      <c r="E4"/>
      <c r="F4"/>
    </row>
    <row r="5" spans="1:6" ht="26.25">
      <c r="A5" s="202">
        <v>1</v>
      </c>
      <c r="B5" s="203" t="s">
        <v>692</v>
      </c>
      <c r="C5" s="298">
        <f>'7. LI1'!E21</f>
        <v>108018972</v>
      </c>
    </row>
    <row r="6" spans="1:6" s="192" customFormat="1">
      <c r="A6" s="125">
        <v>2.1</v>
      </c>
      <c r="B6" s="209" t="s">
        <v>307</v>
      </c>
      <c r="C6" s="299">
        <v>29295392.160799999</v>
      </c>
    </row>
    <row r="7" spans="1:6" s="4" customFormat="1" ht="25.5" outlineLevel="1">
      <c r="A7" s="208">
        <v>2.2000000000000002</v>
      </c>
      <c r="B7" s="204" t="s">
        <v>308</v>
      </c>
      <c r="C7" s="300"/>
    </row>
    <row r="8" spans="1:6" s="4" customFormat="1" ht="26.25">
      <c r="A8" s="208">
        <v>3</v>
      </c>
      <c r="B8" s="205" t="s">
        <v>693</v>
      </c>
      <c r="C8" s="301">
        <f>SUM(C5:C7)</f>
        <v>137314364.16080001</v>
      </c>
    </row>
    <row r="9" spans="1:6" s="192" customFormat="1">
      <c r="A9" s="125">
        <v>4</v>
      </c>
      <c r="B9" s="212" t="s">
        <v>303</v>
      </c>
      <c r="C9" s="299">
        <v>739179</v>
      </c>
    </row>
    <row r="10" spans="1:6" s="4" customFormat="1" ht="25.5" outlineLevel="1">
      <c r="A10" s="208">
        <v>5.0999999999999996</v>
      </c>
      <c r="B10" s="204" t="s">
        <v>314</v>
      </c>
      <c r="C10" s="300">
        <v>-4721425.3119500019</v>
      </c>
    </row>
    <row r="11" spans="1:6" s="4" customFormat="1" ht="25.5" outlineLevel="1">
      <c r="A11" s="208">
        <v>5.2</v>
      </c>
      <c r="B11" s="204" t="s">
        <v>315</v>
      </c>
      <c r="C11" s="300"/>
    </row>
    <row r="12" spans="1:6" s="4" customFormat="1">
      <c r="A12" s="208">
        <v>6</v>
      </c>
      <c r="B12" s="210" t="s">
        <v>304</v>
      </c>
      <c r="C12" s="400"/>
    </row>
    <row r="13" spans="1:6" s="4" customFormat="1" ht="15.75" thickBot="1">
      <c r="A13" s="211">
        <v>7</v>
      </c>
      <c r="B13" s="206" t="s">
        <v>305</v>
      </c>
      <c r="C13" s="302">
        <f>SUM(C8:C12)</f>
        <v>133332117.84885001</v>
      </c>
    </row>
    <row r="17" spans="2:9" s="2" customFormat="1">
      <c r="B17" s="74"/>
      <c r="C17"/>
      <c r="D17"/>
      <c r="E17"/>
      <c r="F17"/>
      <c r="G17"/>
      <c r="H17"/>
      <c r="I17"/>
    </row>
    <row r="18" spans="2:9" s="2" customFormat="1">
      <c r="B18" s="71"/>
      <c r="C18"/>
      <c r="D18"/>
      <c r="E18"/>
      <c r="F18"/>
      <c r="G18"/>
      <c r="H18"/>
      <c r="I18"/>
    </row>
    <row r="19" spans="2:9" s="2" customFormat="1">
      <c r="B19" s="71"/>
      <c r="C19"/>
      <c r="D19"/>
      <c r="E19"/>
      <c r="F19"/>
      <c r="G19"/>
      <c r="H19"/>
      <c r="I19"/>
    </row>
    <row r="20" spans="2:9" s="2" customFormat="1">
      <c r="B20" s="73"/>
      <c r="C20"/>
      <c r="D20"/>
      <c r="E20"/>
      <c r="F20"/>
      <c r="G20"/>
      <c r="H20"/>
      <c r="I20"/>
    </row>
    <row r="21" spans="2:9" s="2" customFormat="1">
      <c r="B21" s="72"/>
      <c r="C21"/>
      <c r="D21"/>
      <c r="E21"/>
      <c r="F21"/>
      <c r="G21"/>
      <c r="H21"/>
      <c r="I21"/>
    </row>
    <row r="22" spans="2:9" s="2" customFormat="1">
      <c r="B22" s="73"/>
      <c r="C22"/>
      <c r="D22"/>
      <c r="E22"/>
      <c r="F22"/>
      <c r="G22"/>
      <c r="H22"/>
      <c r="I22"/>
    </row>
    <row r="23" spans="2:9" s="2" customFormat="1">
      <c r="B23" s="72"/>
      <c r="C23"/>
      <c r="D23"/>
      <c r="E23"/>
      <c r="F23"/>
      <c r="G23"/>
      <c r="H23"/>
      <c r="I23"/>
    </row>
    <row r="24" spans="2:9" s="2" customFormat="1">
      <c r="B24" s="72"/>
      <c r="C24"/>
      <c r="D24"/>
      <c r="E24"/>
      <c r="F24"/>
      <c r="G24"/>
      <c r="H24"/>
      <c r="I24"/>
    </row>
    <row r="25" spans="2:9" s="2" customFormat="1">
      <c r="B25" s="72"/>
      <c r="C25"/>
      <c r="D25"/>
      <c r="E25"/>
      <c r="F25"/>
      <c r="G25"/>
      <c r="H25"/>
      <c r="I25"/>
    </row>
    <row r="26" spans="2:9" s="2" customFormat="1">
      <c r="B26" s="72"/>
      <c r="C26"/>
      <c r="D26"/>
      <c r="E26"/>
      <c r="F26"/>
      <c r="G26"/>
      <c r="H26"/>
      <c r="I26"/>
    </row>
    <row r="27" spans="2:9" s="2" customFormat="1">
      <c r="B27" s="72"/>
      <c r="C27"/>
      <c r="D27"/>
      <c r="E27"/>
      <c r="F27"/>
      <c r="G27"/>
      <c r="H27"/>
      <c r="I27"/>
    </row>
    <row r="28" spans="2:9" s="2" customFormat="1">
      <c r="B28" s="73"/>
      <c r="C28"/>
      <c r="D28"/>
      <c r="E28"/>
      <c r="F28"/>
      <c r="G28"/>
      <c r="H28"/>
      <c r="I28"/>
    </row>
    <row r="29" spans="2:9" s="2" customFormat="1">
      <c r="B29" s="73"/>
      <c r="C29"/>
      <c r="D29"/>
      <c r="E29"/>
      <c r="F29"/>
      <c r="G29"/>
      <c r="H29"/>
      <c r="I29"/>
    </row>
    <row r="30" spans="2:9" s="2" customFormat="1">
      <c r="B30" s="73"/>
      <c r="C30"/>
      <c r="D30"/>
      <c r="E30"/>
      <c r="F30"/>
      <c r="G30"/>
      <c r="H30"/>
      <c r="I30"/>
    </row>
    <row r="31" spans="2:9" s="2" customFormat="1">
      <c r="B31" s="73"/>
      <c r="C31"/>
      <c r="D31"/>
      <c r="E31"/>
      <c r="F31"/>
      <c r="G31"/>
      <c r="H31"/>
      <c r="I31"/>
    </row>
    <row r="32" spans="2:9" s="2" customFormat="1">
      <c r="B32" s="73"/>
      <c r="C32"/>
      <c r="D32"/>
      <c r="E32"/>
      <c r="F32"/>
      <c r="G32"/>
      <c r="H32"/>
      <c r="I32"/>
    </row>
    <row r="33" spans="2:9" s="2" customFormat="1">
      <c r="B33" s="73"/>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CzJQwTWGnxxAlKktNRuAJwADvqkIIq2qV+J1X/buiF8=</DigestValue>
    </Reference>
    <Reference Type="http://www.w3.org/2000/09/xmldsig#Object" URI="#idOfficeObject">
      <DigestMethod Algorithm="http://www.w3.org/2001/04/xmlenc#sha256"/>
      <DigestValue>D3M8NkinsErfe3aZF7w0RKRCpcQlVV43ZzB4d6fogEc=</DigestValue>
    </Reference>
    <Reference Type="http://uri.etsi.org/01903#SignedProperties" URI="#idSignedProperties">
      <Transforms>
        <Transform Algorithm="http://www.w3.org/TR/2001/REC-xml-c14n-20010315"/>
      </Transforms>
      <DigestMethod Algorithm="http://www.w3.org/2001/04/xmlenc#sha256"/>
      <DigestValue>bgKVj3skjeh7C4tyN8PeQ+VWvf/7VarsYjGBCEz977o=</DigestValue>
    </Reference>
  </SignedInfo>
  <SignatureValue>IC3dToSoeckDR36fJcPBnTZvXwLJc6/e8OhlgD5U4yx2EziG0RvriAfTe/H8Wn65Eqeln/h6qA5H
Uj7D1+5PAxAwHW6aJ5H/ExD1VPosDdbIWQ5mvTxJy+fmPE/b5cPwGJj1AIuE95/qzLK77Ac7KA1H
m8FoDXkNQVpxb4rtD4YS9iv31zMEemlgMG+zay+sa2g+s/kQOPerO/PYWBoUXJk7Y/49GYPzecNW
/DI10MUv64wdDHGcwjHmQjHH2K/tnNdhStYupl9OXsRPESSq0CYJDICiq4CkPm1bZcmBguapiVpG
FLe0s+qwrfmgY0OTbCsiIJoIiU/su1/5wMN20Q==</SignatureValue>
  <KeyInfo>
    <X509Data>
      <X509Certificate>MIIGQDCCBSigAwIBAgIKSJ6/DAACAACKZDANBgkqhkiG9w0BAQsFADBKMRIwEAYKCZImiZPyLGQBGRYCZ2UxEzARBgoJkiaJk/IsZAEZFgNuYmcxHzAdBgNVBAMTFk5CRyBDbGFzcyAyIElOVCBTdWIgQ0EwHhcNMTgwNTIxMDkxNDUxWhcNMjAwNTIwMDkxNDUxWjA+MSAwHgYDVQQKExdKU0MgWklSQUFUIEJBTksgR0VPUkdJQTEaMBgGA1UEAxMRQlpCIC0gTWVobWV0IFVjYXIwggEiMA0GCSqGSIb3DQEBAQUAA4IBDwAwggEKAoIBAQDeodwM0ptlgoABp+tcsvsPaRqodUvJpBdBSXqa/BEO7YkR6o7ZWaqQU0/hsGLT6R10DD6Dt82rqS/rqDcEuKGC1OagotPCcq/HRIOEAAoZCXT8mZv2HUv6sGhzveakBUVczZmIOMP6+pvtad1eR5qXlfJatSXUBGr8M1qq1jfYA0ryE9UgQlJTYJj9l9cqpAVpiJmB55TODqOFflZsa8cGBapBVYTJjaUQZ/dW7Ok7Se49YZ8poZiGTP+8NqIFNOD6XXYDGR66Hd8JzoaT9NQGQsaTkyxSSuZYmA/aIsEEXnjqpyeGKhlhx0qXKW7S8nld+48QpxM1zbc6yRWYkyLBAgMBAAGjggMyMIIDLjA8BgkrBgEEAYI3FQcELzAtBiUrBgEEAYI3FQjmsmCDjfVEhoGZCYO4oUqDvoRxBIPEkTOEg4hdAgFkAgEhMB0GA1UdJQQWMBQGCCsGAQUFBwMCBggrBgEFBQcDBDALBgNVHQ8EBAMCB4AwJwYJKwYBBAGCNxUKBBowGDAKBggrBgEFBQcDAjAKBggrBgEFBQcDBDAdBgNVHQ4EFgQUr79KboN93j1FXJEfHdHLosXxCSk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EDl5rF1ISoS4T/NHOaPmprs7dI2YmYNHknYkdwwqUn0SdzdnG78McPqfwaDfGVvg0bqBxN2Qmg5YV6iNA7aU53TH37XYAmlTZd9umjwnSOv1FlHL/PTRh04ciTKiGKj6mOwQ3ZfyLWxitt3g1sb5xuJr339lFttu4q8TRmONfNaa2ySIwICsDvKd3j57l85Tj0zYShAPitpkue3WrDKEF4epT9pQFBueY1rtKyxDIvP6mcsHS9uZ2Il1O5GvBhq20zT8FxtCvux1WL41jyfaLqWoGnb/tlok1L5aci4gLdhuDv0Sc4qWqc5xVxfOwAZBxcPjRkV0KkWmMW3Ji/sgt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n+gTK8YePr69EeQH6pc9pxlgrVVHzfGi1Lf5LysFRUo=</DigestValue>
      </Reference>
      <Reference URI="/xl/calcChain.xml?ContentType=application/vnd.openxmlformats-officedocument.spreadsheetml.calcChain+xml">
        <DigestMethod Algorithm="http://www.w3.org/2001/04/xmlenc#sha256"/>
        <DigestValue>NPewggMM884km4Jn8N6qxuQyFMJJGdtoA/wbkKIa084=</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L/HPYxa5CrKC5vwRZzizboCfQWBT5QbOd9SM1c/z01Y=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externalLinks/externalLink4.xml?ContentType=application/vnd.openxmlformats-officedocument.spreadsheetml.externalLink+xml">
        <DigestMethod Algorithm="http://www.w3.org/2001/04/xmlenc#sha256"/>
        <DigestValue>FG73/9LLfv2srdXTBNDVjBAsw6L7asc5aCZJu9wLGgU=</DigestValue>
      </Reference>
      <Reference URI="/xl/printerSettings/printerSettings1.bin?ContentType=application/vnd.openxmlformats-officedocument.spreadsheetml.printerSettings">
        <DigestMethod Algorithm="http://www.w3.org/2001/04/xmlenc#sha256"/>
        <DigestValue>S5zCF6a1rqES08RWXfkzd/snAJupY9gpQPNFZtKt4ww=</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S5zCF6a1rqES08RWXfkzd/snAJupY9gpQPNFZtKt4ww=</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S5zCF6a1rqES08RWXfkzd/snAJupY9gpQPNFZtKt4ww=</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gKR4sqGJDiilJ3bu0IBMcWUH97csnWAxnXZTBPgX+RY=</DigestValue>
      </Reference>
      <Reference URI="/xl/styles.xml?ContentType=application/vnd.openxmlformats-officedocument.spreadsheetml.styles+xml">
        <DigestMethod Algorithm="http://www.w3.org/2001/04/xmlenc#sha256"/>
        <DigestValue>d60zYG7y0e7pROxNCPcDAfdRpZl7yz7z3SqoPBiwOoI=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2vOjFR4hZku12njUOnO9f3FWMR1TjXvEvXxKQGzwmts=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WULbKsSRqVmtA42G8SzNG0qjLRzTKdYdP34NkpbAWBE=</DigestValue>
      </Reference>
      <Reference URI="/xl/worksheets/sheet10.xml?ContentType=application/vnd.openxmlformats-officedocument.spreadsheetml.worksheet+xml">
        <DigestMethod Algorithm="http://www.w3.org/2001/04/xmlenc#sha256"/>
        <DigestValue>WkG+pC8syuAOotmqwKnxr739uRZbLfboh2DhF5xWyZ8=</DigestValue>
      </Reference>
      <Reference URI="/xl/worksheets/sheet11.xml?ContentType=application/vnd.openxmlformats-officedocument.spreadsheetml.worksheet+xml">
        <DigestMethod Algorithm="http://www.w3.org/2001/04/xmlenc#sha256"/>
        <DigestValue>vvC20ms6+E7r9WA4XbYzSTinUxnyxK09t7xTQCMOjcw=</DigestValue>
      </Reference>
      <Reference URI="/xl/worksheets/sheet12.xml?ContentType=application/vnd.openxmlformats-officedocument.spreadsheetml.worksheet+xml">
        <DigestMethod Algorithm="http://www.w3.org/2001/04/xmlenc#sha256"/>
        <DigestValue>iDyShQWdQUOwmjvXiFKjXI0iayYRJjVyxJnaAVjG6AM=</DigestValue>
      </Reference>
      <Reference URI="/xl/worksheets/sheet13.xml?ContentType=application/vnd.openxmlformats-officedocument.spreadsheetml.worksheet+xml">
        <DigestMethod Algorithm="http://www.w3.org/2001/04/xmlenc#sha256"/>
        <DigestValue>7Kwzs8s1j3AKJY5wzmufpMFqFoztd7iymfLqVSzTFcM=</DigestValue>
      </Reference>
      <Reference URI="/xl/worksheets/sheet14.xml?ContentType=application/vnd.openxmlformats-officedocument.spreadsheetml.worksheet+xml">
        <DigestMethod Algorithm="http://www.w3.org/2001/04/xmlenc#sha256"/>
        <DigestValue>REtuLJZI4kTVeu36IWzKsUw1KBLDzUnRyxzPdugMlDE=</DigestValue>
      </Reference>
      <Reference URI="/xl/worksheets/sheet15.xml?ContentType=application/vnd.openxmlformats-officedocument.spreadsheetml.worksheet+xml">
        <DigestMethod Algorithm="http://www.w3.org/2001/04/xmlenc#sha256"/>
        <DigestValue>7ZrkRWPi8YrEPtYMC0mtTI/6Ap5v33bI+o+1k6oRX9Y=</DigestValue>
      </Reference>
      <Reference URI="/xl/worksheets/sheet16.xml?ContentType=application/vnd.openxmlformats-officedocument.spreadsheetml.worksheet+xml">
        <DigestMethod Algorithm="http://www.w3.org/2001/04/xmlenc#sha256"/>
        <DigestValue>Pd31gWxUeU4eoLbjpQMGzTHgOdM0ab/nXFNCmnFoL7U=</DigestValue>
      </Reference>
      <Reference URI="/xl/worksheets/sheet17.xml?ContentType=application/vnd.openxmlformats-officedocument.spreadsheetml.worksheet+xml">
        <DigestMethod Algorithm="http://www.w3.org/2001/04/xmlenc#sha256"/>
        <DigestValue>M3TJDQliQPuqW4UrM9iZT9yvBZwYUSMMT+5a6n8Ew1E=</DigestValue>
      </Reference>
      <Reference URI="/xl/worksheets/sheet18.xml?ContentType=application/vnd.openxmlformats-officedocument.spreadsheetml.worksheet+xml">
        <DigestMethod Algorithm="http://www.w3.org/2001/04/xmlenc#sha256"/>
        <DigestValue>0wzNOEbel3a+B85HBopFtfU3R2sSYQFJzq0nWt79OjU=</DigestValue>
      </Reference>
      <Reference URI="/xl/worksheets/sheet19.xml?ContentType=application/vnd.openxmlformats-officedocument.spreadsheetml.worksheet+xml">
        <DigestMethod Algorithm="http://www.w3.org/2001/04/xmlenc#sha256"/>
        <DigestValue>SXiIT1OrxYGPM9pZEkO187wyzbP18qJu4Ol9vuO4o0M=</DigestValue>
      </Reference>
      <Reference URI="/xl/worksheets/sheet2.xml?ContentType=application/vnd.openxmlformats-officedocument.spreadsheetml.worksheet+xml">
        <DigestMethod Algorithm="http://www.w3.org/2001/04/xmlenc#sha256"/>
        <DigestValue>/TFKtG2vie05mBnxQ4NCPDK+TOPx3X3QD/IzAFr5foI=</DigestValue>
      </Reference>
      <Reference URI="/xl/worksheets/sheet3.xml?ContentType=application/vnd.openxmlformats-officedocument.spreadsheetml.worksheet+xml">
        <DigestMethod Algorithm="http://www.w3.org/2001/04/xmlenc#sha256"/>
        <DigestValue>q9LhMFAdqSRrdKwUMc3YErGI7ilnhsLbWt4VdElP2Po=</DigestValue>
      </Reference>
      <Reference URI="/xl/worksheets/sheet4.xml?ContentType=application/vnd.openxmlformats-officedocument.spreadsheetml.worksheet+xml">
        <DigestMethod Algorithm="http://www.w3.org/2001/04/xmlenc#sha256"/>
        <DigestValue>OfD1yuQfd2AK/1M56hBVh0i2JQbXC+htQ6UK2ybjwOs=</DigestValue>
      </Reference>
      <Reference URI="/xl/worksheets/sheet5.xml?ContentType=application/vnd.openxmlformats-officedocument.spreadsheetml.worksheet+xml">
        <DigestMethod Algorithm="http://www.w3.org/2001/04/xmlenc#sha256"/>
        <DigestValue>u36r4fTUEhFR+FNNxAz1SC3U4jmU+edmjl7LfMpCq5M=</DigestValue>
      </Reference>
      <Reference URI="/xl/worksheets/sheet6.xml?ContentType=application/vnd.openxmlformats-officedocument.spreadsheetml.worksheet+xml">
        <DigestMethod Algorithm="http://www.w3.org/2001/04/xmlenc#sha256"/>
        <DigestValue>wi2UYCcy56D4798YuPYkhryif9zHr9elNmuSQXjKMrs=</DigestValue>
      </Reference>
      <Reference URI="/xl/worksheets/sheet7.xml?ContentType=application/vnd.openxmlformats-officedocument.spreadsheetml.worksheet+xml">
        <DigestMethod Algorithm="http://www.w3.org/2001/04/xmlenc#sha256"/>
        <DigestValue>sJyzYMADqqm9uhwHarltERNIRjIF8eRvcZ8cn9R4vl4=</DigestValue>
      </Reference>
      <Reference URI="/xl/worksheets/sheet8.xml?ContentType=application/vnd.openxmlformats-officedocument.spreadsheetml.worksheet+xml">
        <DigestMethod Algorithm="http://www.w3.org/2001/04/xmlenc#sha256"/>
        <DigestValue>E7qCZMah1QHJGbFu2Vfkqqx4FrDf0Cp+T4O21YK1Pc4=</DigestValue>
      </Reference>
      <Reference URI="/xl/worksheets/sheet9.xml?ContentType=application/vnd.openxmlformats-officedocument.spreadsheetml.worksheet+xml">
        <DigestMethod Algorithm="http://www.w3.org/2001/04/xmlenc#sha256"/>
        <DigestValue>hDa/nIULdbprDoTjU8BTsY7WLP+2KpQhLxI8ubq6+qs=</DigestValue>
      </Reference>
    </Manifest>
    <SignatureProperties>
      <SignatureProperty Id="idSignatureTime" Target="#idPackageSignature">
        <mdssi:SignatureTime xmlns:mdssi="http://schemas.openxmlformats.org/package/2006/digital-signature">
          <mdssi:Format>YYYY-MM-DDThh:mm:ssTZD</mdssi:Format>
          <mdssi:Value>2019-04-30T14:49:56Z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6.3</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2019-04-30T14:49:56Z</xd:SigningTime>
          <xd:SigningCertificate>
            <xd:Cert>
              <xd:CertDigest>
                <DigestMethod Algorithm="http://www.w3.org/2001/04/xmlenc#sha256"/>
                <DigestValue>sYaBWa/tBXCyGrCFtBGS2SznMG2+lA0TftyHG8QJgwc=</DigestValue>
              </xd:CertDigest>
              <xd:IssuerSerial>
                <X509IssuerName>CN=NBG Class 2 INT Sub CA, DC=nbg, DC=ge</X509IssuerName>
                <X509SerialNumber>342938738708430119275108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ciMJ3OqbSiPQFxM7eH1PcuLBlMC16pZsW0avbsLEOAM=</DigestValue>
    </Reference>
    <Reference Type="http://www.w3.org/2000/09/xmldsig#Object" URI="#idOfficeObject">
      <DigestMethod Algorithm="http://www.w3.org/2001/04/xmlenc#sha256"/>
      <DigestValue>D3M8NkinsErfe3aZF7w0RKRCpcQlVV43ZzB4d6fogEc=</DigestValue>
    </Reference>
    <Reference Type="http://uri.etsi.org/01903#SignedProperties" URI="#idSignedProperties">
      <Transforms>
        <Transform Algorithm="http://www.w3.org/TR/2001/REC-xml-c14n-20010315"/>
      </Transforms>
      <DigestMethod Algorithm="http://www.w3.org/2001/04/xmlenc#sha256"/>
      <DigestValue>lZzZz5Nn+7hkEQY5zI7aMT8JJMHj9+KlcafKdMVvP4Y=</DigestValue>
    </Reference>
  </SignedInfo>
  <SignatureValue>Ibe5jnTCz+Mc29vKQJp0zvg0/zJ6ITqQGKTraUu4m8mWM7ugpQ+G0jzRN3/y2mFJ85lxDNe1rETO
b5yjDJNliLDApcRW0psRL3QR0l0ZcqJ8bbr0fWofwiGS1WP4C971D3nty8JRNogWpSUAsO9kBRzd
EKirABFO9Y+Lkf6kbszD9iNYvtVH9ZeJcYycWJBT9uo4EJnhM3XEDnWvU0zRsvCqzLdMN0PLMQMS
RpDdE273rV+eX5wMUhJud/aQ1BB9CvXAItoh1EjHMLm0vG8DmijlfqyiZ+04O5qCnW8AyRJnXkYh
PmtxbUilKYrAwVnNJghAPSNsbwKySCKnxSgGMQ==</SignatureValue>
  <KeyInfo>
    <X509Data>
      <X509Certificate>MIIGSTCCBTGgAwIBAgIKReCWbQACAACoEzANBgkqhkiG9w0BAQsFADBKMRIwEAYKCZImiZPyLGQBGRYCZ2UxEzARBgoJkiaJk/IsZAEZFgNuYmcxHzAdBgNVBAMTFk5CRyBDbGFzcyAyIElOVCBTdWIgQ0EwHhcNMTgwNzA5MTMzMTIzWhcNMjAwNzA4MTMzMTIzWjBHMSAwHgYDVQQKExdKU0MgWklSQUFUIEJBTksgR0VPUkdJQTEjMCEGA1UEAxMaQlpCIC0gU29waGlvIEpsYW50aWFzaHZpbGkwggEiMA0GCSqGSIb3DQEBAQUAA4IBDwAwggEKAoIBAQDXqoQZfM4MBUa1syXfep2a0+F6m6zviOeFnZQqmjfVZueYFLhoe7UubpdvWx63x5cOKvToATcGj33oBykK/EHHaM4agCFkLISLDhNYxDmJFmQQtilQcpKVNM5k2a3dxPR5eN56cg2M8g8W1Y0AcyLrkGr3GHfEqk7tHG+bYBT9Pbcu8K/KNeceES/tWP/fbGJPNEqpoYkwifyjmFZBqUgbUnwCJ5p1N23A8cyKuccJv55Qnuh8+pmnpqRE95GFfDuyns0+D+igniKtf9to/xwu1mZUGBMDGM0IJWFXANnisleUhm+D0JTqhBCsVDoMNj1jCCiE4KnlDw5b9bvS6YQDAgMBAAGjggMyMIIDLjA8BgkrBgEEAYI3FQcELzAtBiUrBgEEAYI3FQjmsmCDjfVEhoGZCYO4oUqDvoRxBIPEkTOEg4hdAgFkAgEjMB0GA1UdJQQWMBQGCCsGAQUFBwMCBggrBgEFBQcDBDALBgNVHQ8EBAMCB4AwJwYJKwYBBAGCNxUKBBowGDAKBggrBgEFBQcDAjAKBggrBgEFBQcDBDAdBgNVHQ4EFgQUemgQwhaNsoyrbObUVou91iIOaqI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Fr4o+yVbv+lzlhJwZDsEJXt1az5dnmqpwpLmGA21XbS9oD8PefO7HSvcd9vavwqGYN8jlAFeNFNEQfNzluM8D20mOLUmrz030e3Cq9CKSsWjHMU3P7B8TWjw1uxgVw3W/8Ck2tA1K5KR4meo67VSb/zLvbT91evp8s7ea1crFiTUPMsDtcNBpb3ogRqW9HMVmmjmwky6jYjykGFVvQtRPLWyrr98C0ZSrNa3jv3anxYpZy9jEyBV1v4eufn+ibFm6J7DtFE9hCrlF0udXhO1eAtJOlDscgmSm6Ga+1BSDg0vinY8FIZDH4a27K6uoxo+BbXw94ZkzGbEPDtnHJksV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n+gTK8YePr69EeQH6pc9pxlgrVVHzfGi1Lf5LysFRUo=</DigestValue>
      </Reference>
      <Reference URI="/xl/calcChain.xml?ContentType=application/vnd.openxmlformats-officedocument.spreadsheetml.calcChain+xml">
        <DigestMethod Algorithm="http://www.w3.org/2001/04/xmlenc#sha256"/>
        <DigestValue>NPewggMM884km4Jn8N6qxuQyFMJJGdtoA/wbkKIa084=</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L/HPYxa5CrKC5vwRZzizboCfQWBT5QbOd9SM1c/z01Y=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externalLinks/externalLink4.xml?ContentType=application/vnd.openxmlformats-officedocument.spreadsheetml.externalLink+xml">
        <DigestMethod Algorithm="http://www.w3.org/2001/04/xmlenc#sha256"/>
        <DigestValue>FG73/9LLfv2srdXTBNDVjBAsw6L7asc5aCZJu9wLGgU=</DigestValue>
      </Reference>
      <Reference URI="/xl/printerSettings/printerSettings1.bin?ContentType=application/vnd.openxmlformats-officedocument.spreadsheetml.printerSettings">
        <DigestMethod Algorithm="http://www.w3.org/2001/04/xmlenc#sha256"/>
        <DigestValue>S5zCF6a1rqES08RWXfkzd/snAJupY9gpQPNFZtKt4ww=</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S5zCF6a1rqES08RWXfkzd/snAJupY9gpQPNFZtKt4ww=</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S5zCF6a1rqES08RWXfkzd/snAJupY9gpQPNFZtKt4ww=</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gKR4sqGJDiilJ3bu0IBMcWUH97csnWAxnXZTBPgX+RY=</DigestValue>
      </Reference>
      <Reference URI="/xl/styles.xml?ContentType=application/vnd.openxmlformats-officedocument.spreadsheetml.styles+xml">
        <DigestMethod Algorithm="http://www.w3.org/2001/04/xmlenc#sha256"/>
        <DigestValue>d60zYG7y0e7pROxNCPcDAfdRpZl7yz7z3SqoPBiwOoI=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2vOjFR4hZku12njUOnO9f3FWMR1TjXvEvXxKQGzwmts=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WULbKsSRqVmtA42G8SzNG0qjLRzTKdYdP34NkpbAWBE=</DigestValue>
      </Reference>
      <Reference URI="/xl/worksheets/sheet10.xml?ContentType=application/vnd.openxmlformats-officedocument.spreadsheetml.worksheet+xml">
        <DigestMethod Algorithm="http://www.w3.org/2001/04/xmlenc#sha256"/>
        <DigestValue>WkG+pC8syuAOotmqwKnxr739uRZbLfboh2DhF5xWyZ8=</DigestValue>
      </Reference>
      <Reference URI="/xl/worksheets/sheet11.xml?ContentType=application/vnd.openxmlformats-officedocument.spreadsheetml.worksheet+xml">
        <DigestMethod Algorithm="http://www.w3.org/2001/04/xmlenc#sha256"/>
        <DigestValue>vvC20ms6+E7r9WA4XbYzSTinUxnyxK09t7xTQCMOjcw=</DigestValue>
      </Reference>
      <Reference URI="/xl/worksheets/sheet12.xml?ContentType=application/vnd.openxmlformats-officedocument.spreadsheetml.worksheet+xml">
        <DigestMethod Algorithm="http://www.w3.org/2001/04/xmlenc#sha256"/>
        <DigestValue>iDyShQWdQUOwmjvXiFKjXI0iayYRJjVyxJnaAVjG6AM=</DigestValue>
      </Reference>
      <Reference URI="/xl/worksheets/sheet13.xml?ContentType=application/vnd.openxmlformats-officedocument.spreadsheetml.worksheet+xml">
        <DigestMethod Algorithm="http://www.w3.org/2001/04/xmlenc#sha256"/>
        <DigestValue>7Kwzs8s1j3AKJY5wzmufpMFqFoztd7iymfLqVSzTFcM=</DigestValue>
      </Reference>
      <Reference URI="/xl/worksheets/sheet14.xml?ContentType=application/vnd.openxmlformats-officedocument.spreadsheetml.worksheet+xml">
        <DigestMethod Algorithm="http://www.w3.org/2001/04/xmlenc#sha256"/>
        <DigestValue>REtuLJZI4kTVeu36IWzKsUw1KBLDzUnRyxzPdugMlDE=</DigestValue>
      </Reference>
      <Reference URI="/xl/worksheets/sheet15.xml?ContentType=application/vnd.openxmlformats-officedocument.spreadsheetml.worksheet+xml">
        <DigestMethod Algorithm="http://www.w3.org/2001/04/xmlenc#sha256"/>
        <DigestValue>7ZrkRWPi8YrEPtYMC0mtTI/6Ap5v33bI+o+1k6oRX9Y=</DigestValue>
      </Reference>
      <Reference URI="/xl/worksheets/sheet16.xml?ContentType=application/vnd.openxmlformats-officedocument.spreadsheetml.worksheet+xml">
        <DigestMethod Algorithm="http://www.w3.org/2001/04/xmlenc#sha256"/>
        <DigestValue>Pd31gWxUeU4eoLbjpQMGzTHgOdM0ab/nXFNCmnFoL7U=</DigestValue>
      </Reference>
      <Reference URI="/xl/worksheets/sheet17.xml?ContentType=application/vnd.openxmlformats-officedocument.spreadsheetml.worksheet+xml">
        <DigestMethod Algorithm="http://www.w3.org/2001/04/xmlenc#sha256"/>
        <DigestValue>M3TJDQliQPuqW4UrM9iZT9yvBZwYUSMMT+5a6n8Ew1E=</DigestValue>
      </Reference>
      <Reference URI="/xl/worksheets/sheet18.xml?ContentType=application/vnd.openxmlformats-officedocument.spreadsheetml.worksheet+xml">
        <DigestMethod Algorithm="http://www.w3.org/2001/04/xmlenc#sha256"/>
        <DigestValue>0wzNOEbel3a+B85HBopFtfU3R2sSYQFJzq0nWt79OjU=</DigestValue>
      </Reference>
      <Reference URI="/xl/worksheets/sheet19.xml?ContentType=application/vnd.openxmlformats-officedocument.spreadsheetml.worksheet+xml">
        <DigestMethod Algorithm="http://www.w3.org/2001/04/xmlenc#sha256"/>
        <DigestValue>SXiIT1OrxYGPM9pZEkO187wyzbP18qJu4Ol9vuO4o0M=</DigestValue>
      </Reference>
      <Reference URI="/xl/worksheets/sheet2.xml?ContentType=application/vnd.openxmlformats-officedocument.spreadsheetml.worksheet+xml">
        <DigestMethod Algorithm="http://www.w3.org/2001/04/xmlenc#sha256"/>
        <DigestValue>/TFKtG2vie05mBnxQ4NCPDK+TOPx3X3QD/IzAFr5foI=</DigestValue>
      </Reference>
      <Reference URI="/xl/worksheets/sheet3.xml?ContentType=application/vnd.openxmlformats-officedocument.spreadsheetml.worksheet+xml">
        <DigestMethod Algorithm="http://www.w3.org/2001/04/xmlenc#sha256"/>
        <DigestValue>q9LhMFAdqSRrdKwUMc3YErGI7ilnhsLbWt4VdElP2Po=</DigestValue>
      </Reference>
      <Reference URI="/xl/worksheets/sheet4.xml?ContentType=application/vnd.openxmlformats-officedocument.spreadsheetml.worksheet+xml">
        <DigestMethod Algorithm="http://www.w3.org/2001/04/xmlenc#sha256"/>
        <DigestValue>OfD1yuQfd2AK/1M56hBVh0i2JQbXC+htQ6UK2ybjwOs=</DigestValue>
      </Reference>
      <Reference URI="/xl/worksheets/sheet5.xml?ContentType=application/vnd.openxmlformats-officedocument.spreadsheetml.worksheet+xml">
        <DigestMethod Algorithm="http://www.w3.org/2001/04/xmlenc#sha256"/>
        <DigestValue>u36r4fTUEhFR+FNNxAz1SC3U4jmU+edmjl7LfMpCq5M=</DigestValue>
      </Reference>
      <Reference URI="/xl/worksheets/sheet6.xml?ContentType=application/vnd.openxmlformats-officedocument.spreadsheetml.worksheet+xml">
        <DigestMethod Algorithm="http://www.w3.org/2001/04/xmlenc#sha256"/>
        <DigestValue>wi2UYCcy56D4798YuPYkhryif9zHr9elNmuSQXjKMrs=</DigestValue>
      </Reference>
      <Reference URI="/xl/worksheets/sheet7.xml?ContentType=application/vnd.openxmlformats-officedocument.spreadsheetml.worksheet+xml">
        <DigestMethod Algorithm="http://www.w3.org/2001/04/xmlenc#sha256"/>
        <DigestValue>sJyzYMADqqm9uhwHarltERNIRjIF8eRvcZ8cn9R4vl4=</DigestValue>
      </Reference>
      <Reference URI="/xl/worksheets/sheet8.xml?ContentType=application/vnd.openxmlformats-officedocument.spreadsheetml.worksheet+xml">
        <DigestMethod Algorithm="http://www.w3.org/2001/04/xmlenc#sha256"/>
        <DigestValue>E7qCZMah1QHJGbFu2Vfkqqx4FrDf0Cp+T4O21YK1Pc4=</DigestValue>
      </Reference>
      <Reference URI="/xl/worksheets/sheet9.xml?ContentType=application/vnd.openxmlformats-officedocument.spreadsheetml.worksheet+xml">
        <DigestMethod Algorithm="http://www.w3.org/2001/04/xmlenc#sha256"/>
        <DigestValue>hDa/nIULdbprDoTjU8BTsY7WLP+2KpQhLxI8ubq6+qs=</DigestValue>
      </Reference>
    </Manifest>
    <SignatureProperties>
      <SignatureProperty Id="idSignatureTime" Target="#idPackageSignature">
        <mdssi:SignatureTime xmlns:mdssi="http://schemas.openxmlformats.org/package/2006/digital-signature">
          <mdssi:Format>YYYY-MM-DDThh:mm:ssTZD</mdssi:Format>
          <mdssi:Value>2019-04-30T14:50:07Z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6.3</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2019-04-30T14:50:07Z</xd:SigningTime>
          <xd:SigningCertificate>
            <xd:Cert>
              <xd:CertDigest>
                <DigestMethod Algorithm="http://www.w3.org/2001/04/xmlenc#sha256"/>
                <DigestValue>PhHPXZKi9EbF4exUC0IRp+ptnGVPC1JYYc92OLGlTNo=</DigestValue>
              </xd:CertDigest>
              <xd:IssuerSerial>
                <X509IssuerName>CN=NBG Class 2 INT Sub CA, DC=nbg, DC=ge</X509IssuerName>
                <X509SerialNumber>329986197310403199936531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2019-04-30T14:46:38Z</dcterms:modified>
</cp:coreProperties>
</file>