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0730" windowHeight="9600" tabRatio="919"/>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10. CC2" sheetId="69" r:id="rId11"/>
    <sheet name="11. CRWA" sheetId="35" r:id="rId12"/>
    <sheet name="12. CRM" sheetId="64" r:id="rId13"/>
    <sheet name="13. CRME" sheetId="74" r:id="rId14"/>
    <sheet name="14. CICR" sheetId="36" r:id="rId15"/>
    <sheet name="15. CCR" sheetId="37" r:id="rId16"/>
  </sheets>
  <externalReferences>
    <externalReference r:id="rId17"/>
    <externalReference r:id="rId18"/>
    <externalReference r:id="rId19"/>
  </externalReferences>
  <definedNames>
    <definedName name="_cur1">'[1]Appl (2)'!$F$2:$F$7200</definedName>
    <definedName name="_cur2">'[1]Appl (2)'!$H$2:$H$7200</definedName>
    <definedName name="_xlnm._FilterDatabase" localSheetId="4" hidden="1">'4. Off-Balance'!$B$6:$H$53</definedName>
    <definedName name="_sum1">'[1]Appl (2)'!$E$2:$E$7200</definedName>
    <definedName name="_sum2">'[1]Appl (2)'!$G$2:$G$7200</definedName>
    <definedName name="ACC_BALACC">#REF!</definedName>
    <definedName name="ACC_CRS" localSheetId="4">#REF!</definedName>
    <definedName name="ACC_CRS">#REF!</definedName>
    <definedName name="ACC_DBS" localSheetId="4">#REF!</definedName>
    <definedName name="ACC_DBS">#REF!</definedName>
    <definedName name="ACC_ISO" localSheetId="4">#REF!</definedName>
    <definedName name="ACC_ISO">#REF!</definedName>
    <definedName name="ACC_SALDO" localSheetId="4">#REF!</definedName>
    <definedName name="ACC_SALDO">#REF!</definedName>
    <definedName name="BS_BALACC" localSheetId="4">#REF!</definedName>
    <definedName name="BS_BALACC">#REF!</definedName>
    <definedName name="BS_BALANCE" localSheetId="4">#REF!</definedName>
    <definedName name="BS_BALANCE">#REF!</definedName>
    <definedName name="BS_CR" localSheetId="4">#REF!</definedName>
    <definedName name="BS_CR">#REF!</definedName>
    <definedName name="BS_CR_EQU" localSheetId="4">#REF!</definedName>
    <definedName name="BS_CR_EQU">#REF!</definedName>
    <definedName name="BS_DB" localSheetId="4">#REF!</definedName>
    <definedName name="BS_DB">#REF!</definedName>
    <definedName name="BS_DB_EQU" localSheetId="4">#REF!</definedName>
    <definedName name="BS_DB_EQU">#REF!</definedName>
    <definedName name="BS_DT" localSheetId="4">#REF!</definedName>
    <definedName name="BS_DT">#REF!</definedName>
    <definedName name="BS_ISO" localSheetId="4">#REF!</definedName>
    <definedName name="BS_ISO">#REF!</definedName>
    <definedName name="CurrentDate" localSheetId="4">#REF!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22" i="74" l="1"/>
  <c r="H21" i="74"/>
  <c r="G40" i="62" l="1"/>
  <c r="F40" i="62"/>
  <c r="H8" i="74" l="1"/>
  <c r="H13" i="74"/>
  <c r="H14" i="74"/>
  <c r="H15" i="74"/>
  <c r="B2" i="37" l="1"/>
  <c r="B2" i="36"/>
  <c r="B2" i="74"/>
  <c r="B2" i="64"/>
  <c r="B2" i="35"/>
  <c r="B2" i="69"/>
  <c r="B2" i="28"/>
  <c r="B2" i="73"/>
  <c r="B2" i="72"/>
  <c r="B2" i="52"/>
  <c r="B2" i="71"/>
  <c r="B2" i="75"/>
  <c r="B2" i="53"/>
  <c r="B2" i="62"/>
  <c r="B1" i="6"/>
  <c r="B1" i="37" s="1"/>
  <c r="B1" i="75" l="1"/>
  <c r="B1" i="64"/>
  <c r="B1" i="62"/>
  <c r="B1" i="52"/>
  <c r="B1" i="73"/>
  <c r="B1" i="69"/>
  <c r="B1" i="36"/>
  <c r="B1" i="53"/>
  <c r="B1" i="71"/>
  <c r="B1" i="72"/>
  <c r="B1" i="28"/>
  <c r="B1" i="35"/>
  <c r="B1" i="74"/>
  <c r="C36" i="69"/>
  <c r="C14" i="69"/>
  <c r="C15" i="72"/>
  <c r="E9" i="72"/>
  <c r="E10" i="72"/>
  <c r="E11" i="72"/>
  <c r="E12" i="72"/>
  <c r="E13" i="72"/>
  <c r="E14" i="72"/>
  <c r="E15" i="72" s="1"/>
  <c r="E16" i="72"/>
  <c r="E17" i="72"/>
  <c r="E18" i="72"/>
  <c r="E19" i="72"/>
  <c r="E20" i="72"/>
  <c r="E8" i="72"/>
  <c r="D40" i="62"/>
  <c r="C40" i="62"/>
  <c r="S21" i="35" l="1"/>
  <c r="S20" i="35"/>
  <c r="S19" i="35"/>
  <c r="S18" i="35"/>
  <c r="S17" i="35"/>
  <c r="S16" i="35"/>
  <c r="S15" i="35"/>
  <c r="S14" i="35"/>
  <c r="S13" i="35"/>
  <c r="S12" i="35"/>
  <c r="S11" i="35"/>
  <c r="S10" i="35"/>
  <c r="S9" i="35"/>
  <c r="S8" i="35"/>
  <c r="S22" i="35" l="1"/>
  <c r="F21" i="72" l="1"/>
  <c r="D21" i="72"/>
  <c r="E21" i="72"/>
  <c r="C21" i="72"/>
  <c r="D22" i="35" l="1"/>
  <c r="E22" i="35"/>
  <c r="F22" i="35"/>
  <c r="G22" i="35"/>
  <c r="H22" i="35"/>
  <c r="I22" i="35"/>
  <c r="J22" i="35"/>
  <c r="K22" i="35"/>
  <c r="L22" i="35"/>
  <c r="M22" i="35"/>
  <c r="N22" i="35"/>
  <c r="O22" i="35"/>
  <c r="P22" i="35"/>
  <c r="Q22" i="35"/>
  <c r="R22" i="35"/>
  <c r="C22" i="35"/>
  <c r="G22" i="74" l="1"/>
  <c r="F22" i="74"/>
  <c r="D15" i="36" l="1"/>
  <c r="V7" i="64"/>
  <c r="T21" i="64" l="1"/>
  <c r="U21" i="64"/>
  <c r="V9" i="64"/>
  <c r="C6" i="71" l="1"/>
  <c r="G8" i="72" l="1"/>
  <c r="H53" i="75" l="1"/>
  <c r="E53" i="75"/>
  <c r="H52" i="75"/>
  <c r="E52" i="75"/>
  <c r="H51" i="75"/>
  <c r="E51" i="75"/>
  <c r="H50" i="75"/>
  <c r="E50" i="75"/>
  <c r="H49" i="75"/>
  <c r="E49" i="75"/>
  <c r="H48" i="75"/>
  <c r="E48" i="75"/>
  <c r="H47" i="75"/>
  <c r="E47" i="75"/>
  <c r="H46" i="75"/>
  <c r="E46" i="75"/>
  <c r="H45" i="75"/>
  <c r="E45" i="75"/>
  <c r="H44" i="75"/>
  <c r="E44" i="75"/>
  <c r="H43" i="75"/>
  <c r="E43" i="75"/>
  <c r="H42" i="75"/>
  <c r="E42" i="75"/>
  <c r="H41" i="75"/>
  <c r="E41" i="75"/>
  <c r="H40" i="75"/>
  <c r="E40" i="75"/>
  <c r="H39" i="75"/>
  <c r="E39" i="75"/>
  <c r="H38" i="75"/>
  <c r="E38" i="75"/>
  <c r="H37" i="75"/>
  <c r="E37" i="75"/>
  <c r="H36" i="75"/>
  <c r="E36" i="75"/>
  <c r="H35" i="75"/>
  <c r="E35" i="75"/>
  <c r="H34" i="75"/>
  <c r="E34" i="75"/>
  <c r="H33" i="75"/>
  <c r="E33" i="75"/>
  <c r="H32" i="75"/>
  <c r="E32" i="75"/>
  <c r="H31" i="75"/>
  <c r="E31" i="75"/>
  <c r="H30" i="75"/>
  <c r="E30" i="75"/>
  <c r="H29" i="75"/>
  <c r="E29" i="75"/>
  <c r="H28" i="75"/>
  <c r="E28" i="75"/>
  <c r="H27" i="75"/>
  <c r="E27" i="75"/>
  <c r="H26" i="75"/>
  <c r="E26" i="75"/>
  <c r="H25" i="75"/>
  <c r="E25" i="75"/>
  <c r="H24" i="75"/>
  <c r="E24" i="75"/>
  <c r="H23" i="75"/>
  <c r="E23" i="75"/>
  <c r="H22" i="75"/>
  <c r="E22" i="75"/>
  <c r="H21" i="75"/>
  <c r="E21" i="75"/>
  <c r="H20" i="75"/>
  <c r="E20" i="75"/>
  <c r="H19" i="75"/>
  <c r="E19" i="75"/>
  <c r="H18" i="75"/>
  <c r="E18" i="75"/>
  <c r="H17" i="75"/>
  <c r="E17" i="75"/>
  <c r="H16" i="75"/>
  <c r="E16" i="75"/>
  <c r="H15" i="75"/>
  <c r="E15" i="75"/>
  <c r="H14" i="75"/>
  <c r="E14" i="75"/>
  <c r="H13" i="75"/>
  <c r="E13" i="75"/>
  <c r="H12" i="75"/>
  <c r="E12" i="75"/>
  <c r="H11" i="75"/>
  <c r="E11" i="75"/>
  <c r="H10" i="75"/>
  <c r="E10" i="75"/>
  <c r="H9" i="75"/>
  <c r="E9" i="75"/>
  <c r="H8" i="75"/>
  <c r="E8" i="75"/>
  <c r="H7" i="75"/>
  <c r="E7" i="75"/>
  <c r="C14" i="37" l="1"/>
  <c r="C7" i="37"/>
  <c r="C21" i="37" l="1"/>
  <c r="D6" i="71"/>
  <c r="C14" i="71"/>
  <c r="G61" i="53"/>
  <c r="F61" i="53"/>
  <c r="D61" i="53"/>
  <c r="C61" i="53"/>
  <c r="G53" i="53"/>
  <c r="F53" i="53"/>
  <c r="D53" i="53"/>
  <c r="C53" i="53"/>
  <c r="G34" i="53"/>
  <c r="G45" i="53" s="1"/>
  <c r="F34" i="53"/>
  <c r="F45" i="53" s="1"/>
  <c r="D34" i="53"/>
  <c r="D45" i="53" s="1"/>
  <c r="C34" i="53"/>
  <c r="C45" i="53" s="1"/>
  <c r="F54" i="53" l="1"/>
  <c r="C54" i="53"/>
  <c r="D54" i="53"/>
  <c r="G54" i="53"/>
  <c r="G30" i="53"/>
  <c r="F30" i="53"/>
  <c r="D30" i="53"/>
  <c r="C30" i="53"/>
  <c r="G9" i="53"/>
  <c r="G22" i="53" s="1"/>
  <c r="F9" i="53"/>
  <c r="F22" i="53" s="1"/>
  <c r="D9" i="53"/>
  <c r="D22" i="53" s="1"/>
  <c r="C9" i="53"/>
  <c r="C22" i="53" s="1"/>
  <c r="D31" i="62"/>
  <c r="D41" i="62" s="1"/>
  <c r="C31" i="62"/>
  <c r="C41" i="62" s="1"/>
  <c r="C14" i="62"/>
  <c r="C20" i="62" s="1"/>
  <c r="G31" i="53" l="1"/>
  <c r="G56" i="53" s="1"/>
  <c r="G63" i="53" s="1"/>
  <c r="G65" i="53" s="1"/>
  <c r="G67" i="53" s="1"/>
  <c r="D31" i="53"/>
  <c r="D56" i="53" s="1"/>
  <c r="D63" i="53" s="1"/>
  <c r="D65" i="53" s="1"/>
  <c r="D67" i="53" s="1"/>
  <c r="C31" i="53"/>
  <c r="C56" i="53" s="1"/>
  <c r="C63" i="53" s="1"/>
  <c r="C65" i="53" s="1"/>
  <c r="C67" i="53" s="1"/>
  <c r="E22" i="53"/>
  <c r="F31" i="53"/>
  <c r="F56" i="53" s="1"/>
  <c r="F63" i="53" s="1"/>
  <c r="F65" i="53" s="1"/>
  <c r="F67" i="53" s="1"/>
  <c r="H22" i="53"/>
  <c r="G31" i="62"/>
  <c r="G41" i="62" s="1"/>
  <c r="F31" i="62"/>
  <c r="F41" i="62" s="1"/>
  <c r="F14" i="62"/>
  <c r="F20" i="62" s="1"/>
  <c r="G14" i="62"/>
  <c r="G20" i="62" s="1"/>
  <c r="D14" i="62"/>
  <c r="D20" i="62" s="1"/>
  <c r="E41" i="62" l="1"/>
  <c r="E31" i="62"/>
  <c r="D22" i="74"/>
  <c r="E22" i="74"/>
  <c r="H22" i="74" s="1"/>
  <c r="G20" i="72"/>
  <c r="G19" i="72"/>
  <c r="G18" i="72"/>
  <c r="G17" i="72"/>
  <c r="G16" i="72"/>
  <c r="G15" i="72"/>
  <c r="G14" i="72"/>
  <c r="G13" i="72"/>
  <c r="G12" i="72"/>
  <c r="G11" i="72"/>
  <c r="G10" i="72"/>
  <c r="G9" i="72"/>
  <c r="D14" i="71"/>
  <c r="G21" i="72" l="1"/>
  <c r="C5" i="73" s="1"/>
  <c r="C8" i="73" s="1"/>
  <c r="C13" i="73" s="1"/>
  <c r="C43" i="28"/>
  <c r="C31" i="28" l="1"/>
  <c r="C30" i="28" s="1"/>
  <c r="C21" i="64" l="1"/>
  <c r="D21" i="64"/>
  <c r="E21" i="64"/>
  <c r="F21" i="64"/>
  <c r="G21" i="64"/>
  <c r="H21" i="64"/>
  <c r="I21" i="64"/>
  <c r="J21" i="64"/>
  <c r="K21" i="64"/>
  <c r="L21" i="64"/>
  <c r="M21" i="64"/>
  <c r="N21" i="64"/>
  <c r="O21" i="64"/>
  <c r="P21" i="64"/>
  <c r="Q21" i="64"/>
  <c r="R21" i="64"/>
  <c r="S21" i="64"/>
  <c r="E16" i="37" l="1"/>
  <c r="E17" i="37"/>
  <c r="E18" i="37"/>
  <c r="E19" i="37"/>
  <c r="E15" i="37"/>
  <c r="E9" i="37"/>
  <c r="E10" i="37"/>
  <c r="E11" i="37"/>
  <c r="E12" i="37"/>
  <c r="E8" i="37"/>
  <c r="C15" i="36"/>
  <c r="V8" i="64"/>
  <c r="V10" i="64"/>
  <c r="V11" i="64"/>
  <c r="V12" i="64"/>
  <c r="V13" i="64"/>
  <c r="V14" i="64"/>
  <c r="V15" i="64"/>
  <c r="V16" i="64"/>
  <c r="V17" i="64"/>
  <c r="V18" i="64"/>
  <c r="V19" i="64"/>
  <c r="V20" i="64"/>
  <c r="V21" i="64" l="1"/>
  <c r="E7" i="37"/>
  <c r="E14" i="37"/>
  <c r="E21" i="37" l="1"/>
  <c r="C47" i="28"/>
  <c r="C52" i="28" s="1"/>
  <c r="C35" i="28"/>
  <c r="C41" i="28" s="1"/>
  <c r="C12" i="28"/>
  <c r="C6" i="28" l="1"/>
  <c r="C28" i="28" s="1"/>
  <c r="H21" i="53"/>
  <c r="H67" i="53"/>
  <c r="H66" i="53"/>
  <c r="H65" i="53"/>
  <c r="H64" i="53"/>
  <c r="H63" i="53"/>
  <c r="H61" i="53"/>
  <c r="H60" i="53"/>
  <c r="H59" i="53"/>
  <c r="H58" i="53"/>
  <c r="H56" i="53"/>
  <c r="H54" i="53"/>
  <c r="H53" i="53"/>
  <c r="H52" i="53"/>
  <c r="H51" i="53"/>
  <c r="H50" i="53"/>
  <c r="H49" i="53"/>
  <c r="H48" i="53"/>
  <c r="H47" i="53"/>
  <c r="H45" i="53"/>
  <c r="H44" i="53"/>
  <c r="H43" i="53"/>
  <c r="H42" i="53"/>
  <c r="H41" i="53"/>
  <c r="H40" i="53"/>
  <c r="H39" i="53"/>
  <c r="H38" i="53"/>
  <c r="H37" i="53"/>
  <c r="H36" i="53"/>
  <c r="H35" i="53"/>
  <c r="H34" i="53"/>
  <c r="H31" i="53"/>
  <c r="H30" i="53"/>
  <c r="H29" i="53"/>
  <c r="H28" i="53"/>
  <c r="H27" i="53"/>
  <c r="H26" i="53"/>
  <c r="H25" i="53"/>
  <c r="H24" i="53"/>
  <c r="H20" i="53"/>
  <c r="H19" i="53"/>
  <c r="H18" i="53"/>
  <c r="H17" i="53"/>
  <c r="H16" i="53"/>
  <c r="H15" i="53"/>
  <c r="H14" i="53"/>
  <c r="H13" i="53"/>
  <c r="H12" i="53"/>
  <c r="H11" i="53"/>
  <c r="H10" i="53"/>
  <c r="H9" i="53"/>
  <c r="H8" i="53"/>
  <c r="E24" i="53"/>
  <c r="E25" i="53"/>
  <c r="E26" i="53"/>
  <c r="E27" i="53"/>
  <c r="E28" i="53"/>
  <c r="E29" i="53"/>
  <c r="E30" i="53"/>
  <c r="E31" i="53"/>
  <c r="E34" i="53"/>
  <c r="E35" i="53"/>
  <c r="E36" i="53"/>
  <c r="E37" i="53"/>
  <c r="E38" i="53"/>
  <c r="E39" i="53"/>
  <c r="E40" i="53"/>
  <c r="E41" i="53"/>
  <c r="E42" i="53"/>
  <c r="E43" i="53"/>
  <c r="E44" i="53"/>
  <c r="E45" i="53"/>
  <c r="E47" i="53"/>
  <c r="E48" i="53"/>
  <c r="E49" i="53"/>
  <c r="E50" i="53"/>
  <c r="E51" i="53"/>
  <c r="E52" i="53"/>
  <c r="E53" i="53"/>
  <c r="E54" i="53"/>
  <c r="E56" i="53"/>
  <c r="E58" i="53"/>
  <c r="E59" i="53"/>
  <c r="E60" i="53"/>
  <c r="E61" i="53"/>
  <c r="E63" i="53"/>
  <c r="E64" i="53"/>
  <c r="E65" i="53"/>
  <c r="E66" i="53"/>
  <c r="E67" i="53"/>
  <c r="E9" i="53"/>
  <c r="E10" i="53"/>
  <c r="E11" i="53"/>
  <c r="E12" i="53"/>
  <c r="E13" i="53"/>
  <c r="E14" i="53"/>
  <c r="E15" i="53"/>
  <c r="E16" i="53"/>
  <c r="E17" i="53"/>
  <c r="E18" i="53"/>
  <c r="E19" i="53"/>
  <c r="E20" i="53"/>
  <c r="E21" i="53"/>
  <c r="E8" i="53"/>
  <c r="H41" i="62"/>
  <c r="H8" i="62"/>
  <c r="H9" i="62"/>
  <c r="H10" i="62"/>
  <c r="H11" i="62"/>
  <c r="H12" i="62"/>
  <c r="H13" i="62"/>
  <c r="H14" i="62"/>
  <c r="H15" i="62"/>
  <c r="H16" i="62"/>
  <c r="H17" i="62"/>
  <c r="H18" i="62"/>
  <c r="H19" i="62"/>
  <c r="H20" i="62"/>
  <c r="H22" i="62"/>
  <c r="H23" i="62"/>
  <c r="H24" i="62"/>
  <c r="H25" i="62"/>
  <c r="H26" i="62"/>
  <c r="H27" i="62"/>
  <c r="H28" i="62"/>
  <c r="H29" i="62"/>
  <c r="H30" i="62"/>
  <c r="H31" i="62"/>
  <c r="H33" i="62"/>
  <c r="H34" i="62"/>
  <c r="H35" i="62"/>
  <c r="H36" i="62"/>
  <c r="H37" i="62"/>
  <c r="H38" i="62"/>
  <c r="H39" i="62"/>
  <c r="H40" i="62"/>
  <c r="H7" i="62"/>
  <c r="E33" i="62"/>
  <c r="E34" i="62"/>
  <c r="E35" i="62"/>
  <c r="E36" i="62"/>
  <c r="E37" i="62"/>
  <c r="E38" i="62"/>
  <c r="E39" i="62"/>
  <c r="E40" i="62"/>
  <c r="E23" i="62"/>
  <c r="E24" i="62"/>
  <c r="E25" i="62"/>
  <c r="E26" i="62"/>
  <c r="E27" i="62"/>
  <c r="E28" i="62"/>
  <c r="E29" i="62"/>
  <c r="E30" i="62"/>
  <c r="E22" i="62"/>
  <c r="E8" i="62"/>
  <c r="E9" i="62"/>
  <c r="E10" i="62"/>
  <c r="E11" i="62"/>
  <c r="E12" i="62"/>
  <c r="E13" i="62"/>
  <c r="E14" i="62"/>
  <c r="E15" i="62"/>
  <c r="E16" i="62"/>
  <c r="E17" i="62"/>
  <c r="E18" i="62"/>
  <c r="E19" i="62"/>
  <c r="E20" i="62"/>
  <c r="E7" i="62"/>
  <c r="C44" i="69" l="1"/>
  <c r="C24" i="69"/>
</calcChain>
</file>

<file path=xl/sharedStrings.xml><?xml version="1.0" encoding="utf-8"?>
<sst xmlns="http://schemas.openxmlformats.org/spreadsheetml/2006/main" count="633" uniqueCount="419">
  <si>
    <t>a</t>
  </si>
  <si>
    <t>b</t>
  </si>
  <si>
    <t>c</t>
  </si>
  <si>
    <t>d</t>
  </si>
  <si>
    <t>e</t>
  </si>
  <si>
    <t>T</t>
  </si>
  <si>
    <t>T-1</t>
  </si>
  <si>
    <t>T-2</t>
  </si>
  <si>
    <t>T-3</t>
  </si>
  <si>
    <t>T-4</t>
  </si>
  <si>
    <t xml:space="preserve"> </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</si>
  <si>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</si>
  <si>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</si>
  <si>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</si>
  <si>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</si>
  <si>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</si>
  <si>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</si>
  <si>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</si>
  <si>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</si>
  <si>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</si>
  <si>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</si>
  <si>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</si>
  <si>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</si>
  <si>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</si>
  <si>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</si>
  <si>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</si>
  <si>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</si>
  <si>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</si>
  <si>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საბალანსო ელემენტები</t>
  </si>
  <si>
    <t>გარესაბალანსო ელემენტები</t>
  </si>
  <si>
    <t>სავალუტო კურსის ცვლილებით გამოწვეული საკრედიტო რისკი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</si>
  <si>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</si>
  <si>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</si>
  <si>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</si>
  <si>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</si>
  <si>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</si>
  <si>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</si>
  <si>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</si>
  <si>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</si>
  <si>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</si>
  <si>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</si>
  <si>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</si>
  <si>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</si>
  <si>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</si>
  <si>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</si>
  <si>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</si>
  <si>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</si>
  <si>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</si>
  <si>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</si>
  <si>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</si>
  <si>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</si>
  <si>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</si>
  <si>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</si>
  <si>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</si>
  <si>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</si>
  <si>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</si>
  <si>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</si>
  <si>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</si>
  <si>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</si>
  <si>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</si>
  <si>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</si>
  <si>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</si>
  <si>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</si>
  <si>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</si>
  <si>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</si>
  <si>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</si>
  <si>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</si>
  <si>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</si>
  <si>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</si>
  <si>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</si>
  <si>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</si>
  <si>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</si>
  <si>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</si>
  <si>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</si>
  <si>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</si>
  <si>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</si>
  <si>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</si>
  <si>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</si>
  <si>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</si>
  <si>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</si>
  <si>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</si>
  <si>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რისკის პოზიციები</t>
  </si>
  <si>
    <t>სავალუტო კურსის ცვლილებით გამოწვეული საკრედიტო რისკის მიხედვით შეწონილი რისკის პოზიციები</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</si>
  <si>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</si>
  <si>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</si>
  <si>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</si>
  <si>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სხვა მოთხოვნები</t>
  </si>
  <si>
    <t>მოთხოვნები, რომელთა დაფარვის წყარო დენომინირებულია 
რისკის პოზიციისგან განსხვავებულ ვალუტაში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</si>
  <si>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</si>
  <si>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</si>
  <si>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</si>
  <si>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</si>
  <si>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</si>
  <si>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</si>
  <si>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</si>
  <si>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</si>
  <si>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</si>
  <si>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</si>
  <si>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</si>
  <si>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</si>
  <si>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</si>
  <si>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</si>
  <si>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კაპიტალის კოეფიციენტები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</si>
  <si>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</si>
  <si>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</si>
  <si>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</si>
  <si>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</si>
  <si>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</si>
  <si>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</si>
  <si>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</si>
  <si>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</si>
  <si>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</si>
  <si>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</si>
  <si>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</si>
  <si>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</si>
  <si>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</si>
  <si>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</si>
  <si>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</si>
  <si>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</si>
  <si>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</si>
  <si>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</si>
  <si>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</si>
  <si>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</si>
  <si>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</si>
  <si>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</si>
  <si>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</si>
  <si>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</si>
  <si>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</si>
  <si>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</si>
  <si>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</si>
  <si>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</si>
  <si>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</si>
  <si>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</si>
  <si>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</si>
  <si>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</si>
  <si>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</si>
  <si>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</si>
  <si>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</si>
  <si>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</si>
  <si>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</si>
  <si>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</si>
  <si>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</si>
  <si>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</si>
  <si>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</si>
  <si>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</si>
  <si>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</si>
  <si>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</si>
  <si>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</si>
  <si>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</si>
  <si>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</si>
  <si>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</si>
  <si>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</si>
  <si>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</si>
  <si>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</si>
  <si>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</si>
  <si>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</si>
  <si>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</si>
  <si>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</si>
  <si>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</si>
  <si>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</si>
  <si>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</si>
  <si>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</si>
  <si>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</si>
  <si>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</si>
  <si>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</si>
  <si>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</si>
  <si>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</si>
  <si>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</si>
  <si>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</si>
  <si>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</si>
  <si>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</si>
  <si>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</si>
  <si>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</si>
  <si>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</si>
  <si>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</si>
  <si>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</si>
  <si>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</si>
  <si>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</si>
  <si>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</si>
  <si>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</si>
  <si>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</si>
  <si>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</si>
  <si>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</si>
  <si>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</si>
  <si>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</si>
  <si>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</si>
  <si>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</si>
  <si>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</si>
  <si>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</si>
  <si>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</si>
  <si>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</si>
  <si>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</si>
  <si>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</si>
  <si>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</si>
  <si>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</si>
  <si>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</si>
  <si>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</si>
  <si>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</si>
  <si>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</si>
  <si>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</si>
  <si>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 (მოცულობა, ლარი)</t>
  </si>
  <si>
    <t>რისკის მიხედვით შეწონილი რისკის პოზიციები</t>
  </si>
  <si>
    <t xml:space="preserve">პირველადი კაპიტალის კოეფიციენტი ( ≥ 8.5 %) </t>
  </si>
  <si>
    <t>საზედამხედველო კაპიტალის კოეფიციენტი ( ≥ 10.5 %)</t>
  </si>
  <si>
    <t>ბანკი:</t>
  </si>
  <si>
    <t>თარიღი:</t>
  </si>
  <si>
    <t>ბაზელ III-ზე დაფუძნებული ჩარჩოს მიხედვით</t>
  </si>
  <si>
    <t>ბაზელ 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</si>
  <si>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</si>
  <si>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</si>
  <si>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</si>
  <si>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</si>
  <si>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</si>
  <si>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</si>
  <si>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</si>
  <si>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</si>
  <si>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</si>
  <si>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</si>
  <si>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</si>
  <si>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</si>
  <si>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</si>
  <si>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</si>
  <si>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</si>
  <si>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</si>
  <si>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</si>
  <si>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</si>
  <si>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</si>
  <si>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</si>
  <si>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</si>
  <si>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</si>
  <si>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</si>
  <si>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</si>
  <si>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</si>
  <si>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</si>
  <si>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</si>
  <si>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</si>
  <si>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</si>
  <si>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</si>
  <si>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</si>
  <si>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</si>
  <si>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</si>
  <si>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</si>
  <si>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</si>
  <si>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</si>
  <si>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</si>
  <si>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უცხოური ვალუტით გამოწვეული საკრედიტო რისკის შეწონვას დაქვემდებარებული საბალანსო ელემენტები</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</si>
  <si>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</si>
  <si>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</si>
  <si>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</si>
  <si>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</si>
  <si>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</si>
  <si>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</si>
  <si>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</si>
  <si>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</si>
  <si>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</si>
  <si>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</si>
  <si>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</si>
  <si>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</si>
  <si>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</si>
  <si>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</si>
  <si>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</si>
  <si>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</si>
  <si>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r>
      <t xml:space="preserve">ძირითადი პირველადი კაპიტალის კოეფიციენტი ( </t>
    </r>
    <r>
      <rPr>
        <sz val="10"/>
        <rFont val="Calibri"/>
        <family val="2"/>
      </rPr>
      <t>≥</t>
    </r>
    <r>
      <rPr>
        <sz val="10"/>
        <rFont val="Calibri"/>
        <family val="2"/>
        <scheme val="minor"/>
      </rPr>
      <t xml:space="preserve"> 7.0 %)</t>
    </r>
  </si>
  <si>
    <t>%</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</si>
  <si>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</si>
  <si>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</si>
  <si>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</si>
  <si>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</si>
  <si>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</si>
  <si>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</si>
  <si>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</si>
  <si>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</si>
  <si>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პირველადი კაპიტალის კოეფიციენტი ( ≥ 6.4 %)</t>
  </si>
  <si>
    <t>საზედამხედველო კაპიტალის კოეფიციენტი ( ≥ 9.6 %)</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</si>
  <si>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</si>
  <si>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</si>
  <si>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</si>
  <si>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</si>
  <si>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</si>
  <si>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</si>
  <si>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</si>
  <si>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</si>
  <si>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</si>
  <si>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</si>
  <si>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</si>
  <si>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e = c + d</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</si>
  <si>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</si>
  <si>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</si>
  <si>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სხვა კორექტირებების ეფექტი (ასეთის არსებობის შემთხვევაში)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</si>
  <si>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</si>
  <si>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</si>
  <si>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 xml:space="preserve">საკრედიტო რისკით შეწონვას დაქვემდებარებული საბალანსო ელემენტები </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</si>
  <si>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</si>
  <si>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</si>
  <si>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</si>
  <si>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</si>
  <si>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</si>
  <si>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</si>
  <si>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</si>
  <si>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</si>
  <si>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</si>
  <si>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NN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</si>
  <si>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</si>
  <si>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</si>
  <si>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</si>
  <si>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</si>
  <si>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</si>
  <si>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</si>
  <si>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</si>
  <si>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</si>
  <si>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</si>
  <si>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</si>
  <si>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</si>
  <si>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</si>
  <si>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</si>
  <si>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</si>
  <si>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</si>
  <si>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</si>
  <si>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</si>
  <si>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</si>
  <si>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</si>
  <si>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</si>
  <si>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</si>
  <si>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</si>
  <si>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</si>
  <si>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</si>
  <si>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</si>
  <si>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</si>
  <si>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</si>
  <si>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</si>
  <si>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</si>
  <si>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</si>
  <si>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</si>
  <si>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</si>
  <si>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</si>
  <si>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</si>
  <si>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</si>
  <si>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</si>
  <si>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</si>
  <si>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</si>
  <si>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</si>
  <si>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</si>
  <si>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</si>
  <si>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</si>
  <si>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</si>
  <si>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</si>
  <si>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</si>
  <si>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</si>
  <si>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</si>
  <si>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</si>
  <si>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</si>
  <si>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</si>
  <si>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</si>
  <si>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</si>
  <si>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</si>
  <si>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</si>
  <si>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</si>
  <si>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</si>
  <si>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</si>
  <si>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</si>
  <si>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</si>
  <si>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</si>
  <si>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</si>
  <si>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</si>
  <si>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</si>
  <si>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</si>
  <si>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</si>
  <si>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14</t>
  </si>
  <si>
    <t>ცხრილი 15</t>
  </si>
  <si>
    <t>რისკის მიხედვით შეწონილი რისკის პოზიციები (ბაზელ III-ზე დაფუძნებული ჩარჩოს მიხედვით)</t>
  </si>
  <si>
    <t>რისკის მიხედვით შეწონილი რისკის პოზიციები (ბაზელ I-ზე დაფუძნებული ჩარჩოს მიხედვით)</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</si>
  <si>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</si>
  <si>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</si>
  <si>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ცხრილი 9 (Capital), N10</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</si>
  <si>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</si>
  <si>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</si>
  <si>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</si>
  <si>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</si>
  <si>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</si>
  <si>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</si>
  <si>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</si>
  <si>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</si>
  <si>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</si>
  <si>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</si>
  <si>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</si>
  <si>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</si>
  <si>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</si>
  <si>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</si>
  <si>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</si>
  <si>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</si>
  <si>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</si>
  <si>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</si>
  <si>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</si>
  <si>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</si>
  <si>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</si>
  <si>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</si>
  <si>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</si>
  <si>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</si>
  <si>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</si>
  <si>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</si>
  <si>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</si>
  <si>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</si>
  <si>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</si>
  <si>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ჰუსეინ აიდინ</t>
  </si>
  <si>
    <t>თურგუთ გულჯიჰან</t>
  </si>
  <si>
    <t>ილქერ მეთ</t>
  </si>
  <si>
    <t>მეჰმეთ უჩარ</t>
  </si>
  <si>
    <t>ჰალუქ ჯენგიზ</t>
  </si>
  <si>
    <t>ბურჯუ ეროლ</t>
  </si>
  <si>
    <t>თურქეთის რესპუბლიკის სს ზირაათ ბანკი</t>
  </si>
  <si>
    <t>ცხრილი 9 (Capital), N39</t>
  </si>
  <si>
    <t>სს ზირაათ ბანკი საქართველო</t>
  </si>
  <si>
    <t>www.ziraatbank.ge</t>
  </si>
  <si>
    <t>ცხრილი 9 (Capital), N2</t>
  </si>
  <si>
    <t>ცხრილი 9 (Capital), N6</t>
  </si>
  <si>
    <t>ცხრილი 9 (Capital), N4, N8</t>
  </si>
  <si>
    <t>შენიშვნა:</t>
  </si>
  <si>
    <t>მიმდინარე პერიოდის მოგება-ზარალის მაჩვენებლების წლიურად გაანგარიშება მოხდა მიმდინარე წლის  01 მაისიდან 30 ივნისის ჩათვლით პერიოდზე არსებული მოგება-ზარალის მონაცემების მიხედვით.</t>
  </si>
  <si>
    <t xml:space="preserve">წინა პერიოდებთან მნიშვნელოვანი სხვაობები შესაძლოა გამოწვეული იყოს  ბანკის რეორგანიზაციით მიმდინარე წლის მაისის თვეში. </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</si>
</sst>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s>
  <fonts count="109">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name val="Calibri"/>
      <family val="2"/>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sz val="9"/>
      <color theme="1"/>
      <name val="Calibri"/>
      <family val="2"/>
      <scheme val="minor"/>
    </font>
    <font>
      <sz val="12"/>
      <color rgb="FF333333"/>
      <name val="Arial"/>
      <family val="2"/>
    </font>
  </fonts>
  <fills count="7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6" tint="0.59999389629810485"/>
        <bgColor indexed="64"/>
      </patternFill>
    </fill>
  </fills>
  <borders count="80">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20962">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7" fillId="0" borderId="0"/>
    <xf numFmtId="168" fontId="28" fillId="37" borderId="0"/>
    <xf numFmtId="169" fontId="28" fillId="37" borderId="0"/>
    <xf numFmtId="168" fontId="28" fillId="37" borderId="0"/>
    <xf numFmtId="0" fontId="29" fillId="38"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0" fontId="29"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9" fillId="46"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9" fillId="47"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0" fontId="31" fillId="48"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0" fontId="31" fillId="45"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0" fontId="31" fillId="46"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0" fontId="31" fillId="51"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29" fillId="55" borderId="0" applyNumberFormat="0" applyBorder="0" applyAlignment="0" applyProtection="0"/>
    <xf numFmtId="0" fontId="29"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1" fillId="56"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29" fillId="52" borderId="0" applyNumberFormat="0" applyBorder="0" applyAlignment="0" applyProtection="0"/>
    <xf numFmtId="0" fontId="29" fillId="56" borderId="0" applyNumberFormat="0" applyBorder="0" applyAlignment="0" applyProtection="0"/>
    <xf numFmtId="0" fontId="31" fillId="56"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29" fillId="61"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29" fillId="55" borderId="0" applyNumberFormat="0" applyBorder="0" applyAlignment="0" applyProtection="0"/>
    <xf numFmtId="0" fontId="29" fillId="62"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0" fontId="34" fillId="39" borderId="0" applyNumberFormat="0" applyBorder="0" applyAlignment="0" applyProtection="0"/>
    <xf numFmtId="170" fontId="37"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1" fontId="39" fillId="0" borderId="0" applyFill="0" applyBorder="0" applyAlignment="0"/>
    <xf numFmtId="171" fontId="39"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2" fontId="39" fillId="0" borderId="0" applyFill="0" applyBorder="0" applyAlignment="0"/>
    <xf numFmtId="173" fontId="39" fillId="0" borderId="0" applyFill="0" applyBorder="0" applyAlignment="0"/>
    <xf numFmtId="174" fontId="39" fillId="0" borderId="0" applyFill="0" applyBorder="0" applyAlignment="0"/>
    <xf numFmtId="175"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9"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3" fillId="65" borderId="44" applyNumberFormat="0" applyAlignment="0" applyProtection="0"/>
    <xf numFmtId="0" fontId="44" fillId="10" borderId="39"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0" fontId="43"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0" fontId="44" fillId="10" borderId="39"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0" fontId="43"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7" fillId="0" borderId="0"/>
    <xf numFmtId="172" fontId="39"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7" fillId="0" borderId="0"/>
    <xf numFmtId="14" fontId="48" fillId="0" borderId="0" applyFill="0" applyBorder="0" applyAlignment="0"/>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0" applyFont="0" applyFill="0" applyBorder="0" applyAlignment="0" applyProtection="0"/>
    <xf numFmtId="180" fontId="2" fillId="0" borderId="0" applyFont="0" applyFill="0" applyBorder="0" applyAlignment="0" applyProtection="0"/>
    <xf numFmtId="0" fontId="49" fillId="66" borderId="0" applyNumberFormat="0" applyBorder="0" applyAlignment="0" applyProtection="0"/>
    <xf numFmtId="0" fontId="49" fillId="67" borderId="0" applyNumberFormat="0" applyBorder="0" applyAlignment="0" applyProtection="0"/>
    <xf numFmtId="0" fontId="49" fillId="68" borderId="0" applyNumberFormat="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0" fillId="0" borderId="0" applyNumberFormat="0" applyFill="0" applyBorder="0" applyAlignment="0" applyProtection="0"/>
    <xf numFmtId="168" fontId="2" fillId="0" borderId="0"/>
    <xf numFmtId="0" fontId="2" fillId="0" borderId="0"/>
    <xf numFmtId="168" fontId="2" fillId="0" borderId="0"/>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53" fillId="40"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0" fontId="53" fillId="40"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0" fontId="53" fillId="40" borderId="0" applyNumberFormat="0" applyBorder="0" applyAlignment="0" applyProtection="0"/>
    <xf numFmtId="0" fontId="2" fillId="69" borderId="3" applyNumberFormat="0" applyFont="0" applyBorder="0" applyProtection="0">
      <alignment horizontal="center" vertical="center"/>
    </xf>
    <xf numFmtId="0" fontId="56" fillId="0" borderId="33" applyNumberFormat="0" applyAlignment="0" applyProtection="0">
      <alignment horizontal="left" vertical="center"/>
    </xf>
    <xf numFmtId="0" fontId="56" fillId="0" borderId="33" applyNumberFormat="0" applyAlignment="0" applyProtection="0">
      <alignment horizontal="left" vertical="center"/>
    </xf>
    <xf numFmtId="168" fontId="56" fillId="0" borderId="33" applyNumberFormat="0" applyAlignment="0" applyProtection="0">
      <alignment horizontal="left" vertical="center"/>
    </xf>
    <xf numFmtId="0" fontId="56" fillId="0" borderId="9">
      <alignment horizontal="left" vertical="center"/>
    </xf>
    <xf numFmtId="0" fontId="56" fillId="0" borderId="9">
      <alignment horizontal="left" vertical="center"/>
    </xf>
    <xf numFmtId="168" fontId="56" fillId="0" borderId="9">
      <alignment horizontal="left" vertical="center"/>
    </xf>
    <xf numFmtId="0" fontId="57" fillId="0" borderId="46" applyNumberFormat="0" applyFill="0" applyAlignment="0" applyProtection="0"/>
    <xf numFmtId="169" fontId="57" fillId="0" borderId="46" applyNumberFormat="0" applyFill="0" applyAlignment="0" applyProtection="0"/>
    <xf numFmtId="0"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0" fontId="57" fillId="0" borderId="46" applyNumberFormat="0" applyFill="0" applyAlignment="0" applyProtection="0"/>
    <xf numFmtId="0" fontId="58" fillId="0" borderId="47" applyNumberFormat="0" applyFill="0" applyAlignment="0" applyProtection="0"/>
    <xf numFmtId="169" fontId="58" fillId="0" borderId="47" applyNumberFormat="0" applyFill="0" applyAlignment="0" applyProtection="0"/>
    <xf numFmtId="0"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0" fontId="58" fillId="0" borderId="47" applyNumberFormat="0" applyFill="0" applyAlignment="0" applyProtection="0"/>
    <xf numFmtId="0" fontId="59" fillId="0" borderId="48" applyNumberFormat="0" applyFill="0" applyAlignment="0" applyProtection="0"/>
    <xf numFmtId="169"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0" fontId="59" fillId="0" borderId="0" applyNumberFormat="0" applyFill="0" applyBorder="0" applyAlignment="0" applyProtection="0"/>
    <xf numFmtId="169" fontId="59" fillId="0" borderId="0" applyNumberFormat="0" applyFill="0" applyBorder="0" applyAlignment="0" applyProtection="0"/>
    <xf numFmtId="0"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0" fontId="59" fillId="0" borderId="0" applyNumberFormat="0" applyFill="0" applyBorder="0" applyAlignment="0" applyProtection="0"/>
    <xf numFmtId="37" fontId="60" fillId="0" borderId="0"/>
    <xf numFmtId="168" fontId="61" fillId="0" borderId="0"/>
    <xf numFmtId="0" fontId="61" fillId="0" borderId="0"/>
    <xf numFmtId="168" fontId="61" fillId="0" borderId="0"/>
    <xf numFmtId="168" fontId="56" fillId="0" borderId="0"/>
    <xf numFmtId="0" fontId="56" fillId="0" borderId="0"/>
    <xf numFmtId="168" fontId="56"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168" fontId="65" fillId="0" borderId="0"/>
    <xf numFmtId="0" fontId="65" fillId="0" borderId="0"/>
    <xf numFmtId="168" fontId="65" fillId="0" borderId="0"/>
    <xf numFmtId="0" fontId="64"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6" fillId="0" borderId="0" applyNumberFormat="0" applyFill="0" applyBorder="0" applyAlignment="0" applyProtection="0">
      <alignment vertical="top"/>
      <protection locked="0"/>
    </xf>
    <xf numFmtId="169" fontId="66" fillId="0" borderId="0" applyNumberFormat="0" applyFill="0" applyBorder="0" applyAlignment="0" applyProtection="0">
      <alignment vertical="top"/>
      <protection locked="0"/>
    </xf>
    <xf numFmtId="168" fontId="66" fillId="0" borderId="0" applyNumberFormat="0" applyFill="0" applyBorder="0" applyAlignment="0" applyProtection="0">
      <alignment vertical="top"/>
      <protection locked="0"/>
    </xf>
    <xf numFmtId="168" fontId="67" fillId="0" borderId="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9"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0" fontId="68" fillId="43" borderId="43" applyNumberFormat="0" applyAlignment="0" applyProtection="0"/>
    <xf numFmtId="3" fontId="2" fillId="72" borderId="3" applyFont="0">
      <alignment horizontal="right" vertical="center"/>
      <protection locked="0"/>
    </xf>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71" fillId="0" borderId="49" applyNumberFormat="0" applyFill="0" applyAlignment="0" applyProtection="0"/>
    <xf numFmtId="0" fontId="72" fillId="0" borderId="38"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0" fontId="71" fillId="0" borderId="49"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0" fontId="71"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4" fillId="73"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0" fontId="74" fillId="73"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0" fontId="74" fillId="73" borderId="0" applyNumberFormat="0" applyBorder="0" applyAlignment="0" applyProtection="0"/>
    <xf numFmtId="1" fontId="77" fillId="0" borderId="0" applyProtection="0"/>
    <xf numFmtId="168" fontId="28" fillId="0" borderId="50"/>
    <xf numFmtId="169" fontId="28" fillId="0" borderId="50"/>
    <xf numFmtId="168" fontId="28"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8" fillId="0" borderId="0"/>
    <xf numFmtId="181" fontId="2"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0" fontId="79" fillId="0" borderId="0"/>
    <xf numFmtId="0" fontId="78" fillId="0" borderId="0"/>
    <xf numFmtId="179" fontId="30" fillId="0" borderId="0"/>
    <xf numFmtId="179" fontId="2" fillId="0" borderId="0"/>
    <xf numFmtId="179" fontId="2" fillId="0" borderId="0"/>
    <xf numFmtId="0" fontId="2" fillId="0" borderId="0"/>
    <xf numFmtId="0" fontId="2"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30"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0" fillId="0" borderId="0"/>
    <xf numFmtId="0" fontId="30" fillId="0" borderId="0"/>
    <xf numFmtId="168" fontId="30" fillId="0" borderId="0"/>
    <xf numFmtId="0" fontId="3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68" fontId="30" fillId="0" borderId="0"/>
    <xf numFmtId="0" fontId="30" fillId="0" borderId="0"/>
    <xf numFmtId="0" fontId="30"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179" fontId="30" fillId="0" borderId="0"/>
    <xf numFmtId="179" fontId="30"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30" fillId="0" borderId="0"/>
    <xf numFmtId="179" fontId="30" fillId="0" borderId="0"/>
    <xf numFmtId="179" fontId="30" fillId="0" borderId="0"/>
    <xf numFmtId="179"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79"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30"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30" fillId="0" borderId="0"/>
    <xf numFmtId="0" fontId="2" fillId="0" borderId="0"/>
    <xf numFmtId="0" fontId="29" fillId="0" borderId="0"/>
    <xf numFmtId="168" fontId="27" fillId="0" borderId="0"/>
    <xf numFmtId="0" fontId="2"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30" fillId="0" borderId="0"/>
    <xf numFmtId="0" fontId="30" fillId="0" borderId="0"/>
    <xf numFmtId="168" fontId="27" fillId="0" borderId="0"/>
    <xf numFmtId="0" fontId="67" fillId="0" borderId="0"/>
    <xf numFmtId="0" fontId="2" fillId="0" borderId="0"/>
    <xf numFmtId="168" fontId="27" fillId="0" borderId="0"/>
    <xf numFmtId="0" fontId="1"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179" fontId="2" fillId="0" borderId="0"/>
    <xf numFmtId="0" fontId="2" fillId="0" borderId="0"/>
    <xf numFmtId="179" fontId="2" fillId="0" borderId="0"/>
    <xf numFmtId="0" fontId="2" fillId="0" borderId="0"/>
    <xf numFmtId="179" fontId="2" fillId="0" borderId="0"/>
    <xf numFmtId="0" fontId="2"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179" fontId="30"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79" fontId="2"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8" fillId="0" borderId="0"/>
    <xf numFmtId="0" fontId="8"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179" fontId="8" fillId="0" borderId="0"/>
    <xf numFmtId="0" fontId="28" fillId="0" borderId="0"/>
    <xf numFmtId="179" fontId="28" fillId="0" borderId="0"/>
    <xf numFmtId="0" fontId="28" fillId="0" borderId="0"/>
    <xf numFmtId="0" fontId="2"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8" fillId="0" borderId="0"/>
    <xf numFmtId="179" fontId="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8" fillId="0" borderId="0"/>
    <xf numFmtId="0" fontId="28" fillId="0" borderId="0"/>
    <xf numFmtId="168" fontId="28" fillId="0" borderId="0"/>
    <xf numFmtId="0" fontId="78"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8" fillId="0" borderId="0"/>
    <xf numFmtId="0" fontId="8" fillId="0" borderId="0"/>
    <xf numFmtId="0" fontId="78" fillId="0" borderId="0"/>
    <xf numFmtId="168" fontId="8" fillId="0" borderId="0"/>
    <xf numFmtId="0" fontId="78" fillId="0" borderId="0"/>
    <xf numFmtId="168" fontId="8"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179" fontId="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179" fontId="2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179" fontId="2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6" fillId="0" borderId="0"/>
    <xf numFmtId="0" fontId="2" fillId="0" borderId="0"/>
    <xf numFmtId="0" fontId="78" fillId="0" borderId="0"/>
    <xf numFmtId="168" fontId="46"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2"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2"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69"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168" fontId="2"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2" fillId="0" borderId="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168"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168" fontId="2" fillId="0" borderId="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169"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3"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4" fillId="0" borderId="0"/>
    <xf numFmtId="0" fontId="84" fillId="0" borderId="0"/>
    <xf numFmtId="168" fontId="84" fillId="0" borderId="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9"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27" fillId="0" borderId="0"/>
    <xf numFmtId="175" fontId="39" fillId="0" borderId="0" applyFont="0" applyFill="0" applyBorder="0" applyAlignment="0" applyProtection="0"/>
    <xf numFmtId="186" fontId="3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xf numFmtId="0" fontId="2" fillId="0" borderId="0"/>
    <xf numFmtId="168" fontId="2" fillId="0" borderId="0"/>
    <xf numFmtId="187" fontId="67" fillId="0" borderId="3" applyNumberFormat="0">
      <alignment horizontal="center" vertical="top" wrapText="1"/>
    </xf>
    <xf numFmtId="0" fontId="89"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90" fillId="0" borderId="0"/>
    <xf numFmtId="0" fontId="27" fillId="0" borderId="0"/>
    <xf numFmtId="0" fontId="91" fillId="0" borderId="0"/>
    <xf numFmtId="0" fontId="91" fillId="0" borderId="0"/>
    <xf numFmtId="168" fontId="27" fillId="0" borderId="0"/>
    <xf numFmtId="168" fontId="27" fillId="0" borderId="0"/>
    <xf numFmtId="0" fontId="92" fillId="0" borderId="0"/>
    <xf numFmtId="0" fontId="93" fillId="0" borderId="0"/>
    <xf numFmtId="0" fontId="92" fillId="0" borderId="0"/>
    <xf numFmtId="0" fontId="92" fillId="0" borderId="0"/>
    <xf numFmtId="0" fontId="92" fillId="0" borderId="0"/>
    <xf numFmtId="0" fontId="92" fillId="0" borderId="0"/>
    <xf numFmtId="0" fontId="92" fillId="0" borderId="0"/>
    <xf numFmtId="49" fontId="48" fillId="0" borderId="0" applyFill="0" applyBorder="0" applyAlignment="0"/>
    <xf numFmtId="189" fontId="39" fillId="0" borderId="0" applyFill="0" applyBorder="0" applyAlignment="0"/>
    <xf numFmtId="190" fontId="39" fillId="0" borderId="0" applyFill="0" applyBorder="0" applyAlignment="0"/>
    <xf numFmtId="0" fontId="94" fillId="0" borderId="0">
      <alignment horizontal="center" vertical="top"/>
    </xf>
    <xf numFmtId="0" fontId="95" fillId="0" borderId="0" applyNumberFormat="0" applyFill="0" applyBorder="0" applyAlignment="0" applyProtection="0"/>
    <xf numFmtId="169" fontId="95" fillId="0" borderId="0" applyNumberFormat="0" applyFill="0" applyBorder="0" applyAlignment="0" applyProtection="0"/>
    <xf numFmtId="0"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5" fillId="0" borderId="0" applyNumberFormat="0" applyFill="0" applyBorder="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9"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27" fillId="0" borderId="54"/>
    <xf numFmtId="185" fontId="83"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8" fillId="0" borderId="0" applyFont="0" applyFill="0" applyBorder="0" applyAlignment="0" applyProtection="0"/>
    <xf numFmtId="192" fontId="2" fillId="0" borderId="0" applyFon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0" fontId="97" fillId="0" borderId="0" applyNumberFormat="0" applyFill="0" applyBorder="0" applyAlignment="0" applyProtection="0"/>
    <xf numFmtId="1" fontId="99" fillId="0" borderId="0" applyFill="0" applyProtection="0">
      <alignment horizontal="right"/>
    </xf>
    <xf numFmtId="42" fontId="100" fillId="0" borderId="0" applyFont="0" applyFill="0" applyBorder="0" applyAlignment="0" applyProtection="0"/>
    <xf numFmtId="44" fontId="100" fillId="0" borderId="0" applyFont="0" applyFill="0" applyBorder="0" applyAlignment="0" applyProtection="0"/>
    <xf numFmtId="0" fontId="101" fillId="0" borderId="0"/>
    <xf numFmtId="0" fontId="102" fillId="0" borderId="0"/>
    <xf numFmtId="38" fontId="28" fillId="0" borderId="0" applyFont="0" applyFill="0" applyBorder="0" applyAlignment="0" applyProtection="0"/>
    <xf numFmtId="40" fontId="28" fillId="0" borderId="0" applyFont="0" applyFill="0" applyBorder="0" applyAlignment="0" applyProtection="0"/>
    <xf numFmtId="41" fontId="100" fillId="0" borderId="0" applyFont="0" applyFill="0" applyBorder="0" applyAlignment="0" applyProtection="0"/>
    <xf numFmtId="43" fontId="100" fillId="0" borderId="0" applyFont="0" applyFill="0" applyBorder="0" applyAlignment="0" applyProtection="0"/>
    <xf numFmtId="0" fontId="2" fillId="0" borderId="0"/>
    <xf numFmtId="9" fontId="1" fillId="0" borderId="0" applyFont="0" applyFill="0" applyBorder="0" applyAlignment="0" applyProtection="0"/>
  </cellStyleXfs>
  <cellXfs count="459">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8"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1" xfId="0" applyFont="1" applyBorder="1" applyAlignment="1">
      <alignment vertical="center"/>
    </xf>
    <xf numFmtId="0" fontId="9" fillId="0" borderId="24"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3" xfId="0" applyFont="1" applyBorder="1" applyAlignment="1">
      <alignment wrapText="1"/>
    </xf>
    <xf numFmtId="0" fontId="7" fillId="0" borderId="0" xfId="0" applyFont="1" applyBorder="1"/>
    <xf numFmtId="0" fontId="10" fillId="0" borderId="0" xfId="0" applyFont="1" applyAlignment="1">
      <alignment horizontal="center"/>
    </xf>
    <xf numFmtId="0" fontId="7" fillId="0" borderId="3" xfId="0" applyFont="1" applyBorder="1" applyAlignment="1">
      <alignmen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9" fillId="2" borderId="3" xfId="0" applyFont="1" applyFill="1" applyBorder="1" applyAlignment="1">
      <alignment vertic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8" fillId="0" borderId="0" xfId="0" applyFont="1" applyFill="1" applyBorder="1" applyProtection="1">
      <protection locked="0"/>
    </xf>
    <xf numFmtId="0" fontId="10" fillId="0" borderId="18" xfId="0" applyFont="1" applyFill="1" applyBorder="1" applyAlignment="1" applyProtection="1">
      <alignment horizontal="center" vertical="center"/>
    </xf>
    <xf numFmtId="0" fontId="9" fillId="0" borderId="19" xfId="0" applyFont="1" applyFill="1" applyBorder="1" applyProtection="1"/>
    <xf numFmtId="0" fontId="9" fillId="0" borderId="21"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2"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9" fillId="0" borderId="8" xfId="0" applyFont="1" applyFill="1" applyBorder="1" applyAlignment="1" applyProtection="1">
      <alignment horizontal="left" indent="2"/>
    </xf>
    <xf numFmtId="0" fontId="10" fillId="0" borderId="8" xfId="0" applyFont="1" applyFill="1" applyBorder="1" applyAlignment="1" applyProtection="1"/>
    <xf numFmtId="0" fontId="9" fillId="0" borderId="24" xfId="0" applyFont="1" applyFill="1" applyBorder="1" applyAlignment="1" applyProtection="1">
      <alignment horizontal="left" indent="1"/>
    </xf>
    <xf numFmtId="0" fontId="10" fillId="0" borderId="27" xfId="0" applyFont="1" applyFill="1" applyBorder="1" applyAlignment="1" applyProtection="1"/>
    <xf numFmtId="0" fontId="19" fillId="0" borderId="0" xfId="0" applyFont="1" applyAlignment="1">
      <alignment vertical="center"/>
    </xf>
    <xf numFmtId="0" fontId="9" fillId="0" borderId="0" xfId="0" applyFont="1" applyFill="1" applyBorder="1"/>
    <xf numFmtId="0" fontId="18" fillId="0" borderId="0" xfId="0" applyFont="1" applyFill="1"/>
    <xf numFmtId="0" fontId="20" fillId="0" borderId="3" xfId="0" applyFont="1" applyFill="1" applyBorder="1" applyAlignment="1">
      <alignment horizontal="left" vertical="center"/>
    </xf>
    <xf numFmtId="0" fontId="20" fillId="0" borderId="3" xfId="0" applyFont="1" applyFill="1" applyBorder="1" applyAlignment="1">
      <alignment horizontal="center" vertical="center" wrapText="1"/>
    </xf>
    <xf numFmtId="0" fontId="20" fillId="0" borderId="3" xfId="0" applyFont="1" applyFill="1" applyBorder="1" applyAlignment="1">
      <alignment horizontal="left" indent="1"/>
    </xf>
    <xf numFmtId="0" fontId="21" fillId="0" borderId="3" xfId="0" applyFont="1" applyFill="1" applyBorder="1" applyAlignment="1">
      <alignment horizontal="center"/>
    </xf>
    <xf numFmtId="38" fontId="20" fillId="0" borderId="3" xfId="0" applyNumberFormat="1" applyFont="1" applyFill="1" applyBorder="1" applyAlignment="1" applyProtection="1">
      <alignment horizontal="right"/>
      <protection locked="0"/>
    </xf>
    <xf numFmtId="0" fontId="20" fillId="0" borderId="3" xfId="0" applyFont="1" applyFill="1" applyBorder="1" applyAlignment="1">
      <alignment horizontal="left" wrapText="1" indent="1"/>
    </xf>
    <xf numFmtId="0" fontId="20" fillId="0" borderId="3" xfId="0" applyFont="1" applyFill="1" applyBorder="1" applyAlignment="1">
      <alignment horizontal="left" wrapText="1" indent="2"/>
    </xf>
    <xf numFmtId="0" fontId="21" fillId="0" borderId="3" xfId="0" applyFont="1" applyFill="1" applyBorder="1" applyAlignment="1"/>
    <xf numFmtId="0" fontId="21" fillId="0" borderId="3" xfId="0" applyFont="1" applyFill="1" applyBorder="1" applyAlignment="1">
      <alignment horizontal="left"/>
    </xf>
    <xf numFmtId="0" fontId="21" fillId="0" borderId="3" xfId="0" applyFont="1" applyFill="1" applyBorder="1" applyAlignment="1">
      <alignment horizontal="left" indent="1"/>
    </xf>
    <xf numFmtId="0" fontId="21" fillId="0" borderId="3" xfId="0" applyFont="1" applyFill="1" applyBorder="1" applyAlignment="1">
      <alignment horizontal="center" vertical="center" wrapText="1"/>
    </xf>
    <xf numFmtId="0" fontId="6" fillId="0" borderId="0" xfId="0" applyFont="1" applyAlignment="1">
      <alignment horizontal="center"/>
    </xf>
    <xf numFmtId="0" fontId="22" fillId="0" borderId="3" xfId="0" applyFont="1" applyBorder="1" applyAlignment="1">
      <alignment vertical="center" wrapText="1"/>
    </xf>
    <xf numFmtId="14" fontId="7" fillId="3" borderId="3" xfId="8" quotePrefix="1" applyNumberFormat="1" applyFont="1" applyFill="1" applyBorder="1" applyAlignment="1" applyProtection="1">
      <alignment horizontal="left" vertical="center" wrapText="1" indent="2"/>
      <protection locked="0"/>
    </xf>
    <xf numFmtId="0" fontId="22" fillId="0" borderId="0" xfId="0" applyFont="1" applyBorder="1" applyAlignment="1">
      <alignment horizontal="center" vertical="center" wrapText="1"/>
    </xf>
    <xf numFmtId="0" fontId="22" fillId="0" borderId="0" xfId="0" applyFont="1" applyBorder="1" applyAlignment="1">
      <alignment vertical="center" wrapText="1"/>
    </xf>
    <xf numFmtId="0" fontId="23" fillId="0" borderId="0" xfId="0" applyFont="1" applyBorder="1" applyAlignment="1">
      <alignment vertical="center" wrapText="1"/>
    </xf>
    <xf numFmtId="0" fontId="10" fillId="0" borderId="0" xfId="0" applyFont="1" applyFill="1" applyBorder="1" applyAlignment="1">
      <alignment horizontal="center" wrapText="1"/>
    </xf>
    <xf numFmtId="0" fontId="9" fillId="0" borderId="23" xfId="0" applyFont="1" applyBorder="1" applyAlignment="1"/>
    <xf numFmtId="0" fontId="13" fillId="0" borderId="8" xfId="0" applyFont="1" applyBorder="1" applyAlignment="1">
      <alignment wrapText="1"/>
    </xf>
    <xf numFmtId="0" fontId="4" fillId="0" borderId="23" xfId="0" applyFont="1" applyBorder="1" applyAlignment="1"/>
    <xf numFmtId="0" fontId="13" fillId="0" borderId="27" xfId="0" applyFont="1" applyBorder="1" applyAlignment="1">
      <alignment wrapText="1"/>
    </xf>
    <xf numFmtId="0" fontId="4" fillId="0" borderId="42" xfId="0" applyFont="1" applyBorder="1" applyAlignment="1"/>
    <xf numFmtId="0" fontId="25" fillId="0" borderId="0" xfId="0" applyFont="1" applyAlignment="1">
      <alignment horizontal="center" vertical="center"/>
    </xf>
    <xf numFmtId="0" fontId="2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5" fillId="0" borderId="35" xfId="0" applyFont="1" applyBorder="1" applyAlignment="1">
      <alignment wrapText="1"/>
    </xf>
    <xf numFmtId="0" fontId="25" fillId="0" borderId="11" xfId="0" applyFont="1" applyBorder="1" applyAlignment="1">
      <alignment wrapText="1"/>
    </xf>
    <xf numFmtId="0" fontId="19" fillId="0" borderId="11" xfId="0" applyFont="1" applyBorder="1" applyAlignment="1">
      <alignment wrapText="1"/>
    </xf>
    <xf numFmtId="0" fontId="19" fillId="0" borderId="11" xfId="0" applyFont="1" applyBorder="1" applyAlignment="1">
      <alignment horizontal="right" wrapText="1"/>
    </xf>
    <xf numFmtId="0" fontId="25" fillId="0" borderId="12" xfId="0" applyFont="1" applyBorder="1" applyAlignment="1">
      <alignment wrapText="1"/>
    </xf>
    <xf numFmtId="0" fontId="19" fillId="0" borderId="12" xfId="0" applyFont="1" applyBorder="1" applyAlignment="1">
      <alignment horizontal="right" wrapText="1"/>
    </xf>
    <xf numFmtId="0" fontId="24" fillId="36" borderId="15" xfId="0" applyFont="1" applyFill="1" applyBorder="1" applyAlignment="1">
      <alignment wrapText="1"/>
    </xf>
    <xf numFmtId="0" fontId="4" fillId="0" borderId="21" xfId="0" applyFont="1" applyBorder="1"/>
    <xf numFmtId="0" fontId="25" fillId="0" borderId="3" xfId="0" applyFont="1" applyBorder="1"/>
    <xf numFmtId="0" fontId="24"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1"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0" fontId="4" fillId="0" borderId="18" xfId="0" applyFont="1" applyBorder="1"/>
    <xf numFmtId="0" fontId="4" fillId="0" borderId="20" xfId="0" applyFont="1" applyBorder="1"/>
    <xf numFmtId="0" fontId="7" fillId="3" borderId="24" xfId="9" applyFont="1" applyFill="1" applyBorder="1" applyAlignment="1" applyProtection="1">
      <alignment horizontal="left" vertical="center"/>
      <protection locked="0"/>
    </xf>
    <xf numFmtId="0" fontId="15" fillId="3" borderId="26" xfId="16" applyFont="1" applyFill="1" applyBorder="1" applyAlignment="1" applyProtection="1">
      <protection locked="0"/>
    </xf>
    <xf numFmtId="0" fontId="4" fillId="0" borderId="0" xfId="0" applyFont="1" applyFill="1" applyBorder="1" applyAlignment="1">
      <alignment wrapText="1"/>
    </xf>
    <xf numFmtId="0" fontId="15" fillId="0" borderId="0" xfId="8" applyFont="1" applyFill="1" applyBorder="1" applyAlignment="1" applyProtection="1">
      <protection locked="0"/>
    </xf>
    <xf numFmtId="0" fontId="7" fillId="0" borderId="0" xfId="5" applyFont="1" applyFill="1" applyProtection="1">
      <protection locked="0"/>
    </xf>
    <xf numFmtId="0" fontId="15" fillId="3" borderId="3" xfId="15" applyFont="1" applyFill="1" applyBorder="1" applyAlignment="1" applyProtection="1">
      <alignment horizontal="center" vertical="center"/>
      <protection locked="0"/>
    </xf>
    <xf numFmtId="0" fontId="4" fillId="3" borderId="3" xfId="15" applyFont="1" applyFill="1" applyBorder="1" applyAlignment="1" applyProtection="1">
      <alignment horizontal="center" vertical="center" wrapText="1"/>
      <protection locked="0"/>
    </xf>
    <xf numFmtId="3" fontId="7" fillId="3" borderId="3" xfId="16" applyNumberFormat="1" applyFont="1" applyFill="1" applyBorder="1" applyAlignment="1" applyProtection="1">
      <alignment horizontal="left" wrapText="1"/>
      <protection locked="0"/>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7" fillId="0" borderId="0" xfId="11" applyFont="1" applyFill="1" applyBorder="1" applyAlignment="1" applyProtection="1">
      <alignment vertical="center"/>
    </xf>
    <xf numFmtId="0" fontId="4" fillId="0" borderId="21" xfId="0" applyFont="1" applyBorder="1" applyAlignment="1">
      <alignment vertical="center"/>
    </xf>
    <xf numFmtId="0" fontId="4" fillId="0" borderId="3" xfId="0" applyFont="1" applyFill="1" applyBorder="1"/>
    <xf numFmtId="0" fontId="9" fillId="0" borderId="21" xfId="0" applyFont="1" applyBorder="1" applyAlignment="1">
      <alignment horizontal="right" vertical="center" wrapText="1"/>
    </xf>
    <xf numFmtId="0" fontId="9" fillId="0" borderId="21" xfId="0" applyFont="1" applyFill="1" applyBorder="1" applyAlignment="1">
      <alignment horizontal="center" vertical="center" wrapText="1"/>
    </xf>
    <xf numFmtId="0" fontId="9" fillId="0" borderId="21" xfId="0" applyFont="1" applyFill="1" applyBorder="1" applyAlignment="1">
      <alignment horizontal="right" vertical="center" wrapText="1"/>
    </xf>
    <xf numFmtId="0" fontId="9" fillId="2" borderId="21" xfId="0" applyFont="1" applyFill="1" applyBorder="1" applyAlignment="1">
      <alignment horizontal="right" vertical="center"/>
    </xf>
    <xf numFmtId="0" fontId="9" fillId="2" borderId="24" xfId="0" applyFont="1" applyFill="1" applyBorder="1" applyAlignment="1">
      <alignment horizontal="right" vertical="center"/>
    </xf>
    <xf numFmtId="0" fontId="9" fillId="2" borderId="25" xfId="0" applyFont="1" applyFill="1" applyBorder="1" applyAlignment="1">
      <alignment vertical="center"/>
    </xf>
    <xf numFmtId="0" fontId="20" fillId="0" borderId="18" xfId="0" applyFont="1" applyFill="1" applyBorder="1" applyAlignment="1">
      <alignment horizontal="left" vertical="center" indent="1"/>
    </xf>
    <xf numFmtId="0" fontId="20" fillId="0" borderId="19" xfId="0" applyFont="1" applyFill="1" applyBorder="1" applyAlignment="1">
      <alignment horizontal="left" vertical="center"/>
    </xf>
    <xf numFmtId="0" fontId="20" fillId="0" borderId="21" xfId="0" applyFont="1" applyFill="1" applyBorder="1" applyAlignment="1">
      <alignment horizontal="left" vertical="center" indent="1"/>
    </xf>
    <xf numFmtId="0" fontId="20" fillId="0" borderId="22" xfId="0" applyFont="1" applyFill="1" applyBorder="1" applyAlignment="1">
      <alignment horizontal="center" vertical="center" wrapText="1"/>
    </xf>
    <xf numFmtId="0" fontId="20" fillId="0" borderId="21" xfId="0" applyFont="1" applyFill="1" applyBorder="1" applyAlignment="1">
      <alignment horizontal="left" indent="1"/>
    </xf>
    <xf numFmtId="38" fontId="20" fillId="0" borderId="22" xfId="0" applyNumberFormat="1" applyFont="1" applyFill="1" applyBorder="1" applyAlignment="1" applyProtection="1">
      <alignment horizontal="right"/>
      <protection locked="0"/>
    </xf>
    <xf numFmtId="0" fontId="20" fillId="0" borderId="24" xfId="0" applyFont="1" applyFill="1" applyBorder="1" applyAlignment="1">
      <alignment horizontal="left" vertical="center" indent="1"/>
    </xf>
    <xf numFmtId="0" fontId="21" fillId="0" borderId="25" xfId="0" applyFont="1" applyFill="1" applyBorder="1" applyAlignment="1"/>
    <xf numFmtId="0" fontId="4" fillId="0" borderId="59" xfId="0" applyFont="1" applyBorder="1"/>
    <xf numFmtId="0" fontId="22" fillId="0" borderId="21"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vertical="center" wrapText="1"/>
    </xf>
    <xf numFmtId="0" fontId="4" fillId="0" borderId="60" xfId="0" applyFont="1" applyBorder="1"/>
    <xf numFmtId="0" fontId="7" fillId="0" borderId="18"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0" xfId="2" applyNumberFormat="1" applyFont="1" applyFill="1" applyBorder="1" applyAlignment="1" applyProtection="1">
      <alignment horizontal="center" vertical="center"/>
      <protection locked="0"/>
    </xf>
    <xf numFmtId="0" fontId="7" fillId="0" borderId="21"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1" xfId="9" applyFont="1" applyFill="1" applyBorder="1" applyAlignment="1" applyProtection="1">
      <alignment horizontal="center" vertical="center" wrapText="1"/>
      <protection locked="0"/>
    </xf>
    <xf numFmtId="0" fontId="7" fillId="0" borderId="24" xfId="9" applyFont="1" applyFill="1" applyBorder="1" applyAlignment="1" applyProtection="1">
      <alignment horizontal="center" vertical="center" wrapText="1"/>
      <protection locked="0"/>
    </xf>
    <xf numFmtId="0" fontId="15" fillId="36" borderId="25" xfId="13" applyFont="1" applyFill="1" applyBorder="1" applyAlignment="1" applyProtection="1">
      <alignment vertical="center" wrapText="1"/>
      <protection locked="0"/>
    </xf>
    <xf numFmtId="0" fontId="25" fillId="0" borderId="21" xfId="0" applyFont="1" applyBorder="1" applyAlignment="1">
      <alignment horizontal="center"/>
    </xf>
    <xf numFmtId="167" fontId="25" fillId="0" borderId="68" xfId="0" applyNumberFormat="1" applyFont="1" applyBorder="1" applyAlignment="1">
      <alignment horizontal="center"/>
    </xf>
    <xf numFmtId="167" fontId="25" fillId="0" borderId="66" xfId="0" applyNumberFormat="1" applyFont="1" applyBorder="1" applyAlignment="1">
      <alignment horizontal="center"/>
    </xf>
    <xf numFmtId="167" fontId="19" fillId="0" borderId="66" xfId="0" applyNumberFormat="1" applyFont="1" applyBorder="1" applyAlignment="1">
      <alignment horizontal="center"/>
    </xf>
    <xf numFmtId="167" fontId="25" fillId="0" borderId="69" xfId="0" applyNumberFormat="1" applyFont="1" applyBorder="1" applyAlignment="1">
      <alignment horizontal="center"/>
    </xf>
    <xf numFmtId="167" fontId="24" fillId="36" borderId="61" xfId="0" applyNumberFormat="1" applyFont="1" applyFill="1" applyBorder="1" applyAlignment="1">
      <alignment horizontal="center"/>
    </xf>
    <xf numFmtId="167" fontId="25" fillId="0" borderId="65" xfId="0" applyNumberFormat="1" applyFont="1" applyBorder="1" applyAlignment="1">
      <alignment horizontal="center"/>
    </xf>
    <xf numFmtId="167" fontId="25" fillId="0" borderId="70" xfId="0" applyNumberFormat="1" applyFont="1" applyBorder="1" applyAlignment="1">
      <alignment horizontal="center"/>
    </xf>
    <xf numFmtId="0" fontId="25" fillId="0" borderId="24" xfId="0" applyFont="1" applyBorder="1" applyAlignment="1">
      <alignment horizontal="center"/>
    </xf>
    <xf numFmtId="0" fontId="24" fillId="36" borderId="62" xfId="0" applyFont="1" applyFill="1" applyBorder="1" applyAlignment="1">
      <alignment wrapText="1"/>
    </xf>
    <xf numFmtId="167" fontId="24" fillId="36" borderId="64"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0" fillId="0" borderId="0" xfId="0" applyFont="1" applyFill="1"/>
    <xf numFmtId="0" fontId="4" fillId="0" borderId="71" xfId="0" applyFont="1" applyBorder="1"/>
    <xf numFmtId="0" fontId="4" fillId="0" borderId="19" xfId="0" applyFont="1" applyBorder="1"/>
    <xf numFmtId="0" fontId="4" fillId="0" borderId="24" xfId="0" applyFont="1" applyBorder="1"/>
    <xf numFmtId="0" fontId="7" fillId="3" borderId="22" xfId="13" applyFont="1" applyFill="1" applyBorder="1" applyAlignment="1" applyProtection="1">
      <alignment horizontal="left" vertical="center"/>
      <protection locked="0"/>
    </xf>
    <xf numFmtId="0" fontId="12" fillId="0" borderId="0" xfId="0" applyFont="1" applyAlignment="1"/>
    <xf numFmtId="0" fontId="7" fillId="3" borderId="21" xfId="5" applyFont="1" applyFill="1" applyBorder="1" applyAlignment="1" applyProtection="1">
      <alignment horizontal="right" vertical="center"/>
      <protection locked="0"/>
    </xf>
    <xf numFmtId="0" fontId="15" fillId="3" borderId="25" xfId="16" applyFont="1" applyFill="1" applyBorder="1" applyAlignment="1" applyProtection="1">
      <protection locked="0"/>
    </xf>
    <xf numFmtId="0" fontId="4" fillId="0" borderId="19" xfId="0" applyFont="1" applyBorder="1" applyAlignment="1">
      <alignment wrapText="1"/>
    </xf>
    <xf numFmtId="0" fontId="4" fillId="0" borderId="20" xfId="0" applyFont="1" applyBorder="1" applyAlignment="1">
      <alignment wrapText="1"/>
    </xf>
    <xf numFmtId="0" fontId="6" fillId="0" borderId="25" xfId="0" applyFont="1" applyBorder="1"/>
    <xf numFmtId="0" fontId="15" fillId="0" borderId="59" xfId="8" applyFont="1" applyFill="1" applyBorder="1" applyAlignment="1" applyProtection="1">
      <protection locked="0"/>
    </xf>
    <xf numFmtId="0" fontId="7" fillId="0" borderId="20" xfId="5" applyFont="1" applyFill="1" applyBorder="1" applyAlignment="1" applyProtection="1">
      <alignment horizontal="center"/>
      <protection locked="0"/>
    </xf>
    <xf numFmtId="0" fontId="7" fillId="3" borderId="21" xfId="15" applyFont="1" applyFill="1" applyBorder="1" applyAlignment="1" applyProtection="1">
      <alignment horizontal="left" vertical="center"/>
      <protection locked="0"/>
    </xf>
    <xf numFmtId="0" fontId="7" fillId="3" borderId="22" xfId="5" applyFont="1" applyFill="1" applyBorder="1" applyAlignment="1" applyProtection="1">
      <alignment horizontal="center" vertical="center" wrapText="1"/>
      <protection locked="0"/>
    </xf>
    <xf numFmtId="0" fontId="7" fillId="3" borderId="21" xfId="9" applyFont="1" applyFill="1" applyBorder="1" applyAlignment="1" applyProtection="1">
      <alignment horizontal="right" vertical="center"/>
      <protection locked="0"/>
    </xf>
    <xf numFmtId="0" fontId="7" fillId="3" borderId="24" xfId="9" applyFont="1" applyFill="1" applyBorder="1" applyAlignment="1" applyProtection="1">
      <alignment horizontal="right" vertical="center"/>
      <protection locked="0"/>
    </xf>
    <xf numFmtId="0" fontId="9" fillId="3" borderId="21" xfId="5" applyFont="1" applyFill="1" applyBorder="1" applyAlignment="1" applyProtection="1">
      <alignment horizontal="left" vertical="center"/>
      <protection locked="0"/>
    </xf>
    <xf numFmtId="0" fontId="9" fillId="3" borderId="22" xfId="13" applyFont="1" applyFill="1" applyBorder="1" applyAlignment="1" applyProtection="1">
      <alignment horizontal="center" vertical="center" wrapText="1"/>
      <protection locked="0"/>
    </xf>
    <xf numFmtId="0" fontId="9" fillId="3" borderId="21" xfId="5" applyFont="1" applyFill="1" applyBorder="1" applyAlignment="1" applyProtection="1">
      <alignment horizontal="right" vertical="center"/>
      <protection locked="0"/>
    </xf>
    <xf numFmtId="3" fontId="9" fillId="36" borderId="22" xfId="5" applyNumberFormat="1" applyFont="1" applyFill="1" applyBorder="1" applyProtection="1">
      <protection locked="0"/>
    </xf>
    <xf numFmtId="0" fontId="9" fillId="3" borderId="24" xfId="9" applyFont="1" applyFill="1" applyBorder="1" applyAlignment="1" applyProtection="1">
      <alignment horizontal="right" vertical="center"/>
      <protection locked="0"/>
    </xf>
    <xf numFmtId="0" fontId="10" fillId="3" borderId="25" xfId="16" applyFont="1" applyFill="1" applyBorder="1" applyAlignment="1" applyProtection="1">
      <protection locked="0"/>
    </xf>
    <xf numFmtId="3" fontId="10" fillId="36" borderId="25" xfId="16" applyNumberFormat="1" applyFont="1" applyFill="1" applyBorder="1" applyAlignment="1" applyProtection="1">
      <protection locked="0"/>
    </xf>
    <xf numFmtId="164" fontId="10" fillId="36" borderId="26" xfId="1" applyNumberFormat="1" applyFont="1" applyFill="1" applyBorder="1" applyAlignment="1" applyProtection="1">
      <protection locked="0"/>
    </xf>
    <xf numFmtId="0" fontId="4" fillId="0" borderId="59" xfId="0" applyFont="1" applyBorder="1" applyAlignment="1">
      <alignment horizontal="center"/>
    </xf>
    <xf numFmtId="0" fontId="4" fillId="0" borderId="60"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2" xfId="0" applyFont="1" applyBorder="1" applyAlignment="1">
      <alignment horizontal="center" vertical="center"/>
    </xf>
    <xf numFmtId="14" fontId="7" fillId="3" borderId="3" xfId="8" quotePrefix="1" applyNumberFormat="1" applyFont="1" applyFill="1" applyBorder="1" applyAlignment="1" applyProtection="1">
      <alignment horizontal="left" vertical="center" wrapText="1" indent="3"/>
      <protection locked="0"/>
    </xf>
    <xf numFmtId="0" fontId="22" fillId="0" borderId="3" xfId="0" applyFont="1" applyFill="1" applyBorder="1" applyAlignment="1">
      <alignment horizontal="left" vertical="center" wrapText="1" indent="2"/>
    </xf>
    <xf numFmtId="0" fontId="4" fillId="0" borderId="7" xfId="0" applyFont="1" applyFill="1" applyBorder="1" applyAlignment="1">
      <alignment horizontal="center" vertical="center" wrapText="1"/>
    </xf>
    <xf numFmtId="0" fontId="104" fillId="0" borderId="3" xfId="0" applyFont="1" applyBorder="1"/>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5" fillId="0" borderId="3" xfId="20960" applyFont="1" applyFill="1" applyBorder="1" applyAlignment="1" applyProtection="1">
      <alignment horizontal="center" vertical="center"/>
    </xf>
    <xf numFmtId="0" fontId="106" fillId="0" borderId="0" xfId="0" applyFont="1" applyBorder="1" applyAlignment="1">
      <alignment wrapText="1"/>
    </xf>
    <xf numFmtId="0" fontId="11" fillId="0" borderId="3" xfId="17" applyFill="1" applyBorder="1" applyAlignment="1" applyProtection="1"/>
    <xf numFmtId="0" fontId="11" fillId="0" borderId="3" xfId="17" applyFill="1" applyBorder="1" applyAlignment="1" applyProtection="1">
      <alignment horizontal="left" vertical="center" wrapText="1"/>
    </xf>
    <xf numFmtId="0" fontId="11" fillId="0" borderId="3" xfId="17" applyFill="1" applyBorder="1" applyAlignment="1" applyProtection="1">
      <alignment horizontal="left" vertical="center"/>
    </xf>
    <xf numFmtId="0" fontId="9" fillId="0" borderId="2" xfId="20960" applyFont="1" applyFill="1" applyBorder="1" applyAlignment="1" applyProtection="1">
      <alignment horizontal="left" wrapText="1" indent="1"/>
    </xf>
    <xf numFmtId="0" fontId="15" fillId="0" borderId="19" xfId="11" applyFont="1" applyFill="1" applyBorder="1" applyAlignment="1" applyProtection="1">
      <alignment horizontal="center" vertical="center"/>
    </xf>
    <xf numFmtId="0" fontId="4" fillId="0" borderId="58" xfId="0" applyFont="1" applyFill="1" applyBorder="1" applyAlignment="1">
      <alignment horizontal="center" vertical="center" wrapText="1"/>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8" xfId="0" applyBorder="1" applyAlignment="1">
      <alignment horizontal="center" vertical="center"/>
    </xf>
    <xf numFmtId="0" fontId="6" fillId="36" borderId="30"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1"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4"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77" xfId="0" applyFont="1" applyBorder="1" applyAlignment="1">
      <alignment vertical="center" wrapText="1"/>
    </xf>
    <xf numFmtId="0" fontId="6" fillId="0" borderId="7" xfId="0" applyFont="1" applyBorder="1" applyAlignment="1">
      <alignment vertical="center" wrapText="1"/>
    </xf>
    <xf numFmtId="0" fontId="22" fillId="0" borderId="7" xfId="0" applyFont="1" applyBorder="1" applyAlignment="1">
      <alignment horizontal="center" vertical="center" wrapText="1"/>
    </xf>
    <xf numFmtId="0" fontId="22" fillId="0" borderId="72" xfId="0" applyFont="1" applyBorder="1" applyAlignment="1">
      <alignment horizontal="center"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8" fillId="0" borderId="0" xfId="0" applyFont="1" applyFill="1" applyAlignment="1">
      <alignment horizontal="center"/>
    </xf>
    <xf numFmtId="0" fontId="4" fillId="0" borderId="21"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8" fillId="0" borderId="10" xfId="0" applyFont="1" applyFill="1" applyBorder="1" applyAlignment="1" applyProtection="1">
      <alignment horizontal="left" vertical="center" indent="1"/>
      <protection locked="0"/>
    </xf>
    <xf numFmtId="0" fontId="18" fillId="0" borderId="10" xfId="0" applyFont="1" applyFill="1" applyBorder="1" applyAlignment="1" applyProtection="1">
      <alignment horizontal="left" vertical="center"/>
      <protection locked="0"/>
    </xf>
    <xf numFmtId="0" fontId="4" fillId="0" borderId="24" xfId="0" applyFont="1" applyFill="1" applyBorder="1" applyAlignment="1">
      <alignment horizontal="center" vertical="center"/>
    </xf>
    <xf numFmtId="0" fontId="15" fillId="0" borderId="28" xfId="0" applyNumberFormat="1" applyFont="1" applyFill="1" applyBorder="1" applyAlignment="1">
      <alignment vertical="center" wrapText="1"/>
    </xf>
    <xf numFmtId="0" fontId="9" fillId="0" borderId="0" xfId="0" applyFont="1" applyBorder="1" applyAlignment="1">
      <alignment horizontal="left" wrapText="1"/>
    </xf>
    <xf numFmtId="0" fontId="4" fillId="0" borderId="10" xfId="0" applyFont="1" applyBorder="1" applyAlignment="1">
      <alignment vertical="center" wrapText="1"/>
    </xf>
    <xf numFmtId="0" fontId="14" fillId="0" borderId="10" xfId="0" applyFont="1" applyBorder="1" applyAlignment="1">
      <alignment vertical="center" wrapText="1"/>
    </xf>
    <xf numFmtId="0" fontId="0" fillId="0" borderId="3" xfId="0" applyBorder="1"/>
    <xf numFmtId="0" fontId="7" fillId="0" borderId="7" xfId="11" applyFont="1" applyFill="1" applyBorder="1" applyAlignment="1" applyProtection="1">
      <alignment vertical="center"/>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6" fillId="36" borderId="28" xfId="0" applyFont="1" applyFill="1" applyBorder="1" applyAlignment="1">
      <alignment vertical="center" wrapText="1"/>
    </xf>
    <xf numFmtId="0" fontId="0" fillId="0" borderId="28" xfId="0" applyBorder="1"/>
    <xf numFmtId="0" fontId="7" fillId="3" borderId="3" xfId="20960" applyFont="1" applyFill="1" applyBorder="1" applyAlignment="1" applyProtection="1"/>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0" fontId="15" fillId="0" borderId="20" xfId="11" applyFont="1" applyFill="1" applyBorder="1" applyAlignment="1" applyProtection="1">
      <alignment horizontal="center" vertical="center"/>
    </xf>
    <xf numFmtId="0" fontId="7" fillId="0" borderId="3" xfId="0" applyFont="1" applyFill="1" applyBorder="1" applyAlignment="1">
      <alignment vertical="center" wrapText="1"/>
    </xf>
    <xf numFmtId="167" fontId="18" fillId="76" borderId="66" xfId="0" applyNumberFormat="1" applyFont="1" applyFill="1" applyBorder="1" applyAlignment="1">
      <alignment horizontal="center"/>
    </xf>
    <xf numFmtId="193" fontId="15" fillId="0" borderId="3" xfId="0" applyNumberFormat="1" applyFont="1" applyFill="1" applyBorder="1" applyAlignment="1" applyProtection="1">
      <alignment horizontal="center" vertical="center" wrapText="1"/>
      <protection locked="0"/>
    </xf>
    <xf numFmtId="193" fontId="7" fillId="0" borderId="3" xfId="0" applyNumberFormat="1" applyFont="1" applyFill="1" applyBorder="1" applyAlignment="1" applyProtection="1">
      <alignment vertical="center" wrapText="1"/>
      <protection locked="0"/>
    </xf>
    <xf numFmtId="193" fontId="15" fillId="0" borderId="3" xfId="0" applyNumberFormat="1" applyFont="1" applyFill="1" applyBorder="1" applyAlignment="1" applyProtection="1">
      <alignment vertical="center" wrapText="1"/>
      <protection locked="0"/>
    </xf>
    <xf numFmtId="193" fontId="9" fillId="0" borderId="3" xfId="7" applyNumberFormat="1" applyFont="1" applyFill="1" applyBorder="1" applyAlignment="1" applyProtection="1">
      <alignment horizontal="right"/>
    </xf>
    <xf numFmtId="193" fontId="9" fillId="36" borderId="3" xfId="7" applyNumberFormat="1" applyFont="1" applyFill="1" applyBorder="1" applyAlignment="1" applyProtection="1">
      <alignment horizontal="right"/>
    </xf>
    <xf numFmtId="193" fontId="9" fillId="0" borderId="10" xfId="0" applyNumberFormat="1" applyFont="1" applyFill="1" applyBorder="1" applyAlignment="1" applyProtection="1">
      <alignment horizontal="right"/>
    </xf>
    <xf numFmtId="193" fontId="9" fillId="0" borderId="3" xfId="0" applyNumberFormat="1" applyFont="1" applyFill="1" applyBorder="1" applyAlignment="1" applyProtection="1">
      <alignment horizontal="right"/>
    </xf>
    <xf numFmtId="193" fontId="9" fillId="36" borderId="22" xfId="0" applyNumberFormat="1" applyFont="1" applyFill="1" applyBorder="1" applyAlignment="1" applyProtection="1">
      <alignment horizontal="right"/>
    </xf>
    <xf numFmtId="193" fontId="9" fillId="0" borderId="3" xfId="7" applyNumberFormat="1" applyFont="1" applyFill="1" applyBorder="1" applyAlignment="1" applyProtection="1">
      <alignment horizontal="right"/>
      <protection locked="0"/>
    </xf>
    <xf numFmtId="193" fontId="9" fillId="0" borderId="10" xfId="0" applyNumberFormat="1" applyFont="1" applyFill="1" applyBorder="1" applyAlignment="1" applyProtection="1">
      <alignment horizontal="right"/>
      <protection locked="0"/>
    </xf>
    <xf numFmtId="193" fontId="9" fillId="0" borderId="3" xfId="0" applyNumberFormat="1" applyFont="1" applyFill="1" applyBorder="1" applyAlignment="1" applyProtection="1">
      <alignment horizontal="right"/>
      <protection locked="0"/>
    </xf>
    <xf numFmtId="193" fontId="9" fillId="0" borderId="22" xfId="0" applyNumberFormat="1" applyFont="1" applyFill="1" applyBorder="1" applyAlignment="1" applyProtection="1">
      <alignment horizontal="right"/>
    </xf>
    <xf numFmtId="193" fontId="9" fillId="36" borderId="25" xfId="7" applyNumberFormat="1" applyFont="1" applyFill="1" applyBorder="1" applyAlignment="1" applyProtection="1">
      <alignment horizontal="right"/>
    </xf>
    <xf numFmtId="193" fontId="9" fillId="36" borderId="26" xfId="0" applyNumberFormat="1" applyFont="1" applyFill="1" applyBorder="1" applyAlignment="1" applyProtection="1">
      <alignment horizontal="right"/>
    </xf>
    <xf numFmtId="193" fontId="20" fillId="0" borderId="3" xfId="0" applyNumberFormat="1" applyFont="1" applyFill="1" applyBorder="1" applyAlignment="1" applyProtection="1">
      <alignment horizontal="right"/>
      <protection locked="0"/>
    </xf>
    <xf numFmtId="193" fontId="9" fillId="36" borderId="22" xfId="7" applyNumberFormat="1" applyFont="1" applyFill="1" applyBorder="1" applyAlignment="1" applyProtection="1">
      <alignment horizontal="right"/>
    </xf>
    <xf numFmtId="193" fontId="20" fillId="36" borderId="3" xfId="0" applyNumberFormat="1" applyFont="1" applyFill="1" applyBorder="1" applyAlignment="1">
      <alignment horizontal="right"/>
    </xf>
    <xf numFmtId="193" fontId="9" fillId="0" borderId="22" xfId="7" applyNumberFormat="1" applyFont="1" applyFill="1" applyBorder="1" applyAlignment="1" applyProtection="1">
      <alignment horizontal="right"/>
    </xf>
    <xf numFmtId="193" fontId="21" fillId="0" borderId="3" xfId="0" applyNumberFormat="1" applyFont="1" applyFill="1" applyBorder="1" applyAlignment="1">
      <alignment horizontal="center"/>
    </xf>
    <xf numFmtId="193" fontId="21" fillId="0" borderId="22" xfId="0" applyNumberFormat="1" applyFont="1" applyFill="1" applyBorder="1" applyAlignment="1">
      <alignment horizontal="center"/>
    </xf>
    <xf numFmtId="193" fontId="20" fillId="36" borderId="3" xfId="0" applyNumberFormat="1" applyFont="1" applyFill="1" applyBorder="1" applyAlignment="1" applyProtection="1">
      <alignment horizontal="right"/>
    </xf>
    <xf numFmtId="193" fontId="20" fillId="0" borderId="22" xfId="0" applyNumberFormat="1" applyFont="1" applyFill="1" applyBorder="1" applyAlignment="1" applyProtection="1">
      <alignment horizontal="right"/>
      <protection locked="0"/>
    </xf>
    <xf numFmtId="193" fontId="20" fillId="0" borderId="3" xfId="0" applyNumberFormat="1" applyFont="1" applyFill="1" applyBorder="1" applyAlignment="1" applyProtection="1">
      <alignment horizontal="left" indent="1"/>
      <protection locked="0"/>
    </xf>
    <xf numFmtId="193" fontId="9" fillId="36" borderId="3" xfId="7" applyNumberFormat="1" applyFont="1" applyFill="1" applyBorder="1" applyAlignment="1" applyProtection="1"/>
    <xf numFmtId="193" fontId="20" fillId="0" borderId="3" xfId="0" applyNumberFormat="1" applyFont="1" applyFill="1" applyBorder="1" applyAlignment="1" applyProtection="1">
      <protection locked="0"/>
    </xf>
    <xf numFmtId="193" fontId="9" fillId="36" borderId="22" xfId="7" applyNumberFormat="1" applyFont="1" applyFill="1" applyBorder="1" applyAlignment="1" applyProtection="1"/>
    <xf numFmtId="193" fontId="20" fillId="0" borderId="3" xfId="0" applyNumberFormat="1" applyFont="1" applyFill="1" applyBorder="1" applyAlignment="1" applyProtection="1">
      <alignment horizontal="right" vertical="center"/>
      <protection locked="0"/>
    </xf>
    <xf numFmtId="193" fontId="20" fillId="36" borderId="25" xfId="0" applyNumberFormat="1" applyFont="1" applyFill="1" applyBorder="1" applyAlignment="1">
      <alignment horizontal="right"/>
    </xf>
    <xf numFmtId="193" fontId="9" fillId="36" borderId="26" xfId="7" applyNumberFormat="1" applyFont="1" applyFill="1" applyBorder="1" applyAlignment="1" applyProtection="1">
      <alignment horizontal="right"/>
    </xf>
    <xf numFmtId="193" fontId="9" fillId="36" borderId="3" xfId="0" applyNumberFormat="1" applyFont="1" applyFill="1" applyBorder="1" applyAlignment="1" applyProtection="1">
      <alignment horizontal="right"/>
    </xf>
    <xf numFmtId="193" fontId="9" fillId="0" borderId="25" xfId="0" applyNumberFormat="1" applyFont="1" applyFill="1" applyBorder="1" applyAlignment="1" applyProtection="1">
      <alignment horizontal="right"/>
    </xf>
    <xf numFmtId="193" fontId="9" fillId="36" borderId="25" xfId="0" applyNumberFormat="1" applyFont="1" applyFill="1" applyBorder="1" applyAlignment="1" applyProtection="1">
      <alignment horizontal="right"/>
    </xf>
    <xf numFmtId="3" fontId="23" fillId="36" borderId="3" xfId="0" applyNumberFormat="1" applyFont="1" applyFill="1" applyBorder="1" applyAlignment="1">
      <alignment vertical="center" wrapText="1"/>
    </xf>
    <xf numFmtId="3" fontId="23" fillId="36" borderId="22" xfId="0" applyNumberFormat="1" applyFont="1" applyFill="1" applyBorder="1" applyAlignment="1">
      <alignment vertical="center" wrapText="1"/>
    </xf>
    <xf numFmtId="3" fontId="23" fillId="0" borderId="3" xfId="0" applyNumberFormat="1" applyFont="1" applyBorder="1" applyAlignment="1">
      <alignment vertical="center" wrapText="1"/>
    </xf>
    <xf numFmtId="3" fontId="23" fillId="0" borderId="22" xfId="0" applyNumberFormat="1" applyFont="1" applyBorder="1" applyAlignment="1">
      <alignment vertical="center" wrapText="1"/>
    </xf>
    <xf numFmtId="3" fontId="23" fillId="0" borderId="3" xfId="0" applyNumberFormat="1" applyFont="1" applyFill="1" applyBorder="1" applyAlignment="1">
      <alignment vertical="center" wrapText="1"/>
    </xf>
    <xf numFmtId="3" fontId="23" fillId="36" borderId="25" xfId="0" applyNumberFormat="1" applyFont="1" applyFill="1" applyBorder="1" applyAlignment="1">
      <alignment vertical="center" wrapText="1"/>
    </xf>
    <xf numFmtId="3" fontId="23" fillId="36" borderId="26" xfId="0" applyNumberFormat="1" applyFont="1" applyFill="1" applyBorder="1" applyAlignment="1">
      <alignment vertical="center" wrapText="1"/>
    </xf>
    <xf numFmtId="193" fontId="0" fillId="36" borderId="20" xfId="0" applyNumberFormat="1" applyFill="1" applyBorder="1" applyAlignment="1">
      <alignment horizontal="center" vertical="center"/>
    </xf>
    <xf numFmtId="193" fontId="0" fillId="0" borderId="22" xfId="0" applyNumberFormat="1" applyBorder="1" applyAlignment="1"/>
    <xf numFmtId="193" fontId="0" fillId="0" borderId="22" xfId="0" applyNumberFormat="1" applyBorder="1" applyAlignment="1">
      <alignment wrapText="1"/>
    </xf>
    <xf numFmtId="193" fontId="0" fillId="36" borderId="22" xfId="0" applyNumberFormat="1" applyFill="1" applyBorder="1" applyAlignment="1">
      <alignment horizontal="center" vertical="center" wrapText="1"/>
    </xf>
    <xf numFmtId="193" fontId="0" fillId="36" borderId="26" xfId="0" applyNumberFormat="1" applyFill="1" applyBorder="1" applyAlignment="1">
      <alignment horizontal="center" vertical="center" wrapText="1"/>
    </xf>
    <xf numFmtId="193" fontId="7" fillId="36" borderId="22" xfId="2" applyNumberFormat="1" applyFont="1" applyFill="1" applyBorder="1" applyAlignment="1" applyProtection="1">
      <alignment vertical="top"/>
    </xf>
    <xf numFmtId="193" fontId="7" fillId="3" borderId="22" xfId="2" applyNumberFormat="1" applyFont="1" applyFill="1" applyBorder="1" applyAlignment="1" applyProtection="1">
      <alignment vertical="top"/>
      <protection locked="0"/>
    </xf>
    <xf numFmtId="193" fontId="7" fillId="36" borderId="22" xfId="2" applyNumberFormat="1" applyFont="1" applyFill="1" applyBorder="1" applyAlignment="1" applyProtection="1">
      <alignment vertical="top" wrapText="1"/>
    </xf>
    <xf numFmtId="193" fontId="7" fillId="3" borderId="22" xfId="2" applyNumberFormat="1" applyFont="1" applyFill="1" applyBorder="1" applyAlignment="1" applyProtection="1">
      <alignment vertical="top" wrapText="1"/>
      <protection locked="0"/>
    </xf>
    <xf numFmtId="193" fontId="7" fillId="36" borderId="22" xfId="2" applyNumberFormat="1" applyFont="1" applyFill="1" applyBorder="1" applyAlignment="1" applyProtection="1">
      <alignment vertical="top" wrapText="1"/>
      <protection locked="0"/>
    </xf>
    <xf numFmtId="193" fontId="7" fillId="36" borderId="26" xfId="2" applyNumberFormat="1" applyFont="1" applyFill="1" applyBorder="1" applyAlignment="1" applyProtection="1">
      <alignment vertical="top" wrapText="1"/>
    </xf>
    <xf numFmtId="193" fontId="25" fillId="0" borderId="34" xfId="0" applyNumberFormat="1" applyFont="1" applyBorder="1" applyAlignment="1">
      <alignment vertical="center"/>
    </xf>
    <xf numFmtId="193" fontId="25" fillId="0" borderId="13" xfId="0" applyNumberFormat="1" applyFont="1" applyBorder="1" applyAlignment="1">
      <alignment vertical="center"/>
    </xf>
    <xf numFmtId="193" fontId="19" fillId="0" borderId="13" xfId="0" applyNumberFormat="1" applyFont="1" applyBorder="1" applyAlignment="1">
      <alignment vertical="center"/>
    </xf>
    <xf numFmtId="193" fontId="25" fillId="0" borderId="14" xfId="0" applyNumberFormat="1" applyFont="1" applyBorder="1" applyAlignment="1">
      <alignment vertical="center"/>
    </xf>
    <xf numFmtId="193" fontId="24" fillId="36" borderId="16" xfId="0" applyNumberFormat="1" applyFont="1" applyFill="1" applyBorder="1" applyAlignment="1">
      <alignment vertical="center"/>
    </xf>
    <xf numFmtId="193" fontId="25" fillId="0" borderId="17" xfId="0" applyNumberFormat="1" applyFont="1" applyBorder="1" applyAlignment="1">
      <alignment vertical="center"/>
    </xf>
    <xf numFmtId="193" fontId="19" fillId="0" borderId="14" xfId="0" applyNumberFormat="1" applyFont="1" applyBorder="1" applyAlignment="1">
      <alignment vertical="center"/>
    </xf>
    <xf numFmtId="193" fontId="24" fillId="36" borderId="63" xfId="0" applyNumberFormat="1" applyFont="1" applyFill="1" applyBorder="1" applyAlignment="1">
      <alignment vertical="center"/>
    </xf>
    <xf numFmtId="193" fontId="25" fillId="36" borderId="13" xfId="0" applyNumberFormat="1" applyFont="1" applyFill="1" applyBorder="1" applyAlignment="1">
      <alignment vertical="center"/>
    </xf>
    <xf numFmtId="193" fontId="4" fillId="0" borderId="3" xfId="0" applyNumberFormat="1" applyFont="1" applyBorder="1" applyAlignment="1"/>
    <xf numFmtId="193" fontId="4" fillId="36" borderId="25" xfId="0" applyNumberFormat="1" applyFont="1" applyFill="1" applyBorder="1"/>
    <xf numFmtId="193" fontId="4" fillId="0" borderId="21" xfId="0" applyNumberFormat="1" applyFont="1" applyBorder="1" applyAlignment="1"/>
    <xf numFmtId="193" fontId="4" fillId="0" borderId="22" xfId="0" applyNumberFormat="1" applyFont="1" applyBorder="1" applyAlignment="1"/>
    <xf numFmtId="193" fontId="4" fillId="36" borderId="56" xfId="0" applyNumberFormat="1" applyFont="1" applyFill="1" applyBorder="1" applyAlignment="1"/>
    <xf numFmtId="193" fontId="4" fillId="36" borderId="24" xfId="0" applyNumberFormat="1" applyFont="1" applyFill="1" applyBorder="1"/>
    <xf numFmtId="193" fontId="4" fillId="36" borderId="26" xfId="0" applyNumberFormat="1" applyFont="1" applyFill="1" applyBorder="1"/>
    <xf numFmtId="193" fontId="4" fillId="36" borderId="57" xfId="0" applyNumberFormat="1" applyFont="1" applyFill="1" applyBorder="1"/>
    <xf numFmtId="193" fontId="4" fillId="0" borderId="3" xfId="0" applyNumberFormat="1" applyFont="1" applyBorder="1"/>
    <xf numFmtId="193" fontId="4" fillId="0" borderId="3" xfId="0" applyNumberFormat="1" applyFont="1" applyFill="1" applyBorder="1"/>
    <xf numFmtId="193" fontId="103" fillId="0" borderId="3" xfId="8" applyNumberFormat="1" applyFont="1" applyFill="1" applyBorder="1" applyAlignment="1">
      <alignment horizontal="right" wrapText="1"/>
    </xf>
    <xf numFmtId="193" fontId="7" fillId="0" borderId="3" xfId="8" applyNumberFormat="1" applyFont="1" applyFill="1" applyBorder="1" applyAlignment="1" applyProtection="1">
      <alignment horizontal="right" wrapText="1"/>
      <protection locked="0"/>
    </xf>
    <xf numFmtId="193" fontId="7" fillId="0" borderId="0" xfId="5" applyNumberFormat="1" applyFont="1" applyFill="1" applyBorder="1" applyProtection="1">
      <protection locked="0"/>
    </xf>
    <xf numFmtId="193" fontId="15" fillId="36" borderId="25" xfId="16" applyNumberFormat="1" applyFont="1" applyFill="1" applyBorder="1" applyAlignment="1" applyProtection="1">
      <protection locked="0"/>
    </xf>
    <xf numFmtId="193" fontId="7" fillId="36" borderId="22" xfId="1" applyNumberFormat="1" applyFont="1" applyFill="1" applyBorder="1" applyProtection="1">
      <protection locked="0"/>
    </xf>
    <xf numFmtId="193" fontId="7" fillId="36" borderId="26" xfId="1" applyNumberFormat="1" applyFont="1" applyFill="1" applyBorder="1" applyProtection="1">
      <protection locked="0"/>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5"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5" xfId="1" applyNumberFormat="1" applyFont="1" applyFill="1" applyBorder="1" applyAlignment="1" applyProtection="1">
      <protection locked="0"/>
    </xf>
    <xf numFmtId="193" fontId="9" fillId="3" borderId="25" xfId="5" applyNumberFormat="1" applyFont="1" applyFill="1" applyBorder="1" applyProtection="1">
      <protection locked="0"/>
    </xf>
    <xf numFmtId="193" fontId="25" fillId="0" borderId="0" xfId="0" applyNumberFormat="1" applyFont="1"/>
    <xf numFmtId="0" fontId="4" fillId="0" borderId="29" xfId="0" applyFont="1" applyBorder="1" applyAlignment="1">
      <alignment horizontal="center" vertical="center"/>
    </xf>
    <xf numFmtId="193" fontId="4" fillId="0" borderId="8" xfId="0" applyNumberFormat="1" applyFont="1" applyBorder="1" applyAlignment="1"/>
    <xf numFmtId="0" fontId="4" fillId="0" borderId="29" xfId="0" applyFont="1" applyBorder="1" applyAlignment="1">
      <alignment wrapText="1"/>
    </xf>
    <xf numFmtId="193" fontId="4" fillId="0" borderId="8" xfId="0" applyNumberFormat="1" applyFont="1" applyBorder="1"/>
    <xf numFmtId="193" fontId="4" fillId="0" borderId="23" xfId="0" applyNumberFormat="1" applyFont="1" applyBorder="1" applyAlignment="1"/>
    <xf numFmtId="193" fontId="4" fillId="0" borderId="23"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2" xfId="20961" applyFont="1" applyBorder="1"/>
    <xf numFmtId="9" fontId="4" fillId="36" borderId="26" xfId="20961" applyFont="1" applyFill="1" applyBorder="1"/>
    <xf numFmtId="0" fontId="0" fillId="0" borderId="3" xfId="0" applyBorder="1" applyAlignment="1">
      <alignment horizontal="center"/>
    </xf>
    <xf numFmtId="167" fontId="4" fillId="0" borderId="22" xfId="0" applyNumberFormat="1" applyFont="1" applyBorder="1" applyAlignment="1"/>
    <xf numFmtId="0" fontId="4" fillId="36" borderId="26" xfId="0" applyFont="1" applyFill="1" applyBorder="1"/>
    <xf numFmtId="167" fontId="4" fillId="0" borderId="3" xfId="0" applyNumberFormat="1" applyFont="1" applyBorder="1" applyAlignment="1">
      <alignment horizontal="center" vertical="center"/>
    </xf>
    <xf numFmtId="167" fontId="4" fillId="0" borderId="8" xfId="0" applyNumberFormat="1" applyFont="1" applyBorder="1" applyAlignment="1">
      <alignment horizontal="center" vertical="center"/>
    </xf>
    <xf numFmtId="167" fontId="0" fillId="0" borderId="22" xfId="0" applyNumberFormat="1" applyFill="1" applyBorder="1" applyAlignment="1">
      <alignment horizontal="center"/>
    </xf>
    <xf numFmtId="167" fontId="14" fillId="0" borderId="3" xfId="0" applyNumberFormat="1" applyFont="1" applyBorder="1" applyAlignment="1">
      <alignment horizontal="center" vertical="center"/>
    </xf>
    <xf numFmtId="167" fontId="6" fillId="36" borderId="25" xfId="0" applyNumberFormat="1" applyFont="1" applyFill="1" applyBorder="1" applyAlignment="1">
      <alignment horizontal="center" vertical="center"/>
    </xf>
    <xf numFmtId="0" fontId="7" fillId="0" borderId="19" xfId="8" applyFont="1" applyFill="1" applyBorder="1" applyAlignment="1" applyProtection="1">
      <alignment horizontal="center"/>
      <protection locked="0"/>
    </xf>
    <xf numFmtId="10" fontId="7" fillId="0" borderId="3" xfId="0" applyNumberFormat="1" applyFont="1" applyBorder="1" applyAlignment="1" applyProtection="1">
      <alignment vertical="center" wrapText="1"/>
      <protection locked="0"/>
    </xf>
    <xf numFmtId="10" fontId="15" fillId="0" borderId="3" xfId="0" applyNumberFormat="1" applyFont="1" applyFill="1" applyBorder="1" applyAlignment="1" applyProtection="1">
      <alignment vertical="center" wrapText="1"/>
      <protection locked="0"/>
    </xf>
    <xf numFmtId="10" fontId="15" fillId="0" borderId="3" xfId="0" applyNumberFormat="1" applyFont="1" applyFill="1" applyBorder="1" applyAlignment="1" applyProtection="1">
      <alignment horizontal="center" vertical="center" wrapText="1"/>
      <protection locked="0"/>
    </xf>
    <xf numFmtId="10" fontId="9" fillId="2" borderId="3" xfId="0" applyNumberFormat="1" applyFont="1" applyFill="1" applyBorder="1" applyAlignment="1" applyProtection="1">
      <alignment vertical="center"/>
      <protection locked="0"/>
    </xf>
    <xf numFmtId="10" fontId="9" fillId="2" borderId="25" xfId="0" applyNumberFormat="1" applyFont="1" applyFill="1" applyBorder="1" applyAlignment="1" applyProtection="1">
      <alignment vertical="center"/>
      <protection locked="0"/>
    </xf>
    <xf numFmtId="193" fontId="20" fillId="0" borderId="3" xfId="0" applyNumberFormat="1" applyFont="1" applyFill="1" applyBorder="1" applyAlignment="1" applyProtection="1">
      <alignment horizontal="right" indent="1"/>
      <protection locked="0"/>
    </xf>
    <xf numFmtId="9" fontId="4" fillId="0" borderId="23" xfId="0" applyNumberFormat="1" applyFont="1" applyBorder="1" applyAlignment="1"/>
    <xf numFmtId="167" fontId="4" fillId="36" borderId="3" xfId="0" applyNumberFormat="1" applyFont="1" applyFill="1" applyBorder="1" applyAlignment="1">
      <alignment horizontal="center" vertical="center"/>
    </xf>
    <xf numFmtId="167" fontId="14" fillId="0" borderId="3" xfId="0" applyNumberFormat="1" applyFont="1" applyFill="1" applyBorder="1" applyAlignment="1">
      <alignment horizontal="center" vertical="center"/>
    </xf>
    <xf numFmtId="167" fontId="4" fillId="0" borderId="3" xfId="0" applyNumberFormat="1" applyFont="1" applyFill="1" applyBorder="1" applyAlignment="1">
      <alignment horizontal="center" vertical="center"/>
    </xf>
    <xf numFmtId="14" fontId="7" fillId="0" borderId="0" xfId="0" applyNumberFormat="1" applyFont="1"/>
    <xf numFmtId="193" fontId="0" fillId="0" borderId="0" xfId="0" applyNumberFormat="1"/>
    <xf numFmtId="0" fontId="9" fillId="0" borderId="18" xfId="0" applyFont="1" applyFill="1" applyBorder="1" applyAlignment="1">
      <alignment horizontal="right" vertical="center" wrapText="1"/>
    </xf>
    <xf numFmtId="0" fontId="7" fillId="0" borderId="19" xfId="0" applyFont="1" applyFill="1" applyBorder="1" applyAlignment="1">
      <alignment vertical="center" wrapText="1"/>
    </xf>
    <xf numFmtId="0" fontId="7" fillId="0" borderId="19" xfId="0" applyFont="1" applyFill="1" applyBorder="1" applyAlignment="1">
      <alignment horizontal="left" vertical="center" wrapText="1" indent="1"/>
    </xf>
    <xf numFmtId="0" fontId="7" fillId="0" borderId="20" xfId="0" applyFont="1" applyFill="1" applyBorder="1" applyAlignment="1">
      <alignment horizontal="left" vertical="center" wrapText="1" indent="1"/>
    </xf>
    <xf numFmtId="193" fontId="15" fillId="0" borderId="22" xfId="0" applyNumberFormat="1" applyFont="1" applyFill="1" applyBorder="1" applyAlignment="1" applyProtection="1">
      <alignment horizontal="center" vertical="center" wrapText="1"/>
      <protection locked="0"/>
    </xf>
    <xf numFmtId="193" fontId="7" fillId="0" borderId="22" xfId="0" applyNumberFormat="1" applyFont="1" applyFill="1" applyBorder="1" applyAlignment="1" applyProtection="1">
      <alignment vertical="center" wrapText="1"/>
      <protection locked="0"/>
    </xf>
    <xf numFmtId="193" fontId="15" fillId="0" borderId="22" xfId="0" applyNumberFormat="1" applyFont="1" applyFill="1" applyBorder="1" applyAlignment="1" applyProtection="1">
      <alignment vertical="center" wrapText="1"/>
      <protection locked="0"/>
    </xf>
    <xf numFmtId="10" fontId="7" fillId="0" borderId="22" xfId="0" applyNumberFormat="1" applyFont="1" applyBorder="1" applyAlignment="1" applyProtection="1">
      <alignment vertical="center" wrapText="1"/>
      <protection locked="0"/>
    </xf>
    <xf numFmtId="10" fontId="15" fillId="0" borderId="22" xfId="0" applyNumberFormat="1" applyFont="1" applyFill="1" applyBorder="1" applyAlignment="1" applyProtection="1">
      <alignment vertical="center" wrapText="1"/>
      <protection locked="0"/>
    </xf>
    <xf numFmtId="10" fontId="15" fillId="0" borderId="22" xfId="0" applyNumberFormat="1" applyFont="1" applyFill="1" applyBorder="1" applyAlignment="1" applyProtection="1">
      <alignment horizontal="center" vertical="center" wrapText="1"/>
      <protection locked="0"/>
    </xf>
    <xf numFmtId="10" fontId="9" fillId="2" borderId="22" xfId="0" applyNumberFormat="1" applyFont="1" applyFill="1" applyBorder="1" applyAlignment="1" applyProtection="1">
      <alignment vertical="center"/>
      <protection locked="0"/>
    </xf>
    <xf numFmtId="10" fontId="9" fillId="2" borderId="26" xfId="0" applyNumberFormat="1" applyFont="1" applyFill="1" applyBorder="1" applyAlignment="1" applyProtection="1">
      <alignment vertical="center"/>
      <protection locked="0"/>
    </xf>
    <xf numFmtId="0" fontId="108" fillId="0" borderId="0" xfId="0" applyFont="1"/>
    <xf numFmtId="0" fontId="18" fillId="0" borderId="0" xfId="0" applyFont="1"/>
    <xf numFmtId="0" fontId="7"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vertical="center"/>
    </xf>
    <xf numFmtId="0" fontId="106" fillId="0" borderId="74" xfId="0" applyFont="1" applyBorder="1" applyAlignment="1">
      <alignment horizontal="left" wrapText="1"/>
    </xf>
    <xf numFmtId="0" fontId="106" fillId="0" borderId="73" xfId="0" applyFont="1" applyBorder="1" applyAlignment="1">
      <alignment horizontal="left" wrapText="1"/>
    </xf>
    <xf numFmtId="0" fontId="7" fillId="0" borderId="0" xfId="0" applyFont="1" applyAlignment="1">
      <alignment horizontal="left" vertical="center" wrapText="1"/>
    </xf>
    <xf numFmtId="0" fontId="9" fillId="0" borderId="29" xfId="0" applyFont="1" applyFill="1" applyBorder="1" applyAlignment="1" applyProtection="1">
      <alignment horizontal="center"/>
    </xf>
    <xf numFmtId="0" fontId="9" fillId="0" borderId="30" xfId="0" applyFont="1" applyFill="1" applyBorder="1" applyAlignment="1" applyProtection="1">
      <alignment horizontal="center"/>
    </xf>
    <xf numFmtId="0" fontId="9" fillId="0" borderId="32" xfId="0" applyFont="1" applyFill="1" applyBorder="1" applyAlignment="1" applyProtection="1">
      <alignment horizontal="center"/>
    </xf>
    <xf numFmtId="0" fontId="9" fillId="0" borderId="31" xfId="0" applyFont="1" applyFill="1" applyBorder="1" applyAlignment="1" applyProtection="1">
      <alignment horizontal="center"/>
    </xf>
    <xf numFmtId="0" fontId="6" fillId="0" borderId="4" xfId="0" applyFont="1" applyBorder="1" applyAlignment="1">
      <alignment horizontal="center" vertical="center"/>
    </xf>
    <xf numFmtId="0" fontId="6" fillId="0" borderId="77"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9" xfId="0" applyFont="1" applyFill="1" applyBorder="1" applyAlignment="1" applyProtection="1">
      <alignment horizontal="center"/>
    </xf>
    <xf numFmtId="0" fontId="10" fillId="0" borderId="20" xfId="0" applyFont="1" applyFill="1" applyBorder="1" applyAlignment="1" applyProtection="1">
      <alignment horizontal="center"/>
    </xf>
    <xf numFmtId="0" fontId="10" fillId="0" borderId="29" xfId="0" applyFont="1" applyBorder="1" applyAlignment="1">
      <alignment horizontal="center" wrapText="1"/>
    </xf>
    <xf numFmtId="0" fontId="9" fillId="0" borderId="31" xfId="0" applyFont="1" applyBorder="1" applyAlignment="1">
      <alignment horizontal="center"/>
    </xf>
    <xf numFmtId="0" fontId="13" fillId="0" borderId="3" xfId="0" applyFont="1" applyBorder="1" applyAlignment="1">
      <alignment wrapText="1"/>
    </xf>
    <xf numFmtId="0" fontId="4" fillId="0" borderId="22" xfId="0" applyFont="1" applyBorder="1" applyAlignment="1"/>
    <xf numFmtId="0" fontId="10" fillId="0" borderId="8" xfId="0" applyFont="1" applyBorder="1" applyAlignment="1">
      <alignment horizontal="center" wrapText="1"/>
    </xf>
    <xf numFmtId="0" fontId="9" fillId="0" borderId="23" xfId="0" applyFont="1" applyBorder="1" applyAlignment="1">
      <alignment horizontal="center"/>
    </xf>
    <xf numFmtId="0" fontId="10" fillId="0" borderId="8" xfId="0" applyFont="1" applyBorder="1" applyAlignment="1">
      <alignment horizontal="center" vertical="center" wrapText="1"/>
    </xf>
    <xf numFmtId="0" fontId="10" fillId="0" borderId="23"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xf>
    <xf numFmtId="0" fontId="4" fillId="0" borderId="9" xfId="0" applyFont="1" applyFill="1" applyBorder="1" applyAlignment="1">
      <alignment horizontal="center"/>
    </xf>
    <xf numFmtId="0" fontId="4" fillId="0" borderId="7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03" fillId="3" borderId="75" xfId="13" applyFont="1" applyFill="1" applyBorder="1" applyAlignment="1" applyProtection="1">
      <alignment horizontal="center" vertical="center" wrapText="1"/>
      <protection locked="0"/>
    </xf>
    <xf numFmtId="0" fontId="103" fillId="3" borderId="7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8" xfId="1" applyNumberFormat="1" applyFont="1" applyFill="1" applyBorder="1" applyAlignment="1" applyProtection="1">
      <alignment horizontal="center"/>
      <protection locked="0"/>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164" fontId="15" fillId="0" borderId="78" xfId="1" applyNumberFormat="1" applyFont="1" applyFill="1" applyBorder="1" applyAlignment="1" applyProtection="1">
      <alignment horizontal="center" vertical="center" wrapText="1"/>
      <protection locked="0"/>
    </xf>
    <xf numFmtId="164" fontId="15" fillId="0" borderId="7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cellXfs>
  <cellStyles count="20962">
    <cellStyle name="_RC VALUTEBIS WRILSI " xfId="18"/>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3">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abSelected="1" workbookViewId="0">
      <pane xSplit="1" ySplit="7" topLeftCell="B8" activePane="bottomRight" state="frozen"/>
      <selection pane="topRight" activeCell="B1" sqref="B1"/>
      <selection pane="bottomLeft" activeCell="A8" sqref="A8"/>
      <selection pane="bottomRight" activeCell="C10" sqref="C10"/>
    </sheetView>
  </sheetViews>
  <sheetFormatPr defaultRowHeight="15"/>
  <cols>
    <col min="1" max="1" width="10.28515625" style="2" customWidth="1"/>
    <col min="2" max="2" width="134.7109375" bestFit="1" customWidth="1"/>
    <col min="3" max="3" width="39.42578125" customWidth="1"/>
    <col min="7" max="7" width="25" customWidth="1"/>
  </cols>
  <sheetData>
    <row r="1" spans="1:3" ht="15.75">
      <c r="A1" s="10"/>
      <c r="B1" s="221" t="s">
        <v>276</v>
      </c>
      <c r="C1" s="105"/>
    </row>
    <row r="2" spans="1:3" s="218" customFormat="1" ht="15.75">
      <c r="A2" s="276">
        <v>1</v>
      </c>
      <c r="B2" s="219" t="s">
        <v>277</v>
      </c>
      <c r="C2" s="216" t="s">
        <v>411</v>
      </c>
    </row>
    <row r="3" spans="1:3" s="218" customFormat="1" ht="15.75">
      <c r="A3" s="276">
        <v>2</v>
      </c>
      <c r="B3" s="220" t="s">
        <v>278</v>
      </c>
      <c r="C3" s="216" t="s">
        <v>403</v>
      </c>
    </row>
    <row r="4" spans="1:3" s="218" customFormat="1" ht="15.75">
      <c r="A4" s="276">
        <v>3</v>
      </c>
      <c r="B4" s="220" t="s">
        <v>279</v>
      </c>
      <c r="C4" s="216" t="s">
        <v>406</v>
      </c>
    </row>
    <row r="5" spans="1:3" s="218" customFormat="1" ht="15.75">
      <c r="A5" s="277">
        <v>4</v>
      </c>
      <c r="B5" s="226" t="s">
        <v>280</v>
      </c>
      <c r="C5" s="216" t="s">
        <v>412</v>
      </c>
    </row>
    <row r="6" spans="1:3" s="222" customFormat="1" ht="65.25" customHeight="1">
      <c r="A6" s="416" t="s">
        <v>301</v>
      </c>
      <c r="B6" s="417"/>
      <c r="C6" s="417"/>
    </row>
    <row r="7" spans="1:3">
      <c r="A7" s="275" t="s">
        <v>353</v>
      </c>
      <c r="B7" s="221" t="s">
        <v>281</v>
      </c>
    </row>
    <row r="8" spans="1:3">
      <c r="A8" s="10">
        <v>1</v>
      </c>
      <c r="B8" s="223" t="s">
        <v>240</v>
      </c>
    </row>
    <row r="9" spans="1:3">
      <c r="A9" s="10">
        <v>2</v>
      </c>
      <c r="B9" s="223" t="s">
        <v>282</v>
      </c>
    </row>
    <row r="10" spans="1:3">
      <c r="A10" s="10">
        <v>3</v>
      </c>
      <c r="B10" s="223" t="s">
        <v>283</v>
      </c>
    </row>
    <row r="11" spans="1:3">
      <c r="A11" s="10">
        <v>4</v>
      </c>
      <c r="B11" s="223" t="s">
        <v>284</v>
      </c>
      <c r="C11" s="217"/>
    </row>
    <row r="12" spans="1:3">
      <c r="A12" s="10">
        <v>5</v>
      </c>
      <c r="B12" s="223" t="s">
        <v>201</v>
      </c>
    </row>
    <row r="13" spans="1:3">
      <c r="A13" s="10">
        <v>6</v>
      </c>
      <c r="B13" s="224" t="s">
        <v>162</v>
      </c>
    </row>
    <row r="14" spans="1:3">
      <c r="A14" s="10">
        <v>7</v>
      </c>
      <c r="B14" s="223" t="s">
        <v>286</v>
      </c>
    </row>
    <row r="15" spans="1:3">
      <c r="A15" s="10">
        <v>8</v>
      </c>
      <c r="B15" s="223" t="s">
        <v>290</v>
      </c>
    </row>
    <row r="16" spans="1:3">
      <c r="A16" s="10">
        <v>9</v>
      </c>
      <c r="B16" s="223" t="s">
        <v>100</v>
      </c>
    </row>
    <row r="17" spans="1:2">
      <c r="A17" s="10">
        <v>10</v>
      </c>
      <c r="B17" s="223" t="s">
        <v>294</v>
      </c>
    </row>
    <row r="18" spans="1:2">
      <c r="A18" s="10">
        <v>11</v>
      </c>
      <c r="B18" s="224" t="s">
        <v>270</v>
      </c>
    </row>
    <row r="19" spans="1:2">
      <c r="A19" s="10">
        <v>12</v>
      </c>
      <c r="B19" s="224" t="s">
        <v>267</v>
      </c>
    </row>
    <row r="20" spans="1:2">
      <c r="A20" s="10">
        <v>13</v>
      </c>
      <c r="B20" s="225" t="s">
        <v>392</v>
      </c>
    </row>
    <row r="21" spans="1:2">
      <c r="A21" s="10">
        <v>14</v>
      </c>
      <c r="B21" s="224" t="s">
        <v>82</v>
      </c>
    </row>
    <row r="22" spans="1:2">
      <c r="A22" s="139">
        <v>15</v>
      </c>
      <c r="B22" s="224" t="s">
        <v>89</v>
      </c>
    </row>
    <row r="23" spans="1:2">
      <c r="A23" s="5"/>
      <c r="B23" s="3"/>
    </row>
    <row r="24" spans="1:2">
      <c r="A24" s="5"/>
      <c r="B24" s="3"/>
    </row>
    <row r="25" spans="1:2">
      <c r="A25" s="5"/>
      <c r="B25" s="3"/>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7" location="'10. CC2'!A1" display="ცხრილი 10: კავშირი საზედამხედველო კაპიტალსა და ფინანსური მდგომარეობის ანგარიშგებას შორის"/>
    <hyperlink ref="B19" location="'12. CRM'!A1" display="საკრედიტო რისკის მიტიგაცია"/>
    <hyperlink ref="B18" location="'11. CRWA'!A1" display="საკრედიტო რისკის მიხედვით შეწონილი რისკის პოზიციები"/>
    <hyperlink ref="B20" location="'13. CRME'!A1" display="სტანდარტიზებული მიდგომა - საკრედიტო რისკი საკრედიტო რისკის მიტიგაციის ეფექტი"/>
    <hyperlink ref="B21" location="'14. CICR'!A1" display="სავალუტო კურსის ცვლილებით გამოწვეული საკრედიტო რისკის მიხედვით შეწონილი რისკის პოზიციები"/>
    <hyperlink ref="B22" location="'15. CCR'!A1" display="კონტრაგენტთან დაკავშირებული საკრედიტო რისკის მიხედვით შეწონილი რისკის პოზიციები"/>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F55"/>
  <sheetViews>
    <sheetView zoomScaleNormal="100" workbookViewId="0">
      <pane xSplit="1" ySplit="5" topLeftCell="B25" activePane="bottomRight" state="frozen"/>
      <selection pane="topRight" activeCell="B1" sqref="B1"/>
      <selection pane="bottomLeft" activeCell="A5" sqref="A5"/>
      <selection pane="bottomRight" activeCell="C7" sqref="C7:C52"/>
    </sheetView>
  </sheetViews>
  <sheetFormatPr defaultRowHeight="15"/>
  <cols>
    <col min="1" max="1" width="9.5703125" style="5" bestFit="1" customWidth="1"/>
    <col min="2" max="2" width="132.42578125" style="2" customWidth="1"/>
    <col min="3" max="3" width="18.42578125" style="2" customWidth="1"/>
  </cols>
  <sheetData>
    <row r="1" spans="1:6" ht="15.75">
      <c r="A1" s="18" t="s">
        <v>204</v>
      </c>
      <c r="B1" s="17" t="str">
        <f>'1. key ratios'!B1</f>
        <v>სს ზირაათ ბანკი საქართველო</v>
      </c>
      <c r="D1" s="2"/>
      <c r="E1" s="2"/>
      <c r="F1" s="2"/>
    </row>
    <row r="2" spans="1:6" s="22" customFormat="1" ht="15.75" customHeight="1">
      <c r="A2" s="22" t="s">
        <v>205</v>
      </c>
      <c r="B2" s="397">
        <f>'1. key ratios'!B2</f>
        <v>42916</v>
      </c>
    </row>
    <row r="3" spans="1:6" s="22" customFormat="1" ht="15.75" customHeight="1"/>
    <row r="4" spans="1:6" ht="15.75" thickBot="1">
      <c r="A4" s="5" t="s">
        <v>362</v>
      </c>
      <c r="B4" s="65" t="s">
        <v>100</v>
      </c>
    </row>
    <row r="5" spans="1:6">
      <c r="A5" s="159" t="s">
        <v>34</v>
      </c>
      <c r="B5" s="160"/>
      <c r="C5" s="161" t="s">
        <v>35</v>
      </c>
    </row>
    <row r="6" spans="1:6">
      <c r="A6" s="162">
        <v>1</v>
      </c>
      <c r="B6" s="94" t="s">
        <v>36</v>
      </c>
      <c r="C6" s="325">
        <f>SUM(C7:C11)</f>
        <v>22641303</v>
      </c>
    </row>
    <row r="7" spans="1:6">
      <c r="A7" s="162">
        <v>2</v>
      </c>
      <c r="B7" s="91" t="s">
        <v>37</v>
      </c>
      <c r="C7" s="326">
        <v>22268000</v>
      </c>
    </row>
    <row r="8" spans="1:6">
      <c r="A8" s="162">
        <v>3</v>
      </c>
      <c r="B8" s="85" t="s">
        <v>38</v>
      </c>
      <c r="C8" s="326"/>
    </row>
    <row r="9" spans="1:6">
      <c r="A9" s="162">
        <v>4</v>
      </c>
      <c r="B9" s="85" t="s">
        <v>39</v>
      </c>
      <c r="C9" s="326">
        <v>6005</v>
      </c>
    </row>
    <row r="10" spans="1:6">
      <c r="A10" s="162">
        <v>5</v>
      </c>
      <c r="B10" s="85" t="s">
        <v>40</v>
      </c>
      <c r="C10" s="326"/>
    </row>
    <row r="11" spans="1:6">
      <c r="A11" s="162">
        <v>6</v>
      </c>
      <c r="B11" s="92" t="s">
        <v>41</v>
      </c>
      <c r="C11" s="326">
        <v>367298</v>
      </c>
    </row>
    <row r="12" spans="1:6" s="4" customFormat="1">
      <c r="A12" s="162">
        <v>7</v>
      </c>
      <c r="B12" s="94" t="s">
        <v>42</v>
      </c>
      <c r="C12" s="327">
        <f>SUM(C13:C27)</f>
        <v>246523</v>
      </c>
    </row>
    <row r="13" spans="1:6" s="4" customFormat="1">
      <c r="A13" s="162">
        <v>8</v>
      </c>
      <c r="B13" s="93" t="s">
        <v>43</v>
      </c>
      <c r="C13" s="328">
        <v>6005</v>
      </c>
    </row>
    <row r="14" spans="1:6" s="4" customFormat="1" ht="25.5">
      <c r="A14" s="162">
        <v>9</v>
      </c>
      <c r="B14" s="86" t="s">
        <v>44</v>
      </c>
      <c r="C14" s="328"/>
    </row>
    <row r="15" spans="1:6" s="4" customFormat="1">
      <c r="A15" s="162">
        <v>10</v>
      </c>
      <c r="B15" s="87" t="s">
        <v>45</v>
      </c>
      <c r="C15" s="328">
        <v>240518</v>
      </c>
    </row>
    <row r="16" spans="1:6" s="4" customFormat="1">
      <c r="A16" s="162">
        <v>11</v>
      </c>
      <c r="B16" s="88" t="s">
        <v>46</v>
      </c>
      <c r="C16" s="328"/>
    </row>
    <row r="17" spans="1:3" s="4" customFormat="1">
      <c r="A17" s="162">
        <v>12</v>
      </c>
      <c r="B17" s="87" t="s">
        <v>47</v>
      </c>
      <c r="C17" s="328"/>
    </row>
    <row r="18" spans="1:3" s="4" customFormat="1">
      <c r="A18" s="162">
        <v>13</v>
      </c>
      <c r="B18" s="87" t="s">
        <v>48</v>
      </c>
      <c r="C18" s="328"/>
    </row>
    <row r="19" spans="1:3" s="4" customFormat="1">
      <c r="A19" s="162">
        <v>14</v>
      </c>
      <c r="B19" s="87" t="s">
        <v>49</v>
      </c>
      <c r="C19" s="328"/>
    </row>
    <row r="20" spans="1:3" s="4" customFormat="1" ht="25.5">
      <c r="A20" s="162">
        <v>15</v>
      </c>
      <c r="B20" s="87" t="s">
        <v>50</v>
      </c>
      <c r="C20" s="328"/>
    </row>
    <row r="21" spans="1:3" s="4" customFormat="1" ht="25.5">
      <c r="A21" s="162">
        <v>16</v>
      </c>
      <c r="B21" s="86" t="s">
        <v>51</v>
      </c>
      <c r="C21" s="328"/>
    </row>
    <row r="22" spans="1:3" s="4" customFormat="1">
      <c r="A22" s="162">
        <v>17</v>
      </c>
      <c r="B22" s="163" t="s">
        <v>52</v>
      </c>
      <c r="C22" s="328"/>
    </row>
    <row r="23" spans="1:3" s="4" customFormat="1" ht="25.5">
      <c r="A23" s="162">
        <v>18</v>
      </c>
      <c r="B23" s="86" t="s">
        <v>53</v>
      </c>
      <c r="C23" s="328"/>
    </row>
    <row r="24" spans="1:3" s="4" customFormat="1" ht="25.5">
      <c r="A24" s="162">
        <v>19</v>
      </c>
      <c r="B24" s="86" t="s">
        <v>54</v>
      </c>
      <c r="C24" s="328"/>
    </row>
    <row r="25" spans="1:3" s="4" customFormat="1" ht="25.5">
      <c r="A25" s="162">
        <v>20</v>
      </c>
      <c r="B25" s="89" t="s">
        <v>55</v>
      </c>
      <c r="C25" s="328"/>
    </row>
    <row r="26" spans="1:3" s="4" customFormat="1">
      <c r="A26" s="162">
        <v>21</v>
      </c>
      <c r="B26" s="89" t="s">
        <v>56</v>
      </c>
      <c r="C26" s="328"/>
    </row>
    <row r="27" spans="1:3" s="4" customFormat="1" ht="25.5">
      <c r="A27" s="162">
        <v>22</v>
      </c>
      <c r="B27" s="89" t="s">
        <v>57</v>
      </c>
      <c r="C27" s="328"/>
    </row>
    <row r="28" spans="1:3" s="4" customFormat="1">
      <c r="A28" s="162">
        <v>23</v>
      </c>
      <c r="B28" s="95" t="s">
        <v>31</v>
      </c>
      <c r="C28" s="327">
        <f>C6-C12</f>
        <v>22394780</v>
      </c>
    </row>
    <row r="29" spans="1:3" s="4" customFormat="1">
      <c r="A29" s="164"/>
      <c r="B29" s="90"/>
      <c r="C29" s="328"/>
    </row>
    <row r="30" spans="1:3" s="4" customFormat="1">
      <c r="A30" s="164">
        <v>24</v>
      </c>
      <c r="B30" s="95" t="s">
        <v>58</v>
      </c>
      <c r="C30" s="327">
        <f>C31+C34</f>
        <v>0</v>
      </c>
    </row>
    <row r="31" spans="1:3" s="4" customFormat="1">
      <c r="A31" s="164">
        <v>25</v>
      </c>
      <c r="B31" s="85" t="s">
        <v>59</v>
      </c>
      <c r="C31" s="329">
        <f>C32+C33</f>
        <v>0</v>
      </c>
    </row>
    <row r="32" spans="1:3" s="4" customFormat="1">
      <c r="A32" s="164">
        <v>26</v>
      </c>
      <c r="B32" s="211" t="s">
        <v>60</v>
      </c>
      <c r="C32" s="328"/>
    </row>
    <row r="33" spans="1:3" s="4" customFormat="1">
      <c r="A33" s="164">
        <v>27</v>
      </c>
      <c r="B33" s="211" t="s">
        <v>61</v>
      </c>
      <c r="C33" s="328"/>
    </row>
    <row r="34" spans="1:3" s="4" customFormat="1">
      <c r="A34" s="164">
        <v>28</v>
      </c>
      <c r="B34" s="85" t="s">
        <v>62</v>
      </c>
      <c r="C34" s="328"/>
    </row>
    <row r="35" spans="1:3" s="4" customFormat="1">
      <c r="A35" s="164">
        <v>29</v>
      </c>
      <c r="B35" s="95" t="s">
        <v>63</v>
      </c>
      <c r="C35" s="327">
        <f>SUM(C36:C40)</f>
        <v>0</v>
      </c>
    </row>
    <row r="36" spans="1:3" s="4" customFormat="1">
      <c r="A36" s="164">
        <v>30</v>
      </c>
      <c r="B36" s="86" t="s">
        <v>64</v>
      </c>
      <c r="C36" s="328"/>
    </row>
    <row r="37" spans="1:3" s="4" customFormat="1">
      <c r="A37" s="164">
        <v>31</v>
      </c>
      <c r="B37" s="87" t="s">
        <v>65</v>
      </c>
      <c r="C37" s="328"/>
    </row>
    <row r="38" spans="1:3" s="4" customFormat="1" ht="25.5">
      <c r="A38" s="164">
        <v>32</v>
      </c>
      <c r="B38" s="86" t="s">
        <v>66</v>
      </c>
      <c r="C38" s="328"/>
    </row>
    <row r="39" spans="1:3" s="4" customFormat="1" ht="25.5">
      <c r="A39" s="164">
        <v>33</v>
      </c>
      <c r="B39" s="86" t="s">
        <v>54</v>
      </c>
      <c r="C39" s="328"/>
    </row>
    <row r="40" spans="1:3" s="4" customFormat="1" ht="25.5">
      <c r="A40" s="164">
        <v>34</v>
      </c>
      <c r="B40" s="89" t="s">
        <v>67</v>
      </c>
      <c r="C40" s="328"/>
    </row>
    <row r="41" spans="1:3" s="4" customFormat="1">
      <c r="A41" s="164">
        <v>35</v>
      </c>
      <c r="B41" s="95" t="s">
        <v>32</v>
      </c>
      <c r="C41" s="327">
        <f>C30-C35</f>
        <v>0</v>
      </c>
    </row>
    <row r="42" spans="1:3" s="4" customFormat="1">
      <c r="A42" s="164"/>
      <c r="B42" s="90"/>
      <c r="C42" s="328"/>
    </row>
    <row r="43" spans="1:3" s="4" customFormat="1">
      <c r="A43" s="164">
        <v>36</v>
      </c>
      <c r="B43" s="96" t="s">
        <v>68</v>
      </c>
      <c r="C43" s="327">
        <f>SUM(C44:C46)</f>
        <v>360845</v>
      </c>
    </row>
    <row r="44" spans="1:3" s="4" customFormat="1">
      <c r="A44" s="164">
        <v>37</v>
      </c>
      <c r="B44" s="85" t="s">
        <v>69</v>
      </c>
      <c r="C44" s="328"/>
    </row>
    <row r="45" spans="1:3" s="4" customFormat="1">
      <c r="A45" s="164">
        <v>38</v>
      </c>
      <c r="B45" s="85" t="s">
        <v>70</v>
      </c>
      <c r="C45" s="328"/>
    </row>
    <row r="46" spans="1:3" s="4" customFormat="1">
      <c r="A46" s="164">
        <v>39</v>
      </c>
      <c r="B46" s="85" t="s">
        <v>71</v>
      </c>
      <c r="C46" s="328">
        <v>360845</v>
      </c>
    </row>
    <row r="47" spans="1:3" s="4" customFormat="1">
      <c r="A47" s="164">
        <v>40</v>
      </c>
      <c r="B47" s="96" t="s">
        <v>72</v>
      </c>
      <c r="C47" s="327">
        <f>SUM(C48:C51)</f>
        <v>0</v>
      </c>
    </row>
    <row r="48" spans="1:3" s="4" customFormat="1">
      <c r="A48" s="164">
        <v>41</v>
      </c>
      <c r="B48" s="86" t="s">
        <v>73</v>
      </c>
      <c r="C48" s="328"/>
    </row>
    <row r="49" spans="1:3" s="4" customFormat="1">
      <c r="A49" s="164">
        <v>42</v>
      </c>
      <c r="B49" s="87" t="s">
        <v>74</v>
      </c>
      <c r="C49" s="328"/>
    </row>
    <row r="50" spans="1:3" s="4" customFormat="1" ht="25.5">
      <c r="A50" s="164">
        <v>43</v>
      </c>
      <c r="B50" s="86" t="s">
        <v>75</v>
      </c>
      <c r="C50" s="328"/>
    </row>
    <row r="51" spans="1:3" s="4" customFormat="1" ht="25.5">
      <c r="A51" s="164">
        <v>44</v>
      </c>
      <c r="B51" s="86" t="s">
        <v>54</v>
      </c>
      <c r="C51" s="328"/>
    </row>
    <row r="52" spans="1:3" s="4" customFormat="1" ht="15.75" thickBot="1">
      <c r="A52" s="165">
        <v>45</v>
      </c>
      <c r="B52" s="166" t="s">
        <v>33</v>
      </c>
      <c r="C52" s="330">
        <f>C43-C47</f>
        <v>360845</v>
      </c>
    </row>
    <row r="55" spans="1:3">
      <c r="B55" s="2" t="s">
        <v>242</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ignoredErrors>
    <ignoredError sqref="C3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F44"/>
  <sheetViews>
    <sheetView zoomScaleNormal="100" workbookViewId="0">
      <pane xSplit="1" ySplit="5" topLeftCell="B6" activePane="bottomRight" state="frozen"/>
      <selection pane="topRight" activeCell="B1" sqref="B1"/>
      <selection pane="bottomLeft" activeCell="A5" sqref="A5"/>
      <selection pane="bottomRight" activeCell="H25" sqref="H25"/>
    </sheetView>
  </sheetViews>
  <sheetFormatPr defaultRowHeight="15.75"/>
  <cols>
    <col min="1" max="1" width="10.7109375" style="81" customWidth="1"/>
    <col min="2" max="2" width="91.85546875" style="81" customWidth="1"/>
    <col min="3" max="3" width="53.140625" style="81" customWidth="1"/>
    <col min="4" max="4" width="32.28515625" style="81" customWidth="1"/>
    <col min="5" max="5" width="9.42578125" customWidth="1"/>
  </cols>
  <sheetData>
    <row r="1" spans="1:6">
      <c r="A1" s="18" t="s">
        <v>204</v>
      </c>
      <c r="B1" s="17" t="str">
        <f>'1. key ratios'!B1</f>
        <v>სს ზირაათ ბანკი საქართველო</v>
      </c>
      <c r="E1" s="2"/>
      <c r="F1" s="2"/>
    </row>
    <row r="2" spans="1:6" s="22" customFormat="1" ht="15.75" customHeight="1">
      <c r="A2" s="22" t="s">
        <v>205</v>
      </c>
      <c r="B2" s="397">
        <f>'1. key ratios'!B2</f>
        <v>42916</v>
      </c>
    </row>
    <row r="3" spans="1:6" s="22" customFormat="1" ht="15.75" customHeight="1">
      <c r="A3" s="27"/>
    </row>
    <row r="4" spans="1:6" s="22" customFormat="1" ht="15.75" customHeight="1" thickBot="1">
      <c r="A4" s="22" t="s">
        <v>363</v>
      </c>
      <c r="B4" s="242" t="s">
        <v>294</v>
      </c>
      <c r="D4" s="244" t="s">
        <v>106</v>
      </c>
    </row>
    <row r="5" spans="1:6" ht="38.25">
      <c r="A5" s="178" t="s">
        <v>34</v>
      </c>
      <c r="B5" s="179" t="s">
        <v>249</v>
      </c>
      <c r="C5" s="180" t="s">
        <v>255</v>
      </c>
      <c r="D5" s="243" t="s">
        <v>295</v>
      </c>
    </row>
    <row r="6" spans="1:6">
      <c r="A6" s="167">
        <v>1</v>
      </c>
      <c r="B6" s="97" t="s">
        <v>167</v>
      </c>
      <c r="C6" s="331">
        <v>6736808</v>
      </c>
      <c r="D6" s="168"/>
      <c r="E6" s="8"/>
    </row>
    <row r="7" spans="1:6">
      <c r="A7" s="167">
        <v>2</v>
      </c>
      <c r="B7" s="98" t="s">
        <v>168</v>
      </c>
      <c r="C7" s="332">
        <v>10493147</v>
      </c>
      <c r="D7" s="169"/>
      <c r="E7" s="8"/>
    </row>
    <row r="8" spans="1:6">
      <c r="A8" s="167">
        <v>3</v>
      </c>
      <c r="B8" s="98" t="s">
        <v>169</v>
      </c>
      <c r="C8" s="332">
        <v>38229957</v>
      </c>
      <c r="D8" s="169"/>
      <c r="E8" s="8"/>
    </row>
    <row r="9" spans="1:6">
      <c r="A9" s="167">
        <v>4</v>
      </c>
      <c r="B9" s="98" t="s">
        <v>198</v>
      </c>
      <c r="C9" s="332">
        <v>0</v>
      </c>
      <c r="D9" s="169"/>
      <c r="E9" s="8"/>
    </row>
    <row r="10" spans="1:6">
      <c r="A10" s="167">
        <v>5</v>
      </c>
      <c r="B10" s="98" t="s">
        <v>170</v>
      </c>
      <c r="C10" s="332">
        <v>10139451</v>
      </c>
      <c r="D10" s="169"/>
      <c r="E10" s="8"/>
    </row>
    <row r="11" spans="1:6">
      <c r="A11" s="167">
        <v>6.1</v>
      </c>
      <c r="B11" s="98" t="s">
        <v>171</v>
      </c>
      <c r="C11" s="333">
        <v>18921137</v>
      </c>
      <c r="D11" s="170"/>
      <c r="E11" s="9"/>
    </row>
    <row r="12" spans="1:6">
      <c r="A12" s="167">
        <v>6.2</v>
      </c>
      <c r="B12" s="99" t="s">
        <v>172</v>
      </c>
      <c r="C12" s="333">
        <v>786811</v>
      </c>
      <c r="D12" s="170"/>
      <c r="E12" s="9"/>
    </row>
    <row r="13" spans="1:6">
      <c r="A13" s="167" t="s">
        <v>400</v>
      </c>
      <c r="B13" s="100" t="s">
        <v>401</v>
      </c>
      <c r="C13" s="333">
        <v>360845</v>
      </c>
      <c r="D13" s="280" t="s">
        <v>410</v>
      </c>
      <c r="E13" s="9"/>
    </row>
    <row r="14" spans="1:6">
      <c r="A14" s="167">
        <v>6</v>
      </c>
      <c r="B14" s="98" t="s">
        <v>173</v>
      </c>
      <c r="C14" s="339">
        <f>C11-C12</f>
        <v>18134326</v>
      </c>
      <c r="D14" s="170"/>
      <c r="E14" s="8"/>
    </row>
    <row r="15" spans="1:6">
      <c r="A15" s="167">
        <v>7</v>
      </c>
      <c r="B15" s="98" t="s">
        <v>174</v>
      </c>
      <c r="C15" s="332">
        <v>200162</v>
      </c>
      <c r="D15" s="169"/>
      <c r="E15" s="8"/>
    </row>
    <row r="16" spans="1:6">
      <c r="A16" s="167">
        <v>8</v>
      </c>
      <c r="B16" s="98" t="s">
        <v>175</v>
      </c>
      <c r="C16" s="332">
        <v>0</v>
      </c>
      <c r="D16" s="169"/>
      <c r="E16" s="8"/>
    </row>
    <row r="17" spans="1:5">
      <c r="A17" s="167">
        <v>9</v>
      </c>
      <c r="B17" s="98" t="s">
        <v>176</v>
      </c>
      <c r="C17" s="332">
        <v>0</v>
      </c>
      <c r="D17" s="169"/>
      <c r="E17" s="8"/>
    </row>
    <row r="18" spans="1:5">
      <c r="A18" s="167">
        <v>9.1</v>
      </c>
      <c r="B18" s="100" t="s">
        <v>266</v>
      </c>
      <c r="C18" s="333"/>
      <c r="D18" s="169"/>
      <c r="E18" s="8"/>
    </row>
    <row r="19" spans="1:5">
      <c r="A19" s="167">
        <v>9.1999999999999993</v>
      </c>
      <c r="B19" s="100" t="s">
        <v>254</v>
      </c>
      <c r="C19" s="333"/>
      <c r="D19" s="169"/>
      <c r="E19" s="8"/>
    </row>
    <row r="20" spans="1:5">
      <c r="A20" s="167">
        <v>9.3000000000000007</v>
      </c>
      <c r="B20" s="100" t="s">
        <v>253</v>
      </c>
      <c r="C20" s="333"/>
      <c r="D20" s="169"/>
      <c r="E20" s="8"/>
    </row>
    <row r="21" spans="1:5">
      <c r="A21" s="167">
        <v>10</v>
      </c>
      <c r="B21" s="98" t="s">
        <v>177</v>
      </c>
      <c r="C21" s="332">
        <v>3917049</v>
      </c>
      <c r="D21" s="169"/>
      <c r="E21" s="8"/>
    </row>
    <row r="22" spans="1:5">
      <c r="A22" s="167">
        <v>10.1</v>
      </c>
      <c r="B22" s="100" t="s">
        <v>252</v>
      </c>
      <c r="C22" s="332">
        <v>240518</v>
      </c>
      <c r="D22" s="280" t="s">
        <v>373</v>
      </c>
      <c r="E22" s="8"/>
    </row>
    <row r="23" spans="1:5">
      <c r="A23" s="167">
        <v>11</v>
      </c>
      <c r="B23" s="101" t="s">
        <v>178</v>
      </c>
      <c r="C23" s="334">
        <v>1870654</v>
      </c>
      <c r="D23" s="171"/>
      <c r="E23" s="8"/>
    </row>
    <row r="24" spans="1:5">
      <c r="A24" s="167">
        <v>12</v>
      </c>
      <c r="B24" s="103" t="s">
        <v>179</v>
      </c>
      <c r="C24" s="335">
        <f>SUM(C6:C10,C14:C17,C21,C23)</f>
        <v>89721554</v>
      </c>
      <c r="D24" s="172"/>
      <c r="E24" s="7"/>
    </row>
    <row r="25" spans="1:5">
      <c r="A25" s="167">
        <v>13</v>
      </c>
      <c r="B25" s="98" t="s">
        <v>180</v>
      </c>
      <c r="C25" s="336">
        <v>294851</v>
      </c>
      <c r="D25" s="173"/>
      <c r="E25" s="8"/>
    </row>
    <row r="26" spans="1:5">
      <c r="A26" s="167">
        <v>14</v>
      </c>
      <c r="B26" s="98" t="s">
        <v>181</v>
      </c>
      <c r="C26" s="332">
        <v>34724638</v>
      </c>
      <c r="D26" s="169"/>
      <c r="E26" s="8"/>
    </row>
    <row r="27" spans="1:5">
      <c r="A27" s="167">
        <v>15</v>
      </c>
      <c r="B27" s="98" t="s">
        <v>182</v>
      </c>
      <c r="C27" s="332">
        <v>28014789</v>
      </c>
      <c r="D27" s="169"/>
      <c r="E27" s="8"/>
    </row>
    <row r="28" spans="1:5">
      <c r="A28" s="167">
        <v>16</v>
      </c>
      <c r="B28" s="98" t="s">
        <v>183</v>
      </c>
      <c r="C28" s="332">
        <v>2176430</v>
      </c>
      <c r="D28" s="169"/>
      <c r="E28" s="8"/>
    </row>
    <row r="29" spans="1:5">
      <c r="A29" s="167">
        <v>17</v>
      </c>
      <c r="B29" s="98" t="s">
        <v>184</v>
      </c>
      <c r="C29" s="332">
        <v>0</v>
      </c>
      <c r="D29" s="169"/>
      <c r="E29" s="8"/>
    </row>
    <row r="30" spans="1:5">
      <c r="A30" s="167">
        <v>18</v>
      </c>
      <c r="B30" s="98" t="s">
        <v>185</v>
      </c>
      <c r="C30" s="332">
        <v>180540</v>
      </c>
      <c r="D30" s="169"/>
      <c r="E30" s="8"/>
    </row>
    <row r="31" spans="1:5">
      <c r="A31" s="167">
        <v>19</v>
      </c>
      <c r="B31" s="98" t="s">
        <v>186</v>
      </c>
      <c r="C31" s="332">
        <v>25524</v>
      </c>
      <c r="D31" s="169"/>
      <c r="E31" s="8"/>
    </row>
    <row r="32" spans="1:5">
      <c r="A32" s="167">
        <v>20</v>
      </c>
      <c r="B32" s="98" t="s">
        <v>108</v>
      </c>
      <c r="C32" s="332">
        <v>1663479</v>
      </c>
      <c r="D32" s="169"/>
      <c r="E32" s="8"/>
    </row>
    <row r="33" spans="1:5">
      <c r="A33" s="167">
        <v>20.100000000000001</v>
      </c>
      <c r="B33" s="102" t="s">
        <v>399</v>
      </c>
      <c r="C33" s="334">
        <v>95949</v>
      </c>
      <c r="D33" s="171"/>
      <c r="E33" s="8"/>
    </row>
    <row r="34" spans="1:5">
      <c r="A34" s="167">
        <v>21</v>
      </c>
      <c r="B34" s="101" t="s">
        <v>187</v>
      </c>
      <c r="C34" s="334">
        <v>0</v>
      </c>
      <c r="D34" s="171"/>
      <c r="E34" s="8"/>
    </row>
    <row r="35" spans="1:5">
      <c r="A35" s="167">
        <v>21.1</v>
      </c>
      <c r="B35" s="102" t="s">
        <v>251</v>
      </c>
      <c r="C35" s="337">
        <v>0</v>
      </c>
      <c r="D35" s="174"/>
      <c r="E35" s="8"/>
    </row>
    <row r="36" spans="1:5">
      <c r="A36" s="167">
        <v>22</v>
      </c>
      <c r="B36" s="103" t="s">
        <v>188</v>
      </c>
      <c r="C36" s="335">
        <f>SUM(C25:C32)+C34</f>
        <v>67080251</v>
      </c>
      <c r="D36" s="172"/>
      <c r="E36" s="7"/>
    </row>
    <row r="37" spans="1:5">
      <c r="A37" s="167">
        <v>23</v>
      </c>
      <c r="B37" s="101" t="s">
        <v>189</v>
      </c>
      <c r="C37" s="332">
        <v>22268000</v>
      </c>
      <c r="D37" s="280" t="s">
        <v>413</v>
      </c>
      <c r="E37" s="8"/>
    </row>
    <row r="38" spans="1:5">
      <c r="A38" s="167">
        <v>24</v>
      </c>
      <c r="B38" s="101" t="s">
        <v>190</v>
      </c>
      <c r="C38" s="332">
        <v>0</v>
      </c>
      <c r="D38" s="169"/>
      <c r="E38" s="8"/>
    </row>
    <row r="39" spans="1:5">
      <c r="A39" s="167">
        <v>25</v>
      </c>
      <c r="B39" s="101" t="s">
        <v>250</v>
      </c>
      <c r="C39" s="332">
        <v>0</v>
      </c>
      <c r="D39" s="169"/>
      <c r="E39" s="8"/>
    </row>
    <row r="40" spans="1:5">
      <c r="A40" s="167">
        <v>26</v>
      </c>
      <c r="B40" s="101" t="s">
        <v>192</v>
      </c>
      <c r="C40" s="332">
        <v>0</v>
      </c>
      <c r="D40" s="169"/>
      <c r="E40" s="8"/>
    </row>
    <row r="41" spans="1:5">
      <c r="A41" s="167">
        <v>27</v>
      </c>
      <c r="B41" s="101" t="s">
        <v>193</v>
      </c>
      <c r="C41" s="332">
        <v>0</v>
      </c>
      <c r="D41" s="169"/>
      <c r="E41" s="8"/>
    </row>
    <row r="42" spans="1:5">
      <c r="A42" s="167">
        <v>28</v>
      </c>
      <c r="B42" s="101" t="s">
        <v>194</v>
      </c>
      <c r="C42" s="332">
        <v>367298</v>
      </c>
      <c r="D42" s="280" t="s">
        <v>414</v>
      </c>
      <c r="E42" s="8"/>
    </row>
    <row r="43" spans="1:5">
      <c r="A43" s="167">
        <v>29</v>
      </c>
      <c r="B43" s="101" t="s">
        <v>43</v>
      </c>
      <c r="C43" s="332">
        <v>6005</v>
      </c>
      <c r="D43" s="280" t="s">
        <v>415</v>
      </c>
      <c r="E43" s="8"/>
    </row>
    <row r="44" spans="1:5" ht="16.5" thickBot="1">
      <c r="A44" s="175">
        <v>30</v>
      </c>
      <c r="B44" s="176" t="s">
        <v>195</v>
      </c>
      <c r="C44" s="338">
        <f>SUM(C37:C43)</f>
        <v>22641303</v>
      </c>
      <c r="D44" s="177"/>
      <c r="E44" s="7"/>
    </row>
  </sheetData>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22"/>
  <sheetViews>
    <sheetView workbookViewId="0">
      <pane xSplit="2" ySplit="7" topLeftCell="G8" activePane="bottomRight" state="frozen"/>
      <selection pane="topRight" activeCell="C1" sqref="C1"/>
      <selection pane="bottomLeft" activeCell="A8" sqref="A8"/>
      <selection pane="bottomRight" activeCell="P29" sqref="P29"/>
    </sheetView>
  </sheetViews>
  <sheetFormatPr defaultColWidth="9.140625" defaultRowHeight="12.75"/>
  <cols>
    <col min="1" max="1" width="10.5703125" style="2" bestFit="1" customWidth="1"/>
    <col min="2" max="2" width="77.85546875" style="2" customWidth="1"/>
    <col min="3" max="3" width="10.28515625" style="2" bestFit="1" customWidth="1"/>
    <col min="4" max="4" width="13.28515625" style="2" bestFit="1" customWidth="1"/>
    <col min="5" max="5" width="10.28515625" style="2" bestFit="1" customWidth="1"/>
    <col min="6" max="6" width="13.28515625" style="2" bestFit="1" customWidth="1"/>
    <col min="7" max="7" width="9.42578125" style="2" bestFit="1" customWidth="1"/>
    <col min="8" max="8" width="13.28515625" style="2" bestFit="1" customWidth="1"/>
    <col min="9" max="9" width="10.28515625" style="2" bestFit="1" customWidth="1"/>
    <col min="10" max="10" width="13.28515625" style="2" bestFit="1" customWidth="1"/>
    <col min="11" max="11" width="9.42578125" style="2" bestFit="1" customWidth="1"/>
    <col min="12" max="12" width="13.28515625" style="2" bestFit="1" customWidth="1"/>
    <col min="13" max="13" width="10.28515625" style="2" bestFit="1"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c r="A1" s="2" t="s">
        <v>204</v>
      </c>
      <c r="B1" s="17" t="str">
        <f>'1. key ratios'!B1</f>
        <v>სს ზირაათ ბანკი საქართველო</v>
      </c>
    </row>
    <row r="2" spans="1:19">
      <c r="A2" s="2" t="s">
        <v>205</v>
      </c>
      <c r="B2" s="397">
        <f>'1. key ratios'!B2</f>
        <v>42916</v>
      </c>
    </row>
    <row r="4" spans="1:19" ht="45" customHeight="1" thickBot="1">
      <c r="A4" s="80" t="s">
        <v>364</v>
      </c>
      <c r="B4" s="373" t="s">
        <v>389</v>
      </c>
    </row>
    <row r="5" spans="1:19">
      <c r="A5" s="154"/>
      <c r="B5" s="158"/>
      <c r="C5" s="134" t="s">
        <v>0</v>
      </c>
      <c r="D5" s="134" t="s">
        <v>1</v>
      </c>
      <c r="E5" s="134" t="s">
        <v>2</v>
      </c>
      <c r="F5" s="134" t="s">
        <v>3</v>
      </c>
      <c r="G5" s="134" t="s">
        <v>4</v>
      </c>
      <c r="H5" s="134" t="s">
        <v>11</v>
      </c>
      <c r="I5" s="134" t="s">
        <v>256</v>
      </c>
      <c r="J5" s="134" t="s">
        <v>257</v>
      </c>
      <c r="K5" s="134" t="s">
        <v>258</v>
      </c>
      <c r="L5" s="134" t="s">
        <v>259</v>
      </c>
      <c r="M5" s="134" t="s">
        <v>260</v>
      </c>
      <c r="N5" s="134" t="s">
        <v>261</v>
      </c>
      <c r="O5" s="134" t="s">
        <v>376</v>
      </c>
      <c r="P5" s="134" t="s">
        <v>377</v>
      </c>
      <c r="Q5" s="134" t="s">
        <v>378</v>
      </c>
      <c r="R5" s="364" t="s">
        <v>379</v>
      </c>
      <c r="S5" s="135" t="s">
        <v>380</v>
      </c>
    </row>
    <row r="6" spans="1:19" ht="46.5" customHeight="1">
      <c r="A6" s="182"/>
      <c r="B6" s="446" t="s">
        <v>381</v>
      </c>
      <c r="C6" s="444">
        <v>0</v>
      </c>
      <c r="D6" s="445"/>
      <c r="E6" s="444">
        <v>0.2</v>
      </c>
      <c r="F6" s="445"/>
      <c r="G6" s="444">
        <v>0.35</v>
      </c>
      <c r="H6" s="445"/>
      <c r="I6" s="444">
        <v>0.5</v>
      </c>
      <c r="J6" s="445"/>
      <c r="K6" s="444">
        <v>0.75</v>
      </c>
      <c r="L6" s="445"/>
      <c r="M6" s="444">
        <v>1</v>
      </c>
      <c r="N6" s="445"/>
      <c r="O6" s="444">
        <v>1.5</v>
      </c>
      <c r="P6" s="445"/>
      <c r="Q6" s="444">
        <v>2.5</v>
      </c>
      <c r="R6" s="445"/>
      <c r="S6" s="442" t="s">
        <v>271</v>
      </c>
    </row>
    <row r="7" spans="1:19">
      <c r="A7" s="182"/>
      <c r="B7" s="447"/>
      <c r="C7" s="372" t="s">
        <v>374</v>
      </c>
      <c r="D7" s="372" t="s">
        <v>375</v>
      </c>
      <c r="E7" s="372" t="s">
        <v>374</v>
      </c>
      <c r="F7" s="372" t="s">
        <v>375</v>
      </c>
      <c r="G7" s="372" t="s">
        <v>374</v>
      </c>
      <c r="H7" s="372" t="s">
        <v>375</v>
      </c>
      <c r="I7" s="372" t="s">
        <v>374</v>
      </c>
      <c r="J7" s="372" t="s">
        <v>375</v>
      </c>
      <c r="K7" s="372" t="s">
        <v>374</v>
      </c>
      <c r="L7" s="372" t="s">
        <v>375</v>
      </c>
      <c r="M7" s="372" t="s">
        <v>374</v>
      </c>
      <c r="N7" s="372" t="s">
        <v>375</v>
      </c>
      <c r="O7" s="372" t="s">
        <v>374</v>
      </c>
      <c r="P7" s="372" t="s">
        <v>375</v>
      </c>
      <c r="Q7" s="372" t="s">
        <v>374</v>
      </c>
      <c r="R7" s="372" t="s">
        <v>375</v>
      </c>
      <c r="S7" s="443"/>
    </row>
    <row r="8" spans="1:19" s="186" customFormat="1">
      <c r="A8" s="138">
        <v>1</v>
      </c>
      <c r="B8" s="210" t="s">
        <v>233</v>
      </c>
      <c r="C8" s="340">
        <v>10768457.75</v>
      </c>
      <c r="D8" s="340"/>
      <c r="E8" s="340">
        <v>0</v>
      </c>
      <c r="F8" s="365"/>
      <c r="G8" s="340">
        <v>0</v>
      </c>
      <c r="H8" s="340"/>
      <c r="I8" s="340">
        <v>0</v>
      </c>
      <c r="J8" s="340"/>
      <c r="K8" s="340">
        <v>0</v>
      </c>
      <c r="L8" s="340"/>
      <c r="M8" s="340">
        <v>9864140.4737999998</v>
      </c>
      <c r="N8" s="340"/>
      <c r="O8" s="340">
        <v>0</v>
      </c>
      <c r="P8" s="340"/>
      <c r="Q8" s="340">
        <v>0</v>
      </c>
      <c r="R8" s="365"/>
      <c r="S8" s="379">
        <f>$C$6*SUM(C8:D8)+$E$6*SUM(E8:F8)+$G$6*SUM(G8:H8)+$I$6*SUM(I8:J8)+$K$6*SUM(K8:L8)+$M$6*SUM(M8:N8)+$O$6*SUM(O8:P8)+$Q$6*SUM(Q8:R8)</f>
        <v>9864140.4737999998</v>
      </c>
    </row>
    <row r="9" spans="1:19" s="186" customFormat="1">
      <c r="A9" s="138">
        <v>2</v>
      </c>
      <c r="B9" s="210" t="s">
        <v>234</v>
      </c>
      <c r="C9" s="340">
        <v>0</v>
      </c>
      <c r="D9" s="340"/>
      <c r="E9" s="340">
        <v>0</v>
      </c>
      <c r="F9" s="340"/>
      <c r="G9" s="340">
        <v>0</v>
      </c>
      <c r="H9" s="340"/>
      <c r="I9" s="340">
        <v>0</v>
      </c>
      <c r="J9" s="340"/>
      <c r="K9" s="340">
        <v>0</v>
      </c>
      <c r="L9" s="340"/>
      <c r="M9" s="340">
        <v>0</v>
      </c>
      <c r="N9" s="340"/>
      <c r="O9" s="340">
        <v>0</v>
      </c>
      <c r="P9" s="340"/>
      <c r="Q9" s="340">
        <v>0</v>
      </c>
      <c r="R9" s="365"/>
      <c r="S9" s="379">
        <f t="shared" ref="S9:S21" si="0">$C$6*SUM(C9:D9)+$E$6*SUM(E9:F9)+$G$6*SUM(G9:H9)+$I$6*SUM(I9:J9)+$K$6*SUM(K9:L9)+$M$6*SUM(M9:N9)+$O$6*SUM(O9:P9)+$Q$6*SUM(Q9:R9)</f>
        <v>0</v>
      </c>
    </row>
    <row r="10" spans="1:19" s="186" customFormat="1">
      <c r="A10" s="138">
        <v>3</v>
      </c>
      <c r="B10" s="210" t="s">
        <v>235</v>
      </c>
      <c r="C10" s="340">
        <v>0</v>
      </c>
      <c r="D10" s="340"/>
      <c r="E10" s="340">
        <v>0</v>
      </c>
      <c r="F10" s="340"/>
      <c r="G10" s="340">
        <v>0</v>
      </c>
      <c r="H10" s="340"/>
      <c r="I10" s="340">
        <v>0</v>
      </c>
      <c r="J10" s="340"/>
      <c r="K10" s="340">
        <v>0</v>
      </c>
      <c r="L10" s="340"/>
      <c r="M10" s="340">
        <v>0</v>
      </c>
      <c r="N10" s="340"/>
      <c r="O10" s="340">
        <v>0</v>
      </c>
      <c r="P10" s="340"/>
      <c r="Q10" s="340">
        <v>0</v>
      </c>
      <c r="R10" s="365"/>
      <c r="S10" s="379">
        <f t="shared" si="0"/>
        <v>0</v>
      </c>
    </row>
    <row r="11" spans="1:19" s="186" customFormat="1">
      <c r="A11" s="138">
        <v>4</v>
      </c>
      <c r="B11" s="210" t="s">
        <v>236</v>
      </c>
      <c r="C11" s="340">
        <v>0</v>
      </c>
      <c r="D11" s="340"/>
      <c r="E11" s="340">
        <v>0</v>
      </c>
      <c r="F11" s="340"/>
      <c r="G11" s="340">
        <v>0</v>
      </c>
      <c r="H11" s="340"/>
      <c r="I11" s="340">
        <v>0</v>
      </c>
      <c r="J11" s="340"/>
      <c r="K11" s="340">
        <v>0</v>
      </c>
      <c r="L11" s="340"/>
      <c r="M11" s="340">
        <v>0</v>
      </c>
      <c r="N11" s="340"/>
      <c r="O11" s="340">
        <v>0</v>
      </c>
      <c r="P11" s="340"/>
      <c r="Q11" s="340">
        <v>0</v>
      </c>
      <c r="R11" s="365"/>
      <c r="S11" s="379">
        <f t="shared" si="0"/>
        <v>0</v>
      </c>
    </row>
    <row r="12" spans="1:19" s="186" customFormat="1">
      <c r="A12" s="138">
        <v>5</v>
      </c>
      <c r="B12" s="210" t="s">
        <v>237</v>
      </c>
      <c r="C12" s="340">
        <v>0</v>
      </c>
      <c r="D12" s="340"/>
      <c r="E12" s="340">
        <v>0</v>
      </c>
      <c r="F12" s="340"/>
      <c r="G12" s="340">
        <v>0</v>
      </c>
      <c r="H12" s="340"/>
      <c r="I12" s="340">
        <v>0</v>
      </c>
      <c r="J12" s="340"/>
      <c r="K12" s="340">
        <v>0</v>
      </c>
      <c r="L12" s="340"/>
      <c r="M12" s="340">
        <v>0</v>
      </c>
      <c r="N12" s="340"/>
      <c r="O12" s="340">
        <v>0</v>
      </c>
      <c r="P12" s="340"/>
      <c r="Q12" s="340">
        <v>0</v>
      </c>
      <c r="R12" s="365"/>
      <c r="S12" s="379">
        <f t="shared" si="0"/>
        <v>0</v>
      </c>
    </row>
    <row r="13" spans="1:19" s="186" customFormat="1">
      <c r="A13" s="138">
        <v>6</v>
      </c>
      <c r="B13" s="210" t="s">
        <v>238</v>
      </c>
      <c r="C13" s="340">
        <v>0</v>
      </c>
      <c r="D13" s="340"/>
      <c r="E13" s="340">
        <v>15835389.369999999</v>
      </c>
      <c r="F13" s="340"/>
      <c r="G13" s="340">
        <v>0</v>
      </c>
      <c r="H13" s="340"/>
      <c r="I13" s="340">
        <v>22397411.210000001</v>
      </c>
      <c r="J13" s="340"/>
      <c r="K13" s="340">
        <v>0</v>
      </c>
      <c r="L13" s="340"/>
      <c r="M13" s="340">
        <v>0</v>
      </c>
      <c r="N13" s="340"/>
      <c r="O13" s="340">
        <v>0</v>
      </c>
      <c r="P13" s="340"/>
      <c r="Q13" s="340">
        <v>0</v>
      </c>
      <c r="R13" s="365"/>
      <c r="S13" s="379">
        <f t="shared" si="0"/>
        <v>14365783.479</v>
      </c>
    </row>
    <row r="14" spans="1:19" s="186" customFormat="1">
      <c r="A14" s="138">
        <v>7</v>
      </c>
      <c r="B14" s="210" t="s">
        <v>83</v>
      </c>
      <c r="C14" s="340">
        <v>0</v>
      </c>
      <c r="D14" s="340"/>
      <c r="E14" s="340">
        <v>0</v>
      </c>
      <c r="F14" s="340"/>
      <c r="G14" s="340">
        <v>0</v>
      </c>
      <c r="H14" s="340"/>
      <c r="I14" s="340">
        <v>0</v>
      </c>
      <c r="J14" s="340"/>
      <c r="K14" s="340">
        <v>0</v>
      </c>
      <c r="L14" s="340"/>
      <c r="M14" s="340">
        <v>5770157.6600000001</v>
      </c>
      <c r="N14" s="340">
        <v>694059.67960000003</v>
      </c>
      <c r="O14" s="340">
        <v>0</v>
      </c>
      <c r="P14" s="340"/>
      <c r="Q14" s="340">
        <v>0</v>
      </c>
      <c r="R14" s="365"/>
      <c r="S14" s="379">
        <f t="shared" si="0"/>
        <v>6464217.3396000005</v>
      </c>
    </row>
    <row r="15" spans="1:19" s="186" customFormat="1">
      <c r="A15" s="138">
        <v>8</v>
      </c>
      <c r="B15" s="210" t="s">
        <v>84</v>
      </c>
      <c r="C15" s="340">
        <v>0</v>
      </c>
      <c r="D15" s="340"/>
      <c r="E15" s="340">
        <v>0</v>
      </c>
      <c r="F15" s="340"/>
      <c r="G15" s="340">
        <v>0</v>
      </c>
      <c r="H15" s="340"/>
      <c r="I15" s="340">
        <v>0</v>
      </c>
      <c r="J15" s="340"/>
      <c r="K15" s="340">
        <v>0</v>
      </c>
      <c r="L15" s="340"/>
      <c r="M15" s="340">
        <v>12917918.01</v>
      </c>
      <c r="N15" s="340">
        <v>3569039.2336999997</v>
      </c>
      <c r="O15" s="340">
        <v>0</v>
      </c>
      <c r="P15" s="340"/>
      <c r="Q15" s="340">
        <v>0</v>
      </c>
      <c r="R15" s="365"/>
      <c r="S15" s="379">
        <f t="shared" si="0"/>
        <v>16486957.2437</v>
      </c>
    </row>
    <row r="16" spans="1:19" s="186" customFormat="1">
      <c r="A16" s="138">
        <v>9</v>
      </c>
      <c r="B16" s="210" t="s">
        <v>85</v>
      </c>
      <c r="C16" s="340">
        <v>0</v>
      </c>
      <c r="D16" s="340"/>
      <c r="E16" s="340">
        <v>0</v>
      </c>
      <c r="F16" s="340"/>
      <c r="G16" s="340">
        <v>0</v>
      </c>
      <c r="H16" s="340"/>
      <c r="I16" s="340">
        <v>0</v>
      </c>
      <c r="J16" s="340"/>
      <c r="K16" s="340">
        <v>0</v>
      </c>
      <c r="L16" s="340"/>
      <c r="M16" s="340">
        <v>0</v>
      </c>
      <c r="N16" s="340"/>
      <c r="O16" s="340">
        <v>0</v>
      </c>
      <c r="P16" s="340"/>
      <c r="Q16" s="340">
        <v>0</v>
      </c>
      <c r="R16" s="365"/>
      <c r="S16" s="379">
        <f t="shared" si="0"/>
        <v>0</v>
      </c>
    </row>
    <row r="17" spans="1:19" s="186" customFormat="1">
      <c r="A17" s="138">
        <v>10</v>
      </c>
      <c r="B17" s="210" t="s">
        <v>77</v>
      </c>
      <c r="C17" s="340">
        <v>0</v>
      </c>
      <c r="D17" s="340"/>
      <c r="E17" s="340">
        <v>0</v>
      </c>
      <c r="F17" s="340"/>
      <c r="G17" s="340">
        <v>0</v>
      </c>
      <c r="H17" s="340"/>
      <c r="I17" s="340">
        <v>0</v>
      </c>
      <c r="J17" s="340"/>
      <c r="K17" s="340">
        <v>0</v>
      </c>
      <c r="L17" s="340"/>
      <c r="M17" s="340">
        <v>0</v>
      </c>
      <c r="N17" s="340"/>
      <c r="O17" s="340">
        <v>0</v>
      </c>
      <c r="P17" s="340"/>
      <c r="Q17" s="340">
        <v>0</v>
      </c>
      <c r="R17" s="365"/>
      <c r="S17" s="379">
        <f t="shared" si="0"/>
        <v>0</v>
      </c>
    </row>
    <row r="18" spans="1:19" s="186" customFormat="1">
      <c r="A18" s="138">
        <v>11</v>
      </c>
      <c r="B18" s="210" t="s">
        <v>78</v>
      </c>
      <c r="C18" s="340">
        <v>0</v>
      </c>
      <c r="D18" s="340"/>
      <c r="E18" s="340">
        <v>0</v>
      </c>
      <c r="F18" s="340"/>
      <c r="G18" s="340">
        <v>0</v>
      </c>
      <c r="H18" s="340"/>
      <c r="I18" s="340">
        <v>0</v>
      </c>
      <c r="J18" s="340"/>
      <c r="K18" s="340">
        <v>0</v>
      </c>
      <c r="L18" s="340"/>
      <c r="M18" s="340">
        <v>0</v>
      </c>
      <c r="N18" s="340"/>
      <c r="O18" s="340">
        <v>0</v>
      </c>
      <c r="P18" s="340"/>
      <c r="Q18" s="340">
        <v>0</v>
      </c>
      <c r="R18" s="365"/>
      <c r="S18" s="379">
        <f t="shared" si="0"/>
        <v>0</v>
      </c>
    </row>
    <row r="19" spans="1:19" s="186" customFormat="1">
      <c r="A19" s="138">
        <v>12</v>
      </c>
      <c r="B19" s="210" t="s">
        <v>79</v>
      </c>
      <c r="C19" s="340">
        <v>0</v>
      </c>
      <c r="D19" s="340"/>
      <c r="E19" s="340">
        <v>0</v>
      </c>
      <c r="F19" s="340"/>
      <c r="G19" s="340">
        <v>0</v>
      </c>
      <c r="H19" s="340"/>
      <c r="I19" s="340">
        <v>0</v>
      </c>
      <c r="J19" s="340"/>
      <c r="K19" s="340">
        <v>0</v>
      </c>
      <c r="L19" s="340"/>
      <c r="M19" s="340">
        <v>0</v>
      </c>
      <c r="N19" s="340"/>
      <c r="O19" s="340">
        <v>0</v>
      </c>
      <c r="P19" s="340"/>
      <c r="Q19" s="340">
        <v>0</v>
      </c>
      <c r="R19" s="365"/>
      <c r="S19" s="379">
        <f t="shared" si="0"/>
        <v>0</v>
      </c>
    </row>
    <row r="20" spans="1:19" s="186" customFormat="1">
      <c r="A20" s="138">
        <v>13</v>
      </c>
      <c r="B20" s="210" t="s">
        <v>80</v>
      </c>
      <c r="C20" s="340">
        <v>0</v>
      </c>
      <c r="D20" s="340"/>
      <c r="E20" s="340">
        <v>0</v>
      </c>
      <c r="F20" s="340"/>
      <c r="G20" s="340">
        <v>0</v>
      </c>
      <c r="H20" s="340"/>
      <c r="I20" s="340">
        <v>0</v>
      </c>
      <c r="J20" s="340"/>
      <c r="K20" s="340">
        <v>0</v>
      </c>
      <c r="L20" s="340"/>
      <c r="M20" s="340">
        <v>0</v>
      </c>
      <c r="N20" s="340"/>
      <c r="O20" s="340">
        <v>0</v>
      </c>
      <c r="P20" s="340"/>
      <c r="Q20" s="340">
        <v>0</v>
      </c>
      <c r="R20" s="365"/>
      <c r="S20" s="379">
        <f t="shared" si="0"/>
        <v>0</v>
      </c>
    </row>
    <row r="21" spans="1:19" s="186" customFormat="1">
      <c r="A21" s="138">
        <v>14</v>
      </c>
      <c r="B21" s="210" t="s">
        <v>269</v>
      </c>
      <c r="C21" s="340">
        <v>6347531.9157000007</v>
      </c>
      <c r="D21" s="340"/>
      <c r="E21" s="340">
        <v>389276</v>
      </c>
      <c r="F21" s="340"/>
      <c r="G21" s="340">
        <v>0</v>
      </c>
      <c r="H21" s="340"/>
      <c r="I21" s="340">
        <v>0</v>
      </c>
      <c r="J21" s="340"/>
      <c r="K21" s="340">
        <v>0</v>
      </c>
      <c r="L21" s="340"/>
      <c r="M21" s="340">
        <v>5551598.6104999958</v>
      </c>
      <c r="N21" s="340"/>
      <c r="O21" s="340">
        <v>0</v>
      </c>
      <c r="P21" s="340"/>
      <c r="Q21" s="340">
        <v>0</v>
      </c>
      <c r="R21" s="365"/>
      <c r="S21" s="379">
        <f t="shared" si="0"/>
        <v>5629453.8104999959</v>
      </c>
    </row>
    <row r="22" spans="1:19" ht="13.5" thickBot="1">
      <c r="A22" s="115"/>
      <c r="B22" s="188" t="s">
        <v>76</v>
      </c>
      <c r="C22" s="341">
        <f>SUM(C8:C21)</f>
        <v>17115989.6657</v>
      </c>
      <c r="D22" s="341">
        <f t="shared" ref="D22:S22" si="1">SUM(D8:D21)</f>
        <v>0</v>
      </c>
      <c r="E22" s="341">
        <f t="shared" si="1"/>
        <v>16224665.369999999</v>
      </c>
      <c r="F22" s="341">
        <f t="shared" si="1"/>
        <v>0</v>
      </c>
      <c r="G22" s="341">
        <f t="shared" si="1"/>
        <v>0</v>
      </c>
      <c r="H22" s="341">
        <f t="shared" si="1"/>
        <v>0</v>
      </c>
      <c r="I22" s="341">
        <f t="shared" si="1"/>
        <v>22397411.210000001</v>
      </c>
      <c r="J22" s="341">
        <f t="shared" si="1"/>
        <v>0</v>
      </c>
      <c r="K22" s="341">
        <f t="shared" si="1"/>
        <v>0</v>
      </c>
      <c r="L22" s="341">
        <f t="shared" si="1"/>
        <v>0</v>
      </c>
      <c r="M22" s="341">
        <f t="shared" si="1"/>
        <v>34103814.754299991</v>
      </c>
      <c r="N22" s="341">
        <f t="shared" si="1"/>
        <v>4263098.9133000001</v>
      </c>
      <c r="O22" s="341">
        <f t="shared" si="1"/>
        <v>0</v>
      </c>
      <c r="P22" s="341">
        <f t="shared" si="1"/>
        <v>0</v>
      </c>
      <c r="Q22" s="341">
        <f t="shared" si="1"/>
        <v>0</v>
      </c>
      <c r="R22" s="341">
        <f t="shared" si="1"/>
        <v>0</v>
      </c>
      <c r="S22" s="380">
        <f t="shared" si="1"/>
        <v>52810552.346599996</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28"/>
  <sheetViews>
    <sheetView workbookViewId="0">
      <pane xSplit="2" ySplit="6" topLeftCell="I7" activePane="bottomRight" state="frozen"/>
      <selection pane="topRight" activeCell="C1" sqref="C1"/>
      <selection pane="bottomLeft" activeCell="A6" sqref="A6"/>
      <selection pane="bottomRight" activeCell="B1" sqref="B1:B2"/>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c r="A1" s="2" t="s">
        <v>204</v>
      </c>
      <c r="B1" s="17" t="str">
        <f>'1. key ratios'!B1</f>
        <v>სს ზირაათ ბანკი საქართველო</v>
      </c>
    </row>
    <row r="2" spans="1:22">
      <c r="A2" s="2" t="s">
        <v>205</v>
      </c>
      <c r="B2" s="397">
        <f>'1. key ratios'!B2</f>
        <v>42916</v>
      </c>
    </row>
    <row r="4" spans="1:22" ht="27.75" thickBot="1">
      <c r="A4" s="2" t="s">
        <v>365</v>
      </c>
      <c r="B4" s="374" t="s">
        <v>390</v>
      </c>
      <c r="V4" s="244" t="s">
        <v>106</v>
      </c>
    </row>
    <row r="5" spans="1:22">
      <c r="A5" s="113"/>
      <c r="B5" s="114"/>
      <c r="C5" s="448" t="s">
        <v>215</v>
      </c>
      <c r="D5" s="449"/>
      <c r="E5" s="449"/>
      <c r="F5" s="449"/>
      <c r="G5" s="449"/>
      <c r="H5" s="449"/>
      <c r="I5" s="449"/>
      <c r="J5" s="449"/>
      <c r="K5" s="449"/>
      <c r="L5" s="450"/>
      <c r="M5" s="448" t="s">
        <v>216</v>
      </c>
      <c r="N5" s="449"/>
      <c r="O5" s="449"/>
      <c r="P5" s="449"/>
      <c r="Q5" s="449"/>
      <c r="R5" s="449"/>
      <c r="S5" s="450"/>
      <c r="T5" s="453" t="s">
        <v>388</v>
      </c>
      <c r="U5" s="453" t="s">
        <v>387</v>
      </c>
      <c r="V5" s="451" t="s">
        <v>217</v>
      </c>
    </row>
    <row r="6" spans="1:22" s="80" customFormat="1" ht="140.25">
      <c r="A6" s="136"/>
      <c r="B6" s="212"/>
      <c r="C6" s="111" t="s">
        <v>218</v>
      </c>
      <c r="D6" s="110" t="s">
        <v>219</v>
      </c>
      <c r="E6" s="107" t="s">
        <v>220</v>
      </c>
      <c r="F6" s="375" t="s">
        <v>382</v>
      </c>
      <c r="G6" s="110" t="s">
        <v>221</v>
      </c>
      <c r="H6" s="110" t="s">
        <v>222</v>
      </c>
      <c r="I6" s="110" t="s">
        <v>223</v>
      </c>
      <c r="J6" s="110" t="s">
        <v>268</v>
      </c>
      <c r="K6" s="110" t="s">
        <v>224</v>
      </c>
      <c r="L6" s="112" t="s">
        <v>225</v>
      </c>
      <c r="M6" s="111" t="s">
        <v>226</v>
      </c>
      <c r="N6" s="110" t="s">
        <v>227</v>
      </c>
      <c r="O6" s="110" t="s">
        <v>228</v>
      </c>
      <c r="P6" s="110" t="s">
        <v>229</v>
      </c>
      <c r="Q6" s="110" t="s">
        <v>230</v>
      </c>
      <c r="R6" s="110" t="s">
        <v>231</v>
      </c>
      <c r="S6" s="112" t="s">
        <v>232</v>
      </c>
      <c r="T6" s="454"/>
      <c r="U6" s="454"/>
      <c r="V6" s="452"/>
    </row>
    <row r="7" spans="1:22" s="186" customFormat="1">
      <c r="A7" s="187">
        <v>1</v>
      </c>
      <c r="B7" s="185" t="s">
        <v>233</v>
      </c>
      <c r="C7" s="342"/>
      <c r="D7" s="340"/>
      <c r="E7" s="340"/>
      <c r="F7" s="340"/>
      <c r="G7" s="340"/>
      <c r="H7" s="340"/>
      <c r="I7" s="340"/>
      <c r="J7" s="340"/>
      <c r="K7" s="340"/>
      <c r="L7" s="343"/>
      <c r="M7" s="342"/>
      <c r="N7" s="340"/>
      <c r="O7" s="340"/>
      <c r="P7" s="340"/>
      <c r="Q7" s="340"/>
      <c r="R7" s="340"/>
      <c r="S7" s="343"/>
      <c r="T7" s="369"/>
      <c r="U7" s="368"/>
      <c r="V7" s="344">
        <f>SUM(C7:S7)</f>
        <v>0</v>
      </c>
    </row>
    <row r="8" spans="1:22" s="186" customFormat="1">
      <c r="A8" s="187">
        <v>2</v>
      </c>
      <c r="B8" s="185" t="s">
        <v>234</v>
      </c>
      <c r="C8" s="342"/>
      <c r="D8" s="340"/>
      <c r="E8" s="340"/>
      <c r="F8" s="340"/>
      <c r="G8" s="340"/>
      <c r="H8" s="340"/>
      <c r="I8" s="340"/>
      <c r="J8" s="340"/>
      <c r="K8" s="340"/>
      <c r="L8" s="343"/>
      <c r="M8" s="342"/>
      <c r="N8" s="340"/>
      <c r="O8" s="340"/>
      <c r="P8" s="340"/>
      <c r="Q8" s="340"/>
      <c r="R8" s="340"/>
      <c r="S8" s="343"/>
      <c r="T8" s="368"/>
      <c r="U8" s="368"/>
      <c r="V8" s="344">
        <f t="shared" ref="V8:V20" si="0">SUM(C8:S8)</f>
        <v>0</v>
      </c>
    </row>
    <row r="9" spans="1:22" s="186" customFormat="1">
      <c r="A9" s="187">
        <v>3</v>
      </c>
      <c r="B9" s="185" t="s">
        <v>235</v>
      </c>
      <c r="C9" s="342"/>
      <c r="D9" s="340"/>
      <c r="E9" s="340"/>
      <c r="F9" s="340"/>
      <c r="G9" s="340"/>
      <c r="H9" s="340"/>
      <c r="I9" s="340"/>
      <c r="J9" s="340"/>
      <c r="K9" s="340"/>
      <c r="L9" s="343"/>
      <c r="M9" s="342"/>
      <c r="N9" s="340"/>
      <c r="O9" s="340"/>
      <c r="P9" s="340"/>
      <c r="Q9" s="340"/>
      <c r="R9" s="340"/>
      <c r="S9" s="343"/>
      <c r="T9" s="368"/>
      <c r="U9" s="368"/>
      <c r="V9" s="344">
        <f>SUM(C9:S9)</f>
        <v>0</v>
      </c>
    </row>
    <row r="10" spans="1:22" s="186" customFormat="1">
      <c r="A10" s="187">
        <v>4</v>
      </c>
      <c r="B10" s="185" t="s">
        <v>236</v>
      </c>
      <c r="C10" s="342"/>
      <c r="D10" s="340"/>
      <c r="E10" s="340"/>
      <c r="F10" s="340"/>
      <c r="G10" s="340"/>
      <c r="H10" s="340"/>
      <c r="I10" s="340"/>
      <c r="J10" s="340"/>
      <c r="K10" s="340"/>
      <c r="L10" s="343"/>
      <c r="M10" s="342"/>
      <c r="N10" s="340"/>
      <c r="O10" s="340"/>
      <c r="P10" s="340"/>
      <c r="Q10" s="340"/>
      <c r="R10" s="340"/>
      <c r="S10" s="343"/>
      <c r="T10" s="368"/>
      <c r="U10" s="368"/>
      <c r="V10" s="344">
        <f t="shared" si="0"/>
        <v>0</v>
      </c>
    </row>
    <row r="11" spans="1:22" s="186" customFormat="1">
      <c r="A11" s="187">
        <v>5</v>
      </c>
      <c r="B11" s="185" t="s">
        <v>237</v>
      </c>
      <c r="C11" s="342"/>
      <c r="D11" s="340"/>
      <c r="E11" s="340"/>
      <c r="F11" s="340"/>
      <c r="G11" s="340"/>
      <c r="H11" s="340"/>
      <c r="I11" s="340"/>
      <c r="J11" s="340"/>
      <c r="K11" s="340"/>
      <c r="L11" s="343"/>
      <c r="M11" s="342"/>
      <c r="N11" s="340"/>
      <c r="O11" s="340"/>
      <c r="P11" s="340"/>
      <c r="Q11" s="340"/>
      <c r="R11" s="340"/>
      <c r="S11" s="343"/>
      <c r="T11" s="368"/>
      <c r="U11" s="368"/>
      <c r="V11" s="344">
        <f t="shared" si="0"/>
        <v>0</v>
      </c>
    </row>
    <row r="12" spans="1:22" s="186" customFormat="1">
      <c r="A12" s="187">
        <v>6</v>
      </c>
      <c r="B12" s="185" t="s">
        <v>238</v>
      </c>
      <c r="C12" s="342"/>
      <c r="D12" s="340"/>
      <c r="E12" s="340"/>
      <c r="F12" s="340"/>
      <c r="G12" s="340"/>
      <c r="H12" s="340"/>
      <c r="I12" s="340"/>
      <c r="J12" s="340"/>
      <c r="K12" s="340"/>
      <c r="L12" s="343"/>
      <c r="M12" s="342"/>
      <c r="N12" s="340"/>
      <c r="O12" s="340"/>
      <c r="P12" s="340"/>
      <c r="Q12" s="340"/>
      <c r="R12" s="340"/>
      <c r="S12" s="343"/>
      <c r="T12" s="368"/>
      <c r="U12" s="368"/>
      <c r="V12" s="344">
        <f t="shared" si="0"/>
        <v>0</v>
      </c>
    </row>
    <row r="13" spans="1:22" s="186" customFormat="1">
      <c r="A13" s="187">
        <v>7</v>
      </c>
      <c r="B13" s="185" t="s">
        <v>83</v>
      </c>
      <c r="C13" s="342"/>
      <c r="D13" s="340"/>
      <c r="E13" s="340"/>
      <c r="F13" s="340"/>
      <c r="G13" s="340"/>
      <c r="H13" s="340"/>
      <c r="I13" s="340"/>
      <c r="J13" s="340"/>
      <c r="K13" s="340"/>
      <c r="L13" s="343"/>
      <c r="M13" s="342"/>
      <c r="N13" s="340"/>
      <c r="O13" s="340"/>
      <c r="P13" s="340"/>
      <c r="Q13" s="340"/>
      <c r="R13" s="340"/>
      <c r="S13" s="343"/>
      <c r="T13" s="368"/>
      <c r="U13" s="368"/>
      <c r="V13" s="344">
        <f t="shared" si="0"/>
        <v>0</v>
      </c>
    </row>
    <row r="14" spans="1:22" s="186" customFormat="1">
      <c r="A14" s="187">
        <v>8</v>
      </c>
      <c r="B14" s="185" t="s">
        <v>84</v>
      </c>
      <c r="C14" s="342"/>
      <c r="D14" s="340"/>
      <c r="E14" s="340"/>
      <c r="F14" s="340"/>
      <c r="G14" s="340"/>
      <c r="H14" s="340"/>
      <c r="I14" s="340"/>
      <c r="J14" s="340"/>
      <c r="K14" s="340"/>
      <c r="L14" s="343"/>
      <c r="M14" s="342"/>
      <c r="N14" s="340"/>
      <c r="O14" s="340"/>
      <c r="P14" s="340"/>
      <c r="Q14" s="340"/>
      <c r="R14" s="340"/>
      <c r="S14" s="343"/>
      <c r="T14" s="368"/>
      <c r="U14" s="368"/>
      <c r="V14" s="344">
        <f t="shared" si="0"/>
        <v>0</v>
      </c>
    </row>
    <row r="15" spans="1:22" s="186" customFormat="1">
      <c r="A15" s="187">
        <v>9</v>
      </c>
      <c r="B15" s="185" t="s">
        <v>85</v>
      </c>
      <c r="C15" s="342"/>
      <c r="D15" s="340"/>
      <c r="E15" s="340"/>
      <c r="F15" s="340"/>
      <c r="G15" s="340"/>
      <c r="H15" s="340"/>
      <c r="I15" s="340"/>
      <c r="J15" s="340"/>
      <c r="K15" s="340"/>
      <c r="L15" s="343"/>
      <c r="M15" s="342"/>
      <c r="N15" s="340"/>
      <c r="O15" s="340"/>
      <c r="P15" s="340"/>
      <c r="Q15" s="340"/>
      <c r="R15" s="340"/>
      <c r="S15" s="343"/>
      <c r="T15" s="368"/>
      <c r="U15" s="368"/>
      <c r="V15" s="344">
        <f t="shared" si="0"/>
        <v>0</v>
      </c>
    </row>
    <row r="16" spans="1:22" s="186" customFormat="1">
      <c r="A16" s="187">
        <v>10</v>
      </c>
      <c r="B16" s="185" t="s">
        <v>77</v>
      </c>
      <c r="C16" s="342"/>
      <c r="D16" s="340"/>
      <c r="E16" s="340"/>
      <c r="F16" s="340"/>
      <c r="G16" s="340"/>
      <c r="H16" s="340"/>
      <c r="I16" s="340"/>
      <c r="J16" s="340"/>
      <c r="K16" s="340"/>
      <c r="L16" s="343"/>
      <c r="M16" s="342"/>
      <c r="N16" s="340"/>
      <c r="O16" s="340"/>
      <c r="P16" s="340"/>
      <c r="Q16" s="340"/>
      <c r="R16" s="340"/>
      <c r="S16" s="343"/>
      <c r="T16" s="368"/>
      <c r="U16" s="368"/>
      <c r="V16" s="344">
        <f t="shared" si="0"/>
        <v>0</v>
      </c>
    </row>
    <row r="17" spans="1:22" s="186" customFormat="1">
      <c r="A17" s="187">
        <v>11</v>
      </c>
      <c r="B17" s="185" t="s">
        <v>78</v>
      </c>
      <c r="C17" s="342"/>
      <c r="D17" s="340"/>
      <c r="E17" s="340"/>
      <c r="F17" s="340"/>
      <c r="G17" s="340"/>
      <c r="H17" s="340"/>
      <c r="I17" s="340"/>
      <c r="J17" s="340"/>
      <c r="K17" s="340"/>
      <c r="L17" s="343"/>
      <c r="M17" s="342"/>
      <c r="N17" s="340"/>
      <c r="O17" s="340"/>
      <c r="P17" s="340"/>
      <c r="Q17" s="340"/>
      <c r="R17" s="340"/>
      <c r="S17" s="343"/>
      <c r="T17" s="368"/>
      <c r="U17" s="368"/>
      <c r="V17" s="344">
        <f t="shared" si="0"/>
        <v>0</v>
      </c>
    </row>
    <row r="18" spans="1:22" s="186" customFormat="1">
      <c r="A18" s="187">
        <v>12</v>
      </c>
      <c r="B18" s="185" t="s">
        <v>79</v>
      </c>
      <c r="C18" s="342"/>
      <c r="D18" s="340"/>
      <c r="E18" s="340"/>
      <c r="F18" s="340"/>
      <c r="G18" s="340"/>
      <c r="H18" s="340"/>
      <c r="I18" s="340"/>
      <c r="J18" s="340"/>
      <c r="K18" s="340"/>
      <c r="L18" s="343"/>
      <c r="M18" s="342"/>
      <c r="N18" s="340"/>
      <c r="O18" s="340"/>
      <c r="P18" s="340"/>
      <c r="Q18" s="340"/>
      <c r="R18" s="340"/>
      <c r="S18" s="343"/>
      <c r="T18" s="368"/>
      <c r="U18" s="368"/>
      <c r="V18" s="344">
        <f t="shared" si="0"/>
        <v>0</v>
      </c>
    </row>
    <row r="19" spans="1:22" s="186" customFormat="1">
      <c r="A19" s="187">
        <v>13</v>
      </c>
      <c r="B19" s="185" t="s">
        <v>80</v>
      </c>
      <c r="C19" s="342"/>
      <c r="D19" s="340"/>
      <c r="E19" s="340"/>
      <c r="F19" s="340"/>
      <c r="G19" s="340"/>
      <c r="H19" s="340"/>
      <c r="I19" s="340"/>
      <c r="J19" s="340"/>
      <c r="K19" s="340"/>
      <c r="L19" s="343"/>
      <c r="M19" s="342"/>
      <c r="N19" s="340"/>
      <c r="O19" s="340"/>
      <c r="P19" s="340"/>
      <c r="Q19" s="340"/>
      <c r="R19" s="340"/>
      <c r="S19" s="343"/>
      <c r="T19" s="368"/>
      <c r="U19" s="368"/>
      <c r="V19" s="344">
        <f t="shared" si="0"/>
        <v>0</v>
      </c>
    </row>
    <row r="20" spans="1:22" s="186" customFormat="1">
      <c r="A20" s="187">
        <v>14</v>
      </c>
      <c r="B20" s="185" t="s">
        <v>269</v>
      </c>
      <c r="C20" s="342"/>
      <c r="D20" s="340"/>
      <c r="E20" s="340"/>
      <c r="F20" s="340"/>
      <c r="G20" s="340"/>
      <c r="H20" s="340"/>
      <c r="I20" s="340"/>
      <c r="J20" s="340"/>
      <c r="K20" s="340"/>
      <c r="L20" s="343"/>
      <c r="M20" s="342"/>
      <c r="N20" s="340"/>
      <c r="O20" s="340"/>
      <c r="P20" s="340"/>
      <c r="Q20" s="340"/>
      <c r="R20" s="340"/>
      <c r="S20" s="343"/>
      <c r="T20" s="368"/>
      <c r="U20" s="368"/>
      <c r="V20" s="344">
        <f t="shared" si="0"/>
        <v>0</v>
      </c>
    </row>
    <row r="21" spans="1:22" ht="13.5" thickBot="1">
      <c r="A21" s="115"/>
      <c r="B21" s="116" t="s">
        <v>76</v>
      </c>
      <c r="C21" s="345">
        <f>SUM(C7:C20)</f>
        <v>0</v>
      </c>
      <c r="D21" s="341">
        <f t="shared" ref="D21:V21" si="1">SUM(D7:D20)</f>
        <v>0</v>
      </c>
      <c r="E21" s="341">
        <f t="shared" si="1"/>
        <v>0</v>
      </c>
      <c r="F21" s="341">
        <f t="shared" si="1"/>
        <v>0</v>
      </c>
      <c r="G21" s="341">
        <f t="shared" si="1"/>
        <v>0</v>
      </c>
      <c r="H21" s="341">
        <f t="shared" si="1"/>
        <v>0</v>
      </c>
      <c r="I21" s="341">
        <f t="shared" si="1"/>
        <v>0</v>
      </c>
      <c r="J21" s="341">
        <f t="shared" si="1"/>
        <v>0</v>
      </c>
      <c r="K21" s="341">
        <f t="shared" si="1"/>
        <v>0</v>
      </c>
      <c r="L21" s="346">
        <f t="shared" si="1"/>
        <v>0</v>
      </c>
      <c r="M21" s="345">
        <f t="shared" si="1"/>
        <v>0</v>
      </c>
      <c r="N21" s="341">
        <f t="shared" si="1"/>
        <v>0</v>
      </c>
      <c r="O21" s="341">
        <f t="shared" si="1"/>
        <v>0</v>
      </c>
      <c r="P21" s="341">
        <f t="shared" si="1"/>
        <v>0</v>
      </c>
      <c r="Q21" s="341">
        <f t="shared" si="1"/>
        <v>0</v>
      </c>
      <c r="R21" s="341">
        <f t="shared" si="1"/>
        <v>0</v>
      </c>
      <c r="S21" s="346">
        <f t="shared" si="1"/>
        <v>0</v>
      </c>
      <c r="T21" s="346">
        <f>SUM(T7:T20)</f>
        <v>0</v>
      </c>
      <c r="U21" s="346">
        <f t="shared" si="1"/>
        <v>0</v>
      </c>
      <c r="V21" s="347">
        <f t="shared" si="1"/>
        <v>0</v>
      </c>
    </row>
    <row r="24" spans="1:22">
      <c r="A24" s="19"/>
      <c r="B24" s="19"/>
      <c r="C24" s="84"/>
      <c r="D24" s="84"/>
      <c r="E24" s="84"/>
    </row>
    <row r="25" spans="1:22">
      <c r="A25" s="108"/>
      <c r="B25" s="108"/>
      <c r="C25" s="19"/>
      <c r="D25" s="84"/>
      <c r="E25" s="84"/>
    </row>
    <row r="26" spans="1:22">
      <c r="A26" s="108"/>
      <c r="B26" s="109"/>
      <c r="C26" s="19"/>
      <c r="D26" s="84"/>
      <c r="E26" s="84"/>
    </row>
    <row r="27" spans="1:22">
      <c r="A27" s="108"/>
      <c r="B27" s="108"/>
      <c r="C27" s="19"/>
      <c r="D27" s="84"/>
      <c r="E27" s="84"/>
    </row>
    <row r="28" spans="1:22">
      <c r="A28" s="108"/>
      <c r="B28" s="109"/>
      <c r="C28" s="19"/>
      <c r="D28" s="84"/>
      <c r="E28" s="84"/>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H21" sqref="H21"/>
    </sheetView>
  </sheetViews>
  <sheetFormatPr defaultColWidth="9.140625" defaultRowHeight="12.75"/>
  <cols>
    <col min="1" max="1" width="11.140625" style="2"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c r="A1" s="2" t="s">
        <v>204</v>
      </c>
      <c r="B1" s="17" t="str">
        <f>'1. key ratios'!B1</f>
        <v>სს ზირაათ ბანკი საქართველო</v>
      </c>
    </row>
    <row r="2" spans="1:9">
      <c r="A2" s="2" t="s">
        <v>205</v>
      </c>
      <c r="B2" s="397">
        <f>'1. key ratios'!B2</f>
        <v>42916</v>
      </c>
    </row>
    <row r="4" spans="1:9" ht="13.5" thickBot="1">
      <c r="A4" s="2" t="s">
        <v>366</v>
      </c>
      <c r="B4" s="371" t="s">
        <v>391</v>
      </c>
    </row>
    <row r="5" spans="1:9">
      <c r="A5" s="113"/>
      <c r="B5" s="183"/>
      <c r="C5" s="189" t="s">
        <v>0</v>
      </c>
      <c r="D5" s="189" t="s">
        <v>1</v>
      </c>
      <c r="E5" s="189" t="s">
        <v>2</v>
      </c>
      <c r="F5" s="189" t="s">
        <v>3</v>
      </c>
      <c r="G5" s="366" t="s">
        <v>4</v>
      </c>
      <c r="H5" s="190" t="s">
        <v>11</v>
      </c>
      <c r="I5" s="25"/>
    </row>
    <row r="6" spans="1:9" ht="15" customHeight="1">
      <c r="A6" s="182"/>
      <c r="B6" s="23"/>
      <c r="C6" s="455" t="s">
        <v>383</v>
      </c>
      <c r="D6" s="457" t="s">
        <v>393</v>
      </c>
      <c r="E6" s="458"/>
      <c r="F6" s="455" t="s">
        <v>394</v>
      </c>
      <c r="G6" s="455" t="s">
        <v>395</v>
      </c>
      <c r="H6" s="440" t="s">
        <v>385</v>
      </c>
      <c r="I6" s="25"/>
    </row>
    <row r="7" spans="1:9" ht="76.5">
      <c r="A7" s="182"/>
      <c r="B7" s="23"/>
      <c r="C7" s="456"/>
      <c r="D7" s="370" t="s">
        <v>386</v>
      </c>
      <c r="E7" s="370" t="s">
        <v>384</v>
      </c>
      <c r="F7" s="456"/>
      <c r="G7" s="456"/>
      <c r="H7" s="441"/>
      <c r="I7" s="25"/>
    </row>
    <row r="8" spans="1:9">
      <c r="A8" s="104">
        <v>1</v>
      </c>
      <c r="B8" s="86" t="s">
        <v>233</v>
      </c>
      <c r="C8" s="348">
        <v>20632598.2238</v>
      </c>
      <c r="D8" s="349">
        <v>0</v>
      </c>
      <c r="E8" s="348">
        <v>0</v>
      </c>
      <c r="F8" s="348">
        <v>9864140.4737999998</v>
      </c>
      <c r="G8" s="367">
        <v>9864140.4737999998</v>
      </c>
      <c r="H8" s="376">
        <f>G8/(C8+E8)</f>
        <v>0.47808523031392003</v>
      </c>
    </row>
    <row r="9" spans="1:9" ht="15" customHeight="1">
      <c r="A9" s="104">
        <v>2</v>
      </c>
      <c r="B9" s="86" t="s">
        <v>234</v>
      </c>
      <c r="C9" s="348">
        <v>0</v>
      </c>
      <c r="D9" s="349">
        <v>0</v>
      </c>
      <c r="E9" s="348">
        <v>0</v>
      </c>
      <c r="F9" s="348">
        <v>0</v>
      </c>
      <c r="G9" s="367">
        <v>0</v>
      </c>
      <c r="H9" s="376">
        <v>0</v>
      </c>
    </row>
    <row r="10" spans="1:9">
      <c r="A10" s="104">
        <v>3</v>
      </c>
      <c r="B10" s="86" t="s">
        <v>235</v>
      </c>
      <c r="C10" s="348">
        <v>0</v>
      </c>
      <c r="D10" s="349">
        <v>0</v>
      </c>
      <c r="E10" s="348">
        <v>0</v>
      </c>
      <c r="F10" s="348">
        <v>0</v>
      </c>
      <c r="G10" s="367">
        <v>0</v>
      </c>
      <c r="H10" s="376">
        <v>0</v>
      </c>
    </row>
    <row r="11" spans="1:9">
      <c r="A11" s="104">
        <v>4</v>
      </c>
      <c r="B11" s="86" t="s">
        <v>236</v>
      </c>
      <c r="C11" s="348">
        <v>0</v>
      </c>
      <c r="D11" s="349">
        <v>0</v>
      </c>
      <c r="E11" s="348">
        <v>0</v>
      </c>
      <c r="F11" s="348">
        <v>0</v>
      </c>
      <c r="G11" s="367">
        <v>0</v>
      </c>
      <c r="H11" s="376">
        <v>0</v>
      </c>
    </row>
    <row r="12" spans="1:9">
      <c r="A12" s="104">
        <v>5</v>
      </c>
      <c r="B12" s="86" t="s">
        <v>237</v>
      </c>
      <c r="C12" s="348">
        <v>0</v>
      </c>
      <c r="D12" s="349">
        <v>0</v>
      </c>
      <c r="E12" s="348">
        <v>0</v>
      </c>
      <c r="F12" s="348">
        <v>0</v>
      </c>
      <c r="G12" s="367">
        <v>0</v>
      </c>
      <c r="H12" s="376">
        <v>0</v>
      </c>
    </row>
    <row r="13" spans="1:9">
      <c r="A13" s="104">
        <v>6</v>
      </c>
      <c r="B13" s="86" t="s">
        <v>238</v>
      </c>
      <c r="C13" s="348">
        <v>38232800.579999998</v>
      </c>
      <c r="D13" s="349">
        <v>0</v>
      </c>
      <c r="E13" s="348">
        <v>0</v>
      </c>
      <c r="F13" s="348">
        <v>14365783.479</v>
      </c>
      <c r="G13" s="367">
        <v>14365783.479</v>
      </c>
      <c r="H13" s="376">
        <f t="shared" ref="H13:H22" si="0">G13/(C13+E13)</f>
        <v>0.37574499542455442</v>
      </c>
    </row>
    <row r="14" spans="1:9">
      <c r="A14" s="104">
        <v>7</v>
      </c>
      <c r="B14" s="86" t="s">
        <v>83</v>
      </c>
      <c r="C14" s="348">
        <v>5770157.6600000001</v>
      </c>
      <c r="D14" s="349">
        <v>694059.67960000003</v>
      </c>
      <c r="E14" s="348">
        <v>694059.67960000003</v>
      </c>
      <c r="F14" s="348">
        <v>8105800.0896000005</v>
      </c>
      <c r="G14" s="367">
        <v>8105800.0896000005</v>
      </c>
      <c r="H14" s="376">
        <f t="shared" si="0"/>
        <v>1.2539491888590459</v>
      </c>
    </row>
    <row r="15" spans="1:9">
      <c r="A15" s="104">
        <v>8</v>
      </c>
      <c r="B15" s="86" t="s">
        <v>84</v>
      </c>
      <c r="C15" s="348">
        <v>12917918.01</v>
      </c>
      <c r="D15" s="349">
        <v>4260801.3521999996</v>
      </c>
      <c r="E15" s="348">
        <v>3569039.2336999997</v>
      </c>
      <c r="F15" s="348">
        <v>20815943.743699998</v>
      </c>
      <c r="G15" s="367">
        <v>20815943.743699998</v>
      </c>
      <c r="H15" s="376">
        <f t="shared" si="0"/>
        <v>1.262570372204622</v>
      </c>
    </row>
    <row r="16" spans="1:9">
      <c r="A16" s="104">
        <v>9</v>
      </c>
      <c r="B16" s="86" t="s">
        <v>85</v>
      </c>
      <c r="C16" s="348">
        <v>0</v>
      </c>
      <c r="D16" s="349">
        <v>0</v>
      </c>
      <c r="E16" s="348">
        <v>0</v>
      </c>
      <c r="F16" s="348">
        <v>0</v>
      </c>
      <c r="G16" s="367">
        <v>0</v>
      </c>
      <c r="H16" s="376">
        <v>0</v>
      </c>
    </row>
    <row r="17" spans="1:8">
      <c r="A17" s="104">
        <v>10</v>
      </c>
      <c r="B17" s="86" t="s">
        <v>77</v>
      </c>
      <c r="C17" s="348">
        <v>0</v>
      </c>
      <c r="D17" s="349">
        <v>0</v>
      </c>
      <c r="E17" s="348">
        <v>0</v>
      </c>
      <c r="F17" s="348">
        <v>0</v>
      </c>
      <c r="G17" s="367">
        <v>0</v>
      </c>
      <c r="H17" s="376">
        <v>0</v>
      </c>
    </row>
    <row r="18" spans="1:8">
      <c r="A18" s="104">
        <v>11</v>
      </c>
      <c r="B18" s="86" t="s">
        <v>78</v>
      </c>
      <c r="C18" s="348">
        <v>0</v>
      </c>
      <c r="D18" s="349">
        <v>0</v>
      </c>
      <c r="E18" s="348">
        <v>0</v>
      </c>
      <c r="F18" s="348">
        <v>0</v>
      </c>
      <c r="G18" s="367">
        <v>0</v>
      </c>
      <c r="H18" s="376">
        <v>0</v>
      </c>
    </row>
    <row r="19" spans="1:8">
      <c r="A19" s="104">
        <v>12</v>
      </c>
      <c r="B19" s="86" t="s">
        <v>79</v>
      </c>
      <c r="C19" s="348">
        <v>0</v>
      </c>
      <c r="D19" s="349">
        <v>0</v>
      </c>
      <c r="E19" s="348">
        <v>0</v>
      </c>
      <c r="F19" s="348">
        <v>0</v>
      </c>
      <c r="G19" s="367">
        <v>0</v>
      </c>
      <c r="H19" s="376">
        <v>0</v>
      </c>
    </row>
    <row r="20" spans="1:8">
      <c r="A20" s="104">
        <v>13</v>
      </c>
      <c r="B20" s="86" t="s">
        <v>80</v>
      </c>
      <c r="C20" s="348">
        <v>0</v>
      </c>
      <c r="D20" s="349">
        <v>0</v>
      </c>
      <c r="E20" s="348">
        <v>0</v>
      </c>
      <c r="F20" s="348">
        <v>0</v>
      </c>
      <c r="G20" s="367">
        <v>0</v>
      </c>
      <c r="H20" s="376">
        <v>0</v>
      </c>
    </row>
    <row r="21" spans="1:8">
      <c r="A21" s="104">
        <v>14</v>
      </c>
      <c r="B21" s="86" t="s">
        <v>269</v>
      </c>
      <c r="C21" s="348">
        <v>12288406.526199996</v>
      </c>
      <c r="D21" s="349">
        <v>0</v>
      </c>
      <c r="E21" s="348">
        <v>0</v>
      </c>
      <c r="F21" s="348">
        <v>5629453.8104999959</v>
      </c>
      <c r="G21" s="367">
        <v>5629453.8104999959</v>
      </c>
      <c r="H21" s="376">
        <f t="shared" si="0"/>
        <v>0.45811096813061075</v>
      </c>
    </row>
    <row r="22" spans="1:8" ht="13.5" thickBot="1">
      <c r="A22" s="184"/>
      <c r="B22" s="191" t="s">
        <v>76</v>
      </c>
      <c r="C22" s="341">
        <f t="shared" ref="C22:E22" si="1">SUM(C8:C21)</f>
        <v>89841881</v>
      </c>
      <c r="D22" s="341">
        <f t="shared" si="1"/>
        <v>4954861.0318</v>
      </c>
      <c r="E22" s="341">
        <f t="shared" si="1"/>
        <v>4263098.9133000001</v>
      </c>
      <c r="F22" s="341">
        <f>SUM(F8:F21)</f>
        <v>58781121.596599996</v>
      </c>
      <c r="G22" s="341">
        <f>SUM(G8:G21)</f>
        <v>58781121.596599996</v>
      </c>
      <c r="H22" s="377">
        <f t="shared" si="0"/>
        <v>0.6246334853984955</v>
      </c>
    </row>
    <row r="28" spans="1:8" ht="10.5" customHeight="1"/>
  </sheetData>
  <mergeCells count="5">
    <mergeCell ref="C6:C7"/>
    <mergeCell ref="F6:F7"/>
    <mergeCell ref="G6:G7"/>
    <mergeCell ref="H6:H7"/>
    <mergeCell ref="D6:E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7"/>
  <sheetViews>
    <sheetView workbookViewId="0">
      <pane xSplit="1" ySplit="6" topLeftCell="B7" activePane="bottomRight" state="frozen"/>
      <selection pane="topRight" activeCell="B1" sqref="B1"/>
      <selection pane="bottomLeft" activeCell="A7" sqref="A7"/>
      <selection pane="bottomRight" activeCell="B27" sqref="B27"/>
    </sheetView>
  </sheetViews>
  <sheetFormatPr defaultColWidth="9.140625" defaultRowHeight="12.75"/>
  <cols>
    <col min="1" max="1" width="10.5703125" style="2" bestFit="1" customWidth="1"/>
    <col min="2" max="2" width="104.140625" style="2" customWidth="1"/>
    <col min="3" max="3" width="23.5703125" style="2" customWidth="1"/>
    <col min="4" max="4" width="24.28515625" style="2" customWidth="1"/>
    <col min="5" max="16384" width="9.140625" style="13"/>
  </cols>
  <sheetData>
    <row r="1" spans="1:4">
      <c r="A1" s="2" t="s">
        <v>204</v>
      </c>
      <c r="B1" s="17" t="str">
        <f>'1. key ratios'!B1</f>
        <v>სს ზირაათ ბანკი საქართველო</v>
      </c>
    </row>
    <row r="2" spans="1:4">
      <c r="A2" s="2" t="s">
        <v>205</v>
      </c>
      <c r="B2" s="397">
        <f>'1. key ratios'!B2</f>
        <v>42916</v>
      </c>
      <c r="C2" s="5"/>
      <c r="D2" s="5"/>
    </row>
    <row r="3" spans="1:4">
      <c r="B3" s="5"/>
      <c r="C3" s="5"/>
      <c r="D3" s="5"/>
    </row>
    <row r="4" spans="1:4" ht="13.5" thickBot="1">
      <c r="A4" s="2" t="s">
        <v>367</v>
      </c>
      <c r="B4" s="118" t="s">
        <v>82</v>
      </c>
      <c r="C4" s="118"/>
      <c r="D4" s="119"/>
    </row>
    <row r="5" spans="1:4">
      <c r="A5" s="192"/>
      <c r="B5" s="158"/>
      <c r="C5" s="386" t="s">
        <v>0</v>
      </c>
      <c r="D5" s="193" t="s">
        <v>1</v>
      </c>
    </row>
    <row r="6" spans="1:4" ht="66.75" customHeight="1">
      <c r="A6" s="194"/>
      <c r="B6" s="120" t="s">
        <v>81</v>
      </c>
      <c r="C6" s="121" t="s">
        <v>87</v>
      </c>
      <c r="D6" s="195" t="s">
        <v>82</v>
      </c>
    </row>
    <row r="7" spans="1:4">
      <c r="A7" s="196">
        <v>1</v>
      </c>
      <c r="B7" s="86" t="s">
        <v>83</v>
      </c>
      <c r="C7" s="350">
        <v>2188777</v>
      </c>
      <c r="D7" s="354">
        <v>1641582.75</v>
      </c>
    </row>
    <row r="8" spans="1:4">
      <c r="A8" s="196">
        <v>2</v>
      </c>
      <c r="B8" s="86" t="s">
        <v>84</v>
      </c>
      <c r="C8" s="350">
        <v>5771982</v>
      </c>
      <c r="D8" s="354">
        <v>4328986.5</v>
      </c>
    </row>
    <row r="9" spans="1:4">
      <c r="A9" s="196">
        <v>3</v>
      </c>
      <c r="B9" s="86" t="s">
        <v>85</v>
      </c>
      <c r="C9" s="350"/>
      <c r="D9" s="354"/>
    </row>
    <row r="10" spans="1:4">
      <c r="A10" s="196">
        <v>4</v>
      </c>
      <c r="B10" s="86" t="s">
        <v>77</v>
      </c>
      <c r="C10" s="350"/>
      <c r="D10" s="354"/>
    </row>
    <row r="11" spans="1:4">
      <c r="A11" s="196">
        <v>5</v>
      </c>
      <c r="B11" s="86" t="s">
        <v>78</v>
      </c>
      <c r="C11" s="352"/>
      <c r="D11" s="354"/>
    </row>
    <row r="12" spans="1:4">
      <c r="A12" s="196">
        <v>6</v>
      </c>
      <c r="B12" s="86" t="s">
        <v>79</v>
      </c>
      <c r="C12" s="351"/>
      <c r="D12" s="354"/>
    </row>
    <row r="13" spans="1:4">
      <c r="A13" s="196">
        <v>7</v>
      </c>
      <c r="B13" s="122" t="s">
        <v>80</v>
      </c>
      <c r="C13" s="351"/>
      <c r="D13" s="354"/>
    </row>
    <row r="14" spans="1:4">
      <c r="A14" s="196">
        <v>8</v>
      </c>
      <c r="B14" s="122" t="s">
        <v>86</v>
      </c>
      <c r="C14" s="350"/>
      <c r="D14" s="354"/>
    </row>
    <row r="15" spans="1:4" ht="13.5" thickBot="1">
      <c r="A15" s="197">
        <v>9</v>
      </c>
      <c r="B15" s="188" t="s">
        <v>76</v>
      </c>
      <c r="C15" s="353">
        <f>SUM(C7:C14)</f>
        <v>7960759</v>
      </c>
      <c r="D15" s="355">
        <f>SUM(D7:D14)</f>
        <v>5970569.25</v>
      </c>
    </row>
    <row r="17" spans="2:2">
      <c r="B17" s="2" t="s">
        <v>10</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22"/>
  <sheetViews>
    <sheetView workbookViewId="0">
      <pane xSplit="1" ySplit="5" topLeftCell="B6" activePane="bottomRight" state="frozen"/>
      <selection pane="topRight" activeCell="B1" sqref="B1"/>
      <selection pane="bottomLeft" activeCell="A5" sqref="A5"/>
      <selection pane="bottomRight" activeCell="N31" sqref="N31"/>
    </sheetView>
  </sheetViews>
  <sheetFormatPr defaultColWidth="9.140625" defaultRowHeight="15"/>
  <cols>
    <col min="1" max="1" width="10.5703125" style="81" bestFit="1" customWidth="1"/>
    <col min="2" max="2" width="95" style="81" customWidth="1"/>
    <col min="3" max="3" width="12.5703125" style="81" bestFit="1" customWidth="1"/>
    <col min="4" max="4" width="10" style="81" bestFit="1" customWidth="1"/>
    <col min="5" max="5" width="18.28515625" style="81" bestFit="1" customWidth="1"/>
    <col min="6" max="6" width="3.5703125" style="81" bestFit="1" customWidth="1"/>
    <col min="7" max="10" width="4.5703125" style="81" bestFit="1" customWidth="1"/>
    <col min="11" max="13" width="5.5703125" style="81" bestFit="1" customWidth="1"/>
    <col min="14" max="14" width="31" style="81" bestFit="1" customWidth="1"/>
    <col min="15" max="16384" width="9.140625" style="13"/>
  </cols>
  <sheetData>
    <row r="1" spans="1:14">
      <c r="A1" s="5" t="s">
        <v>204</v>
      </c>
      <c r="B1" s="17" t="str">
        <f>'1. key ratios'!B1</f>
        <v>სს ზირაათ ბანკი საქართველო</v>
      </c>
    </row>
    <row r="2" spans="1:14" ht="14.25" customHeight="1">
      <c r="A2" s="81" t="s">
        <v>205</v>
      </c>
      <c r="B2" s="397">
        <f>'1. key ratios'!B2</f>
        <v>42916</v>
      </c>
    </row>
    <row r="3" spans="1:14" ht="14.25" customHeight="1"/>
    <row r="4" spans="1:14" ht="15.75" thickBot="1">
      <c r="A4" s="2" t="s">
        <v>368</v>
      </c>
      <c r="B4" s="106" t="s">
        <v>89</v>
      </c>
    </row>
    <row r="5" spans="1:14" s="26" customFormat="1" ht="12.75">
      <c r="A5" s="206"/>
      <c r="B5" s="207"/>
      <c r="C5" s="208" t="s">
        <v>0</v>
      </c>
      <c r="D5" s="208" t="s">
        <v>1</v>
      </c>
      <c r="E5" s="208" t="s">
        <v>2</v>
      </c>
      <c r="F5" s="208" t="s">
        <v>3</v>
      </c>
      <c r="G5" s="208" t="s">
        <v>4</v>
      </c>
      <c r="H5" s="208" t="s">
        <v>11</v>
      </c>
      <c r="I5" s="208" t="s">
        <v>256</v>
      </c>
      <c r="J5" s="208" t="s">
        <v>257</v>
      </c>
      <c r="K5" s="208" t="s">
        <v>258</v>
      </c>
      <c r="L5" s="208" t="s">
        <v>259</v>
      </c>
      <c r="M5" s="208" t="s">
        <v>260</v>
      </c>
      <c r="N5" s="209" t="s">
        <v>261</v>
      </c>
    </row>
    <row r="6" spans="1:14" ht="45">
      <c r="A6" s="198"/>
      <c r="B6" s="123"/>
      <c r="C6" s="124" t="s">
        <v>99</v>
      </c>
      <c r="D6" s="125" t="s">
        <v>88</v>
      </c>
      <c r="E6" s="126" t="s">
        <v>98</v>
      </c>
      <c r="F6" s="127">
        <v>0</v>
      </c>
      <c r="G6" s="127">
        <v>0.2</v>
      </c>
      <c r="H6" s="127">
        <v>0.35</v>
      </c>
      <c r="I6" s="127">
        <v>0.5</v>
      </c>
      <c r="J6" s="127">
        <v>0.75</v>
      </c>
      <c r="K6" s="127">
        <v>1</v>
      </c>
      <c r="L6" s="127">
        <v>1.5</v>
      </c>
      <c r="M6" s="127">
        <v>2.5</v>
      </c>
      <c r="N6" s="199" t="s">
        <v>89</v>
      </c>
    </row>
    <row r="7" spans="1:14">
      <c r="A7" s="200">
        <v>1</v>
      </c>
      <c r="B7" s="128" t="s">
        <v>90</v>
      </c>
      <c r="C7" s="356">
        <f>SUM(C8:C13)</f>
        <v>0</v>
      </c>
      <c r="D7" s="123"/>
      <c r="E7" s="359">
        <f>SUM(E8:E12)</f>
        <v>0</v>
      </c>
      <c r="F7" s="357"/>
      <c r="G7" s="357"/>
      <c r="H7" s="357"/>
      <c r="I7" s="357"/>
      <c r="J7" s="357"/>
      <c r="K7" s="357"/>
      <c r="L7" s="357"/>
      <c r="M7" s="357"/>
      <c r="N7" s="201"/>
    </row>
    <row r="8" spans="1:14">
      <c r="A8" s="200">
        <v>1.1000000000000001</v>
      </c>
      <c r="B8" s="129" t="s">
        <v>91</v>
      </c>
      <c r="C8" s="357"/>
      <c r="D8" s="130">
        <v>0.02</v>
      </c>
      <c r="E8" s="359">
        <f>C8*D8</f>
        <v>0</v>
      </c>
      <c r="F8" s="357"/>
      <c r="G8" s="357"/>
      <c r="H8" s="357"/>
      <c r="I8" s="357"/>
      <c r="J8" s="357"/>
      <c r="K8" s="357"/>
      <c r="L8" s="357"/>
      <c r="M8" s="357"/>
      <c r="N8" s="201"/>
    </row>
    <row r="9" spans="1:14">
      <c r="A9" s="200">
        <v>1.2</v>
      </c>
      <c r="B9" s="129" t="s">
        <v>92</v>
      </c>
      <c r="C9" s="357"/>
      <c r="D9" s="130">
        <v>0.05</v>
      </c>
      <c r="E9" s="359">
        <f t="shared" ref="E9:E12" si="0">C9*D9</f>
        <v>0</v>
      </c>
      <c r="F9" s="357"/>
      <c r="G9" s="357"/>
      <c r="H9" s="357"/>
      <c r="I9" s="357"/>
      <c r="J9" s="357"/>
      <c r="K9" s="357"/>
      <c r="L9" s="357"/>
      <c r="M9" s="357"/>
      <c r="N9" s="201"/>
    </row>
    <row r="10" spans="1:14">
      <c r="A10" s="200">
        <v>1.3</v>
      </c>
      <c r="B10" s="129" t="s">
        <v>93</v>
      </c>
      <c r="C10" s="357"/>
      <c r="D10" s="130">
        <v>0.08</v>
      </c>
      <c r="E10" s="359">
        <f t="shared" si="0"/>
        <v>0</v>
      </c>
      <c r="F10" s="357"/>
      <c r="G10" s="357"/>
      <c r="H10" s="357"/>
      <c r="I10" s="357"/>
      <c r="J10" s="357"/>
      <c r="K10" s="357"/>
      <c r="L10" s="357"/>
      <c r="M10" s="357"/>
      <c r="N10" s="201"/>
    </row>
    <row r="11" spans="1:14">
      <c r="A11" s="200">
        <v>1.4</v>
      </c>
      <c r="B11" s="129" t="s">
        <v>94</v>
      </c>
      <c r="C11" s="357"/>
      <c r="D11" s="130">
        <v>0.11</v>
      </c>
      <c r="E11" s="359">
        <f t="shared" si="0"/>
        <v>0</v>
      </c>
      <c r="F11" s="357"/>
      <c r="G11" s="357"/>
      <c r="H11" s="357"/>
      <c r="I11" s="357"/>
      <c r="J11" s="357"/>
      <c r="K11" s="357"/>
      <c r="L11" s="357"/>
      <c r="M11" s="357"/>
      <c r="N11" s="201"/>
    </row>
    <row r="12" spans="1:14">
      <c r="A12" s="200">
        <v>1.5</v>
      </c>
      <c r="B12" s="129" t="s">
        <v>95</v>
      </c>
      <c r="C12" s="357"/>
      <c r="D12" s="130">
        <v>0.14000000000000001</v>
      </c>
      <c r="E12" s="359">
        <f t="shared" si="0"/>
        <v>0</v>
      </c>
      <c r="F12" s="357"/>
      <c r="G12" s="357"/>
      <c r="H12" s="357"/>
      <c r="I12" s="357"/>
      <c r="J12" s="357"/>
      <c r="K12" s="357"/>
      <c r="L12" s="357"/>
      <c r="M12" s="357"/>
      <c r="N12" s="201"/>
    </row>
    <row r="13" spans="1:14">
      <c r="A13" s="200">
        <v>1.6</v>
      </c>
      <c r="B13" s="131" t="s">
        <v>96</v>
      </c>
      <c r="C13" s="357"/>
      <c r="D13" s="132"/>
      <c r="E13" s="357"/>
      <c r="F13" s="357"/>
      <c r="G13" s="357"/>
      <c r="H13" s="357"/>
      <c r="I13" s="357"/>
      <c r="J13" s="357"/>
      <c r="K13" s="357"/>
      <c r="L13" s="357"/>
      <c r="M13" s="357"/>
      <c r="N13" s="201"/>
    </row>
    <row r="14" spans="1:14">
      <c r="A14" s="200">
        <v>2</v>
      </c>
      <c r="B14" s="133" t="s">
        <v>97</v>
      </c>
      <c r="C14" s="356">
        <f>SUM(C15:C20)</f>
        <v>0</v>
      </c>
      <c r="D14" s="123"/>
      <c r="E14" s="359">
        <f>SUM(E15:E19)</f>
        <v>0</v>
      </c>
      <c r="F14" s="357"/>
      <c r="G14" s="357"/>
      <c r="H14" s="357"/>
      <c r="I14" s="357"/>
      <c r="J14" s="357"/>
      <c r="K14" s="357"/>
      <c r="L14" s="357"/>
      <c r="M14" s="357"/>
      <c r="N14" s="201"/>
    </row>
    <row r="15" spans="1:14">
      <c r="A15" s="200">
        <v>2.1</v>
      </c>
      <c r="B15" s="131" t="s">
        <v>91</v>
      </c>
      <c r="C15" s="357"/>
      <c r="D15" s="130">
        <v>5.0000000000000001E-3</v>
      </c>
      <c r="E15" s="359">
        <f>D15*C15</f>
        <v>0</v>
      </c>
      <c r="F15" s="357"/>
      <c r="G15" s="357"/>
      <c r="H15" s="357"/>
      <c r="I15" s="357"/>
      <c r="J15" s="357"/>
      <c r="K15" s="357"/>
      <c r="L15" s="357"/>
      <c r="M15" s="357"/>
      <c r="N15" s="201"/>
    </row>
    <row r="16" spans="1:14">
      <c r="A16" s="200">
        <v>2.2000000000000002</v>
      </c>
      <c r="B16" s="131" t="s">
        <v>92</v>
      </c>
      <c r="C16" s="357"/>
      <c r="D16" s="130">
        <v>0.01</v>
      </c>
      <c r="E16" s="359">
        <f t="shared" ref="E16:E19" si="1">D16*C16</f>
        <v>0</v>
      </c>
      <c r="F16" s="357"/>
      <c r="G16" s="357"/>
      <c r="H16" s="357"/>
      <c r="I16" s="357"/>
      <c r="J16" s="357"/>
      <c r="K16" s="357"/>
      <c r="L16" s="357"/>
      <c r="M16" s="357"/>
      <c r="N16" s="201"/>
    </row>
    <row r="17" spans="1:14">
      <c r="A17" s="200">
        <v>2.2999999999999998</v>
      </c>
      <c r="B17" s="131" t="s">
        <v>93</v>
      </c>
      <c r="C17" s="357"/>
      <c r="D17" s="130">
        <v>0.02</v>
      </c>
      <c r="E17" s="359">
        <f t="shared" si="1"/>
        <v>0</v>
      </c>
      <c r="F17" s="357"/>
      <c r="G17" s="357"/>
      <c r="H17" s="357"/>
      <c r="I17" s="357"/>
      <c r="J17" s="357"/>
      <c r="K17" s="357"/>
      <c r="L17" s="357"/>
      <c r="M17" s="357"/>
      <c r="N17" s="201"/>
    </row>
    <row r="18" spans="1:14">
      <c r="A18" s="200">
        <v>2.4</v>
      </c>
      <c r="B18" s="131" t="s">
        <v>94</v>
      </c>
      <c r="C18" s="357"/>
      <c r="D18" s="130">
        <v>0.03</v>
      </c>
      <c r="E18" s="359">
        <f t="shared" si="1"/>
        <v>0</v>
      </c>
      <c r="F18" s="357"/>
      <c r="G18" s="357"/>
      <c r="H18" s="357"/>
      <c r="I18" s="357"/>
      <c r="J18" s="357"/>
      <c r="K18" s="357"/>
      <c r="L18" s="357"/>
      <c r="M18" s="357"/>
      <c r="N18" s="201"/>
    </row>
    <row r="19" spans="1:14">
      <c r="A19" s="200">
        <v>2.5</v>
      </c>
      <c r="B19" s="131" t="s">
        <v>95</v>
      </c>
      <c r="C19" s="357"/>
      <c r="D19" s="130">
        <v>0.04</v>
      </c>
      <c r="E19" s="359">
        <f t="shared" si="1"/>
        <v>0</v>
      </c>
      <c r="F19" s="357"/>
      <c r="G19" s="357"/>
      <c r="H19" s="357"/>
      <c r="I19" s="357"/>
      <c r="J19" s="357"/>
      <c r="K19" s="357"/>
      <c r="L19" s="357"/>
      <c r="M19" s="357"/>
      <c r="N19" s="201"/>
    </row>
    <row r="20" spans="1:14">
      <c r="A20" s="200">
        <v>2.6</v>
      </c>
      <c r="B20" s="131" t="s">
        <v>96</v>
      </c>
      <c r="C20" s="357"/>
      <c r="D20" s="132"/>
      <c r="E20" s="360"/>
      <c r="F20" s="357"/>
      <c r="G20" s="357"/>
      <c r="H20" s="357"/>
      <c r="I20" s="357"/>
      <c r="J20" s="357"/>
      <c r="K20" s="357"/>
      <c r="L20" s="357"/>
      <c r="M20" s="357"/>
      <c r="N20" s="201"/>
    </row>
    <row r="21" spans="1:14" ht="15.75" thickBot="1">
      <c r="A21" s="202">
        <v>3</v>
      </c>
      <c r="B21" s="203" t="s">
        <v>76</v>
      </c>
      <c r="C21" s="358">
        <f>C7+C14</f>
        <v>0</v>
      </c>
      <c r="D21" s="204"/>
      <c r="E21" s="361">
        <f>SUM(E7+E14)</f>
        <v>0</v>
      </c>
      <c r="F21" s="362"/>
      <c r="G21" s="362"/>
      <c r="H21" s="362"/>
      <c r="I21" s="362"/>
      <c r="J21" s="362"/>
      <c r="K21" s="362"/>
      <c r="L21" s="362"/>
      <c r="M21" s="362"/>
      <c r="N21" s="205"/>
    </row>
    <row r="22" spans="1:14">
      <c r="E22" s="363"/>
      <c r="F22" s="363"/>
      <c r="G22" s="363"/>
      <c r="H22" s="363"/>
      <c r="I22" s="363"/>
      <c r="J22" s="363"/>
      <c r="K22" s="363"/>
      <c r="L22" s="363"/>
      <c r="M22" s="363"/>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L46"/>
  <sheetViews>
    <sheetView zoomScaleNormal="100" workbookViewId="0">
      <pane xSplit="1" ySplit="5" topLeftCell="B6" activePane="bottomRight" state="frozen"/>
      <selection pane="topRight" activeCell="B1" sqref="B1"/>
      <selection pane="bottomLeft" activeCell="A6" sqref="A6"/>
      <selection pane="bottomRight" activeCell="J37" sqref="J37"/>
    </sheetView>
  </sheetViews>
  <sheetFormatPr defaultRowHeight="15.75"/>
  <cols>
    <col min="1" max="1" width="9.5703125" style="20" bestFit="1" customWidth="1"/>
    <col min="2" max="2" width="70.7109375" style="17" customWidth="1"/>
    <col min="3" max="7" width="12.7109375" style="17" customWidth="1"/>
    <col min="8" max="8" width="6.7109375" customWidth="1"/>
    <col min="9" max="9" width="10.5703125" customWidth="1"/>
    <col min="10" max="12" width="10.28515625" bestFit="1" customWidth="1"/>
    <col min="13" max="13" width="6.7109375" customWidth="1"/>
  </cols>
  <sheetData>
    <row r="1" spans="1:12">
      <c r="A1" s="18" t="s">
        <v>204</v>
      </c>
      <c r="B1" s="17" t="str">
        <f>Info!C2</f>
        <v>სს ზირაათ ბანკი საქართველო</v>
      </c>
    </row>
    <row r="2" spans="1:12">
      <c r="A2" s="18" t="s">
        <v>205</v>
      </c>
      <c r="B2" s="397">
        <v>42916</v>
      </c>
      <c r="C2" s="30"/>
      <c r="D2" s="30"/>
      <c r="E2" s="30"/>
      <c r="F2" s="30"/>
      <c r="G2" s="30"/>
      <c r="H2" s="1"/>
    </row>
    <row r="3" spans="1:12">
      <c r="A3" s="18"/>
      <c r="C3" s="30"/>
      <c r="D3" s="30"/>
      <c r="E3" s="30"/>
      <c r="F3" s="30"/>
      <c r="G3" s="30"/>
      <c r="H3" s="1"/>
    </row>
    <row r="4" spans="1:12" ht="16.5" thickBot="1">
      <c r="A4" s="82" t="s">
        <v>354</v>
      </c>
      <c r="B4" s="247" t="s">
        <v>240</v>
      </c>
      <c r="C4" s="248"/>
      <c r="D4" s="248"/>
      <c r="E4" s="248"/>
      <c r="F4" s="248"/>
      <c r="G4" s="248"/>
      <c r="H4" s="1"/>
    </row>
    <row r="5" spans="1:12" ht="15">
      <c r="A5" s="399" t="s">
        <v>34</v>
      </c>
      <c r="B5" s="400"/>
      <c r="C5" s="401" t="s">
        <v>5</v>
      </c>
      <c r="D5" s="401" t="s">
        <v>6</v>
      </c>
      <c r="E5" s="401" t="s">
        <v>7</v>
      </c>
      <c r="F5" s="401" t="s">
        <v>8</v>
      </c>
      <c r="G5" s="402" t="s">
        <v>9</v>
      </c>
    </row>
    <row r="6" spans="1:12" ht="15">
      <c r="A6" s="141"/>
      <c r="B6" s="33" t="s">
        <v>199</v>
      </c>
      <c r="C6" s="281"/>
      <c r="D6" s="281"/>
      <c r="E6" s="281"/>
      <c r="F6" s="281"/>
      <c r="G6" s="403"/>
    </row>
    <row r="7" spans="1:12" ht="15">
      <c r="A7" s="141"/>
      <c r="B7" s="34" t="s">
        <v>206</v>
      </c>
      <c r="C7" s="281"/>
      <c r="D7" s="281"/>
      <c r="E7" s="281"/>
      <c r="F7" s="281"/>
      <c r="G7" s="403"/>
    </row>
    <row r="8" spans="1:12" ht="15">
      <c r="A8" s="142">
        <v>1</v>
      </c>
      <c r="B8" s="279" t="s">
        <v>31</v>
      </c>
      <c r="C8" s="282">
        <v>22394780</v>
      </c>
      <c r="D8" s="282">
        <v>21851067</v>
      </c>
      <c r="E8" s="282">
        <v>21357827</v>
      </c>
      <c r="F8" s="282">
        <v>21069206</v>
      </c>
      <c r="G8" s="404">
        <v>20284607</v>
      </c>
    </row>
    <row r="9" spans="1:12" ht="15">
      <c r="A9" s="142">
        <v>2</v>
      </c>
      <c r="B9" s="279" t="s">
        <v>101</v>
      </c>
      <c r="C9" s="282">
        <v>22394780</v>
      </c>
      <c r="D9" s="282">
        <v>21851067</v>
      </c>
      <c r="E9" s="282">
        <v>21357827</v>
      </c>
      <c r="F9" s="282">
        <v>21069206</v>
      </c>
      <c r="G9" s="404">
        <v>20284607</v>
      </c>
    </row>
    <row r="10" spans="1:12" ht="15">
      <c r="A10" s="142">
        <v>3</v>
      </c>
      <c r="B10" s="279" t="s">
        <v>100</v>
      </c>
      <c r="C10" s="282">
        <v>22755625</v>
      </c>
      <c r="D10" s="282">
        <v>22157989</v>
      </c>
      <c r="E10" s="282">
        <v>21650944</v>
      </c>
      <c r="F10" s="282">
        <v>21323794</v>
      </c>
      <c r="G10" s="404">
        <v>20560123</v>
      </c>
    </row>
    <row r="11" spans="1:12" ht="15">
      <c r="A11" s="141"/>
      <c r="B11" s="33" t="s">
        <v>200</v>
      </c>
      <c r="C11" s="281"/>
      <c r="D11" s="281"/>
      <c r="E11" s="281"/>
      <c r="F11" s="281"/>
      <c r="G11" s="403"/>
    </row>
    <row r="12" spans="1:12" ht="15" customHeight="1">
      <c r="A12" s="142">
        <v>4</v>
      </c>
      <c r="B12" s="279" t="s">
        <v>369</v>
      </c>
      <c r="C12" s="282">
        <v>66287504.441961996</v>
      </c>
      <c r="D12" s="282">
        <v>78627535</v>
      </c>
      <c r="E12" s="282">
        <v>51502529</v>
      </c>
      <c r="F12" s="282">
        <v>53318354</v>
      </c>
      <c r="G12" s="404">
        <v>54621020</v>
      </c>
      <c r="I12" s="398"/>
      <c r="J12" s="398"/>
      <c r="K12" s="398"/>
      <c r="L12" s="398"/>
    </row>
    <row r="13" spans="1:12" ht="15" customHeight="1">
      <c r="A13" s="142">
        <v>5</v>
      </c>
      <c r="B13" s="279" t="s">
        <v>370</v>
      </c>
      <c r="C13" s="282">
        <v>54478856.100000001</v>
      </c>
      <c r="D13" s="282">
        <v>46096735</v>
      </c>
      <c r="E13" s="282">
        <v>36391387</v>
      </c>
      <c r="F13" s="282">
        <v>42598900</v>
      </c>
      <c r="G13" s="404">
        <v>49809460</v>
      </c>
      <c r="I13" s="398"/>
      <c r="J13" s="398"/>
      <c r="K13" s="398"/>
      <c r="L13" s="398"/>
    </row>
    <row r="14" spans="1:12" ht="15">
      <c r="A14" s="141"/>
      <c r="B14" s="33" t="s">
        <v>102</v>
      </c>
      <c r="C14" s="281"/>
      <c r="D14" s="281"/>
      <c r="E14" s="281"/>
      <c r="F14" s="281"/>
      <c r="G14" s="403"/>
    </row>
    <row r="15" spans="1:12" s="3" customFormat="1" ht="15">
      <c r="A15" s="142"/>
      <c r="B15" s="34" t="s">
        <v>206</v>
      </c>
      <c r="C15" s="283"/>
      <c r="D15" s="283"/>
      <c r="E15" s="283"/>
      <c r="F15" s="283"/>
      <c r="G15" s="405"/>
    </row>
    <row r="16" spans="1:12" ht="15">
      <c r="A16" s="140">
        <v>6</v>
      </c>
      <c r="B16" s="32" t="s">
        <v>262</v>
      </c>
      <c r="C16" s="387">
        <v>0.33779999999999999</v>
      </c>
      <c r="D16" s="387">
        <v>0.27789999999999998</v>
      </c>
      <c r="E16" s="387">
        <v>0.41470000000000001</v>
      </c>
      <c r="F16" s="387">
        <v>0.3952</v>
      </c>
      <c r="G16" s="406">
        <v>0.37140000000000001</v>
      </c>
    </row>
    <row r="17" spans="1:7" ht="15" customHeight="1">
      <c r="A17" s="140">
        <v>7</v>
      </c>
      <c r="B17" s="32" t="s">
        <v>202</v>
      </c>
      <c r="C17" s="387">
        <v>0.33779999999999999</v>
      </c>
      <c r="D17" s="387">
        <v>0.27789999999999998</v>
      </c>
      <c r="E17" s="387">
        <v>0.41470000000000001</v>
      </c>
      <c r="F17" s="387">
        <v>0.3952</v>
      </c>
      <c r="G17" s="406">
        <v>0.37140000000000001</v>
      </c>
    </row>
    <row r="18" spans="1:7" ht="15">
      <c r="A18" s="140">
        <v>8</v>
      </c>
      <c r="B18" s="32" t="s">
        <v>203</v>
      </c>
      <c r="C18" s="387">
        <v>0.34329999999999999</v>
      </c>
      <c r="D18" s="387">
        <v>0.28179999999999999</v>
      </c>
      <c r="E18" s="387">
        <v>0.4204</v>
      </c>
      <c r="F18" s="387">
        <v>0.39989999999999998</v>
      </c>
      <c r="G18" s="406">
        <v>0.37640000000000001</v>
      </c>
    </row>
    <row r="19" spans="1:7" s="3" customFormat="1" ht="15">
      <c r="A19" s="142"/>
      <c r="B19" s="34" t="s">
        <v>207</v>
      </c>
      <c r="C19" s="388"/>
      <c r="D19" s="388"/>
      <c r="E19" s="388"/>
      <c r="F19" s="388"/>
      <c r="G19" s="407"/>
    </row>
    <row r="20" spans="1:7" ht="15">
      <c r="A20" s="140">
        <v>9</v>
      </c>
      <c r="B20" s="32" t="s">
        <v>272</v>
      </c>
      <c r="C20" s="387">
        <v>0.40429999999999999</v>
      </c>
      <c r="D20" s="387">
        <v>0.46360000000000001</v>
      </c>
      <c r="E20" s="387">
        <v>0.53169999999999995</v>
      </c>
      <c r="F20" s="387">
        <v>0.45390000000000003</v>
      </c>
      <c r="G20" s="406">
        <v>0.3886</v>
      </c>
    </row>
    <row r="21" spans="1:7" ht="15">
      <c r="A21" s="140">
        <v>10</v>
      </c>
      <c r="B21" s="32" t="s">
        <v>273</v>
      </c>
      <c r="C21" s="387">
        <v>0.41770000000000002</v>
      </c>
      <c r="D21" s="387">
        <v>0.48070000000000002</v>
      </c>
      <c r="E21" s="387">
        <v>0.59489999999999998</v>
      </c>
      <c r="F21" s="387">
        <v>0.50060000000000004</v>
      </c>
      <c r="G21" s="406">
        <v>0.4128</v>
      </c>
    </row>
    <row r="22" spans="1:7" ht="15">
      <c r="A22" s="141"/>
      <c r="B22" s="33" t="s">
        <v>12</v>
      </c>
      <c r="C22" s="389"/>
      <c r="D22" s="389"/>
      <c r="E22" s="389"/>
      <c r="F22" s="389"/>
      <c r="G22" s="408"/>
    </row>
    <row r="23" spans="1:7" ht="15" customHeight="1">
      <c r="A23" s="143">
        <v>11</v>
      </c>
      <c r="B23" s="35" t="s">
        <v>13</v>
      </c>
      <c r="C23" s="390">
        <v>1.7999999999999999E-2</v>
      </c>
      <c r="D23" s="390">
        <v>5.0999999999999997E-2</v>
      </c>
      <c r="E23" s="390">
        <v>4.5600000000000002E-2</v>
      </c>
      <c r="F23" s="390">
        <v>4.7600000000000003E-2</v>
      </c>
      <c r="G23" s="409">
        <v>4.9099999999999998E-2</v>
      </c>
    </row>
    <row r="24" spans="1:7" ht="15">
      <c r="A24" s="143">
        <v>12</v>
      </c>
      <c r="B24" s="35" t="s">
        <v>14</v>
      </c>
      <c r="C24" s="390">
        <v>2E-3</v>
      </c>
      <c r="D24" s="390">
        <v>4.7999999999999996E-3</v>
      </c>
      <c r="E24" s="390">
        <v>3.2000000000000002E-3</v>
      </c>
      <c r="F24" s="390">
        <v>3.3E-3</v>
      </c>
      <c r="G24" s="409">
        <v>2.5000000000000001E-3</v>
      </c>
    </row>
    <row r="25" spans="1:7" ht="15">
      <c r="A25" s="143">
        <v>13</v>
      </c>
      <c r="B25" s="35" t="s">
        <v>15</v>
      </c>
      <c r="C25" s="390">
        <v>9.5999999999999992E-3</v>
      </c>
      <c r="D25" s="390">
        <v>3.5900000000000001E-2</v>
      </c>
      <c r="E25" s="390">
        <v>3.6799999999999999E-2</v>
      </c>
      <c r="F25" s="390">
        <v>3.8100000000000002E-2</v>
      </c>
      <c r="G25" s="409">
        <v>3.9399999999999998E-2</v>
      </c>
    </row>
    <row r="26" spans="1:7" ht="15">
      <c r="A26" s="143">
        <v>14</v>
      </c>
      <c r="B26" s="35" t="s">
        <v>241</v>
      </c>
      <c r="C26" s="390">
        <v>1.6E-2</v>
      </c>
      <c r="D26" s="390">
        <v>4.6199999999999998E-2</v>
      </c>
      <c r="E26" s="390">
        <v>4.24E-2</v>
      </c>
      <c r="F26" s="390">
        <v>4.4200000000000003E-2</v>
      </c>
      <c r="G26" s="409">
        <v>4.6600000000000003E-2</v>
      </c>
    </row>
    <row r="27" spans="1:7" ht="15">
      <c r="A27" s="143">
        <v>15</v>
      </c>
      <c r="B27" s="35" t="s">
        <v>16</v>
      </c>
      <c r="C27" s="390">
        <v>1.04E-2</v>
      </c>
      <c r="D27" s="390">
        <v>2.9600000000000001E-2</v>
      </c>
      <c r="E27" s="390">
        <v>2.7900000000000001E-2</v>
      </c>
      <c r="F27" s="390">
        <v>3.3000000000000002E-2</v>
      </c>
      <c r="G27" s="409">
        <v>2.8299999999999999E-2</v>
      </c>
    </row>
    <row r="28" spans="1:7" ht="15">
      <c r="A28" s="143">
        <v>16</v>
      </c>
      <c r="B28" s="35" t="s">
        <v>17</v>
      </c>
      <c r="C28" s="390">
        <v>3.3700000000000001E-2</v>
      </c>
      <c r="D28" s="390">
        <v>9.0499999999999997E-2</v>
      </c>
      <c r="E28" s="390">
        <v>9.7199999999999995E-2</v>
      </c>
      <c r="F28" s="390">
        <v>0.1134</v>
      </c>
      <c r="G28" s="409">
        <v>9.2399999999999996E-2</v>
      </c>
    </row>
    <row r="29" spans="1:7" ht="15">
      <c r="A29" s="141"/>
      <c r="B29" s="33" t="s">
        <v>18</v>
      </c>
      <c r="C29" s="389"/>
      <c r="D29" s="389"/>
      <c r="E29" s="389"/>
      <c r="F29" s="389"/>
      <c r="G29" s="408"/>
    </row>
    <row r="30" spans="1:7" ht="15">
      <c r="A30" s="143">
        <v>17</v>
      </c>
      <c r="B30" s="35" t="s">
        <v>19</v>
      </c>
      <c r="C30" s="390">
        <v>3.3399999999999999E-2</v>
      </c>
      <c r="D30" s="390">
        <v>4.1700000000000001E-2</v>
      </c>
      <c r="E30" s="390">
        <v>4.3900000000000002E-2</v>
      </c>
      <c r="F30" s="390">
        <v>3.32E-2</v>
      </c>
      <c r="G30" s="409">
        <v>3.5900000000000001E-2</v>
      </c>
    </row>
    <row r="31" spans="1:7" ht="15" customHeight="1">
      <c r="A31" s="143">
        <v>18</v>
      </c>
      <c r="B31" s="35" t="s">
        <v>20</v>
      </c>
      <c r="C31" s="390">
        <v>4.1599999999999998E-2</v>
      </c>
      <c r="D31" s="390">
        <v>4.3700000000000003E-2</v>
      </c>
      <c r="E31" s="390">
        <v>4.3099999999999999E-2</v>
      </c>
      <c r="F31" s="390">
        <v>3.9600000000000003E-2</v>
      </c>
      <c r="G31" s="409">
        <v>3.8100000000000002E-2</v>
      </c>
    </row>
    <row r="32" spans="1:7" ht="15">
      <c r="A32" s="143">
        <v>19</v>
      </c>
      <c r="B32" s="35" t="s">
        <v>21</v>
      </c>
      <c r="C32" s="390">
        <v>0.59470000000000001</v>
      </c>
      <c r="D32" s="390">
        <v>0.62019999999999997</v>
      </c>
      <c r="E32" s="390">
        <v>0.63</v>
      </c>
      <c r="F32" s="390">
        <v>0.61760000000000004</v>
      </c>
      <c r="G32" s="409">
        <v>0.59909999999999997</v>
      </c>
    </row>
    <row r="33" spans="1:7" ht="15" customHeight="1">
      <c r="A33" s="143">
        <v>20</v>
      </c>
      <c r="B33" s="35" t="s">
        <v>22</v>
      </c>
      <c r="C33" s="390">
        <v>0.59519999999999995</v>
      </c>
      <c r="D33" s="390">
        <v>0.60819999999999996</v>
      </c>
      <c r="E33" s="390">
        <v>0.52080000000000004</v>
      </c>
      <c r="F33" s="390">
        <v>0.66479999999999995</v>
      </c>
      <c r="G33" s="409">
        <v>0.4758</v>
      </c>
    </row>
    <row r="34" spans="1:7" ht="15">
      <c r="A34" s="143">
        <v>21</v>
      </c>
      <c r="B34" s="35" t="s">
        <v>23</v>
      </c>
      <c r="C34" s="390">
        <v>0.22320000000000001</v>
      </c>
      <c r="D34" s="390">
        <v>5.7099999999999998E-2</v>
      </c>
      <c r="E34" s="390">
        <v>0.12839999999999999</v>
      </c>
      <c r="F34" s="390">
        <v>-3.2500000000000001E-2</v>
      </c>
      <c r="G34" s="409">
        <v>5.3999999999999999E-2</v>
      </c>
    </row>
    <row r="35" spans="1:7" ht="15" customHeight="1">
      <c r="A35" s="141"/>
      <c r="B35" s="33" t="s">
        <v>24</v>
      </c>
      <c r="C35" s="389"/>
      <c r="D35" s="389"/>
      <c r="E35" s="389"/>
      <c r="F35" s="389"/>
      <c r="G35" s="408"/>
    </row>
    <row r="36" spans="1:7" ht="15">
      <c r="A36" s="143">
        <v>22</v>
      </c>
      <c r="B36" s="35" t="s">
        <v>25</v>
      </c>
      <c r="C36" s="390">
        <v>0.75060000000000004</v>
      </c>
      <c r="D36" s="390">
        <v>0.749</v>
      </c>
      <c r="E36" s="390">
        <v>0.69089999999999996</v>
      </c>
      <c r="F36" s="390">
        <v>0.78249999999999997</v>
      </c>
      <c r="G36" s="409">
        <v>0.68310000000000004</v>
      </c>
    </row>
    <row r="37" spans="1:7" ht="15" customHeight="1">
      <c r="A37" s="143">
        <v>23</v>
      </c>
      <c r="B37" s="35" t="s">
        <v>26</v>
      </c>
      <c r="C37" s="390">
        <v>0.79620000000000002</v>
      </c>
      <c r="D37" s="390">
        <v>0.82789999999999997</v>
      </c>
      <c r="E37" s="390">
        <v>0.7772</v>
      </c>
      <c r="F37" s="390">
        <v>0.84899999999999998</v>
      </c>
      <c r="G37" s="409">
        <v>0.61180000000000001</v>
      </c>
    </row>
    <row r="38" spans="1:7" thickBot="1">
      <c r="A38" s="144">
        <v>24</v>
      </c>
      <c r="B38" s="145" t="s">
        <v>27</v>
      </c>
      <c r="C38" s="391">
        <v>0.69930000000000003</v>
      </c>
      <c r="D38" s="391">
        <v>0.67959999999999998</v>
      </c>
      <c r="E38" s="391">
        <v>0.62860000000000005</v>
      </c>
      <c r="F38" s="391">
        <v>0.71740000000000004</v>
      </c>
      <c r="G38" s="410">
        <v>0.69979999999999998</v>
      </c>
    </row>
    <row r="39" spans="1:7">
      <c r="A39" s="21"/>
    </row>
    <row r="41" spans="1:7">
      <c r="A41" s="412" t="s">
        <v>416</v>
      </c>
      <c r="B41" s="415" t="s">
        <v>418</v>
      </c>
      <c r="C41" s="415"/>
      <c r="D41" s="415"/>
      <c r="E41" s="415"/>
      <c r="F41" s="415"/>
      <c r="G41" s="415"/>
    </row>
    <row r="42" spans="1:7" ht="26.25" customHeight="1">
      <c r="B42" s="418" t="s">
        <v>417</v>
      </c>
      <c r="C42" s="418"/>
      <c r="D42" s="418"/>
      <c r="E42" s="418"/>
      <c r="F42" s="418"/>
      <c r="G42" s="418"/>
    </row>
    <row r="46" spans="1:7" ht="16.5">
      <c r="B46" s="411"/>
    </row>
  </sheetData>
  <mergeCells count="1">
    <mergeCell ref="B42:G4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H45"/>
  <sheetViews>
    <sheetView workbookViewId="0">
      <pane xSplit="1" ySplit="5" topLeftCell="B15" activePane="bottomRight" state="frozen"/>
      <selection pane="topRight" activeCell="B1" sqref="B1"/>
      <selection pane="bottomLeft" activeCell="A5" sqref="A5"/>
      <selection pane="bottomRight" activeCell="C7" sqref="C7:G41"/>
    </sheetView>
  </sheetViews>
  <sheetFormatPr defaultRowHeight="15"/>
  <cols>
    <col min="1" max="1" width="9.5703125" style="2" bestFit="1" customWidth="1"/>
    <col min="2" max="2" width="53" style="2" customWidth="1"/>
    <col min="3" max="3" width="10.28515625" style="2" bestFit="1" customWidth="1"/>
    <col min="4" max="4" width="12.28515625" style="2" bestFit="1" customWidth="1"/>
    <col min="5" max="6" width="10.28515625" style="2" bestFit="1" customWidth="1"/>
    <col min="7" max="7" width="12.28515625" style="2" bestFit="1" customWidth="1"/>
    <col min="8" max="8" width="10.28515625" style="2" bestFit="1" customWidth="1"/>
  </cols>
  <sheetData>
    <row r="1" spans="1:8" ht="15.75">
      <c r="A1" s="18" t="s">
        <v>204</v>
      </c>
      <c r="B1" s="17" t="str">
        <f>'1. key ratios'!B1</f>
        <v>სს ზირაათ ბანკი საქართველო</v>
      </c>
    </row>
    <row r="2" spans="1:8" ht="15.75">
      <c r="A2" s="18" t="s">
        <v>205</v>
      </c>
      <c r="B2" s="397">
        <f>'1. key ratios'!B2</f>
        <v>42916</v>
      </c>
    </row>
    <row r="3" spans="1:8" ht="15.75">
      <c r="A3" s="18"/>
    </row>
    <row r="4" spans="1:8" ht="16.5" thickBot="1">
      <c r="A4" s="36" t="s">
        <v>355</v>
      </c>
      <c r="B4" s="83" t="s">
        <v>264</v>
      </c>
      <c r="C4" s="36"/>
      <c r="D4" s="37"/>
      <c r="E4" s="37"/>
      <c r="F4" s="38"/>
      <c r="G4" s="38"/>
      <c r="H4" s="39" t="s">
        <v>106</v>
      </c>
    </row>
    <row r="5" spans="1:8" ht="15.75">
      <c r="A5" s="40"/>
      <c r="B5" s="41"/>
      <c r="C5" s="419" t="s">
        <v>211</v>
      </c>
      <c r="D5" s="420"/>
      <c r="E5" s="421"/>
      <c r="F5" s="419" t="s">
        <v>212</v>
      </c>
      <c r="G5" s="420"/>
      <c r="H5" s="422"/>
    </row>
    <row r="6" spans="1:8" ht="15.75">
      <c r="A6" s="42" t="s">
        <v>34</v>
      </c>
      <c r="B6" s="43" t="s">
        <v>166</v>
      </c>
      <c r="C6" s="44" t="s">
        <v>35</v>
      </c>
      <c r="D6" s="44" t="s">
        <v>107</v>
      </c>
      <c r="E6" s="44" t="s">
        <v>76</v>
      </c>
      <c r="F6" s="44" t="s">
        <v>35</v>
      </c>
      <c r="G6" s="44" t="s">
        <v>107</v>
      </c>
      <c r="H6" s="45" t="s">
        <v>76</v>
      </c>
    </row>
    <row r="7" spans="1:8" ht="15.75">
      <c r="A7" s="42">
        <v>1</v>
      </c>
      <c r="B7" s="46" t="s">
        <v>167</v>
      </c>
      <c r="C7" s="284">
        <v>1766654</v>
      </c>
      <c r="D7" s="284">
        <v>4970154</v>
      </c>
      <c r="E7" s="285">
        <f>C7+D7</f>
        <v>6736808</v>
      </c>
      <c r="F7" s="286">
        <v>592948</v>
      </c>
      <c r="G7" s="287">
        <v>2736170</v>
      </c>
      <c r="H7" s="288">
        <f>F7+G7</f>
        <v>3329118</v>
      </c>
    </row>
    <row r="8" spans="1:8" ht="15.75">
      <c r="A8" s="42">
        <v>2</v>
      </c>
      <c r="B8" s="46" t="s">
        <v>168</v>
      </c>
      <c r="C8" s="284">
        <v>629007</v>
      </c>
      <c r="D8" s="284">
        <v>9864140</v>
      </c>
      <c r="E8" s="285">
        <f t="shared" ref="E8:E20" si="0">C8+D8</f>
        <v>10493147</v>
      </c>
      <c r="F8" s="286">
        <v>405721</v>
      </c>
      <c r="G8" s="287">
        <v>7668753</v>
      </c>
      <c r="H8" s="288">
        <f t="shared" ref="H8:H40" si="1">F8+G8</f>
        <v>8074474</v>
      </c>
    </row>
    <row r="9" spans="1:8" ht="15.75">
      <c r="A9" s="42">
        <v>3</v>
      </c>
      <c r="B9" s="46" t="s">
        <v>169</v>
      </c>
      <c r="C9" s="284">
        <v>12020282</v>
      </c>
      <c r="D9" s="284">
        <v>26209675</v>
      </c>
      <c r="E9" s="285">
        <f t="shared" si="0"/>
        <v>38229957</v>
      </c>
      <c r="F9" s="286">
        <v>28022198</v>
      </c>
      <c r="G9" s="287">
        <v>23057162</v>
      </c>
      <c r="H9" s="288">
        <f t="shared" si="1"/>
        <v>51079360</v>
      </c>
    </row>
    <row r="10" spans="1:8" ht="15.75">
      <c r="A10" s="42">
        <v>4</v>
      </c>
      <c r="B10" s="46" t="s">
        <v>198</v>
      </c>
      <c r="C10" s="284">
        <v>0</v>
      </c>
      <c r="D10" s="284">
        <v>0</v>
      </c>
      <c r="E10" s="285">
        <f t="shared" si="0"/>
        <v>0</v>
      </c>
      <c r="F10" s="286">
        <v>0</v>
      </c>
      <c r="G10" s="287">
        <v>0</v>
      </c>
      <c r="H10" s="288">
        <f t="shared" si="1"/>
        <v>0</v>
      </c>
    </row>
    <row r="11" spans="1:8" ht="15.75">
      <c r="A11" s="42">
        <v>5</v>
      </c>
      <c r="B11" s="46" t="s">
        <v>170</v>
      </c>
      <c r="C11" s="284">
        <v>10139451</v>
      </c>
      <c r="D11" s="284">
        <v>0</v>
      </c>
      <c r="E11" s="285">
        <f t="shared" si="0"/>
        <v>10139451</v>
      </c>
      <c r="F11" s="286">
        <v>7221719</v>
      </c>
      <c r="G11" s="287">
        <v>0</v>
      </c>
      <c r="H11" s="288">
        <f t="shared" si="1"/>
        <v>7221719</v>
      </c>
    </row>
    <row r="12" spans="1:8" ht="15.75">
      <c r="A12" s="42">
        <v>6.1</v>
      </c>
      <c r="B12" s="47" t="s">
        <v>171</v>
      </c>
      <c r="C12" s="284">
        <v>7669126</v>
      </c>
      <c r="D12" s="284">
        <v>11252011</v>
      </c>
      <c r="E12" s="285">
        <f t="shared" si="0"/>
        <v>18921137</v>
      </c>
      <c r="F12" s="286">
        <v>5791243</v>
      </c>
      <c r="G12" s="287">
        <v>8656091</v>
      </c>
      <c r="H12" s="288">
        <f t="shared" si="1"/>
        <v>14447334</v>
      </c>
    </row>
    <row r="13" spans="1:8" ht="15.75">
      <c r="A13" s="42">
        <v>6.2</v>
      </c>
      <c r="B13" s="47" t="s">
        <v>172</v>
      </c>
      <c r="C13" s="284">
        <v>238393</v>
      </c>
      <c r="D13" s="284">
        <v>548418</v>
      </c>
      <c r="E13" s="285">
        <f t="shared" si="0"/>
        <v>786811</v>
      </c>
      <c r="F13">
        <v>202640</v>
      </c>
      <c r="G13">
        <v>348505</v>
      </c>
      <c r="H13" s="288">
        <f t="shared" si="1"/>
        <v>551145</v>
      </c>
    </row>
    <row r="14" spans="1:8" ht="15.75">
      <c r="A14" s="42">
        <v>6</v>
      </c>
      <c r="B14" s="46" t="s">
        <v>173</v>
      </c>
      <c r="C14" s="285">
        <f>C12-C13</f>
        <v>7430733</v>
      </c>
      <c r="D14" s="285">
        <f>D12-D13</f>
        <v>10703593</v>
      </c>
      <c r="E14" s="285">
        <f t="shared" si="0"/>
        <v>18134326</v>
      </c>
      <c r="F14" s="285">
        <f>F12-F13</f>
        <v>5588603</v>
      </c>
      <c r="G14" s="285">
        <f>G12-G13</f>
        <v>8307586</v>
      </c>
      <c r="H14" s="288">
        <f t="shared" si="1"/>
        <v>13896189</v>
      </c>
    </row>
    <row r="15" spans="1:8" ht="15.75">
      <c r="A15" s="42">
        <v>7</v>
      </c>
      <c r="B15" s="46" t="s">
        <v>174</v>
      </c>
      <c r="C15" s="284">
        <v>147266</v>
      </c>
      <c r="D15" s="284">
        <v>52896</v>
      </c>
      <c r="E15" s="285">
        <f t="shared" si="0"/>
        <v>200162</v>
      </c>
      <c r="F15" s="286">
        <v>110429</v>
      </c>
      <c r="G15" s="287">
        <v>106309</v>
      </c>
      <c r="H15" s="288">
        <f t="shared" si="1"/>
        <v>216738</v>
      </c>
    </row>
    <row r="16" spans="1:8" ht="15.75">
      <c r="A16" s="42">
        <v>8</v>
      </c>
      <c r="B16" s="46" t="s">
        <v>175</v>
      </c>
      <c r="C16" s="284">
        <v>0</v>
      </c>
      <c r="D16" s="284">
        <v>0</v>
      </c>
      <c r="E16" s="285">
        <f t="shared" si="0"/>
        <v>0</v>
      </c>
      <c r="F16" s="286">
        <v>0</v>
      </c>
      <c r="G16" s="287">
        <v>0</v>
      </c>
      <c r="H16" s="288">
        <f t="shared" si="1"/>
        <v>0</v>
      </c>
    </row>
    <row r="17" spans="1:8" ht="15.75">
      <c r="A17" s="42">
        <v>9</v>
      </c>
      <c r="B17" s="46" t="s">
        <v>176</v>
      </c>
      <c r="C17" s="284">
        <v>0</v>
      </c>
      <c r="D17" s="284">
        <v>0</v>
      </c>
      <c r="E17" s="285">
        <f t="shared" si="0"/>
        <v>0</v>
      </c>
      <c r="F17" s="286">
        <v>0</v>
      </c>
      <c r="G17" s="287">
        <v>0</v>
      </c>
      <c r="H17" s="288">
        <f t="shared" si="1"/>
        <v>0</v>
      </c>
    </row>
    <row r="18" spans="1:8" ht="15.75">
      <c r="A18" s="42">
        <v>10</v>
      </c>
      <c r="B18" s="46" t="s">
        <v>177</v>
      </c>
      <c r="C18" s="284">
        <v>3917049</v>
      </c>
      <c r="D18" s="284">
        <v>0</v>
      </c>
      <c r="E18" s="285">
        <f t="shared" si="0"/>
        <v>3917049</v>
      </c>
      <c r="F18" s="286">
        <v>2241649</v>
      </c>
      <c r="G18" s="287">
        <v>0</v>
      </c>
      <c r="H18" s="288">
        <f t="shared" si="1"/>
        <v>2241649</v>
      </c>
    </row>
    <row r="19" spans="1:8" ht="15.75">
      <c r="A19" s="42">
        <v>11</v>
      </c>
      <c r="B19" s="46" t="s">
        <v>178</v>
      </c>
      <c r="C19" s="284">
        <v>264929</v>
      </c>
      <c r="D19" s="284">
        <v>1605725</v>
      </c>
      <c r="E19" s="285">
        <f t="shared" si="0"/>
        <v>1870654</v>
      </c>
      <c r="F19" s="286">
        <v>2071288</v>
      </c>
      <c r="G19" s="287">
        <v>109741</v>
      </c>
      <c r="H19" s="288">
        <f t="shared" si="1"/>
        <v>2181029</v>
      </c>
    </row>
    <row r="20" spans="1:8" ht="15.75">
      <c r="A20" s="42">
        <v>12</v>
      </c>
      <c r="B20" s="48" t="s">
        <v>179</v>
      </c>
      <c r="C20" s="285">
        <f>SUM(C7:C11)+SUM(C14:C19)</f>
        <v>36315371</v>
      </c>
      <c r="D20" s="285">
        <f>SUM(D7:D11)+SUM(D14:D19)</f>
        <v>53406183</v>
      </c>
      <c r="E20" s="285">
        <f t="shared" si="0"/>
        <v>89721554</v>
      </c>
      <c r="F20" s="285">
        <f>SUM(F7:F11)+SUM(F14:F19)</f>
        <v>46254555</v>
      </c>
      <c r="G20" s="285">
        <f>SUM(G7:G11)+SUM(G14:G19)</f>
        <v>41985721</v>
      </c>
      <c r="H20" s="288">
        <f t="shared" si="1"/>
        <v>88240276</v>
      </c>
    </row>
    <row r="21" spans="1:8" ht="15.75">
      <c r="A21" s="42"/>
      <c r="B21" s="43" t="s">
        <v>196</v>
      </c>
      <c r="C21" s="289"/>
      <c r="D21" s="289"/>
      <c r="E21" s="289"/>
      <c r="F21" s="290"/>
      <c r="G21" s="291"/>
      <c r="H21" s="292"/>
    </row>
    <row r="22" spans="1:8" ht="15.75">
      <c r="A22" s="42">
        <v>13</v>
      </c>
      <c r="B22" s="46" t="s">
        <v>180</v>
      </c>
      <c r="C22" s="284">
        <v>0</v>
      </c>
      <c r="D22" s="284">
        <v>294851</v>
      </c>
      <c r="E22" s="285">
        <f>C22+D22</f>
        <v>294851</v>
      </c>
      <c r="F22" s="286">
        <v>0</v>
      </c>
      <c r="G22" s="287">
        <v>2342300</v>
      </c>
      <c r="H22" s="288">
        <f t="shared" si="1"/>
        <v>2342300</v>
      </c>
    </row>
    <row r="23" spans="1:8" ht="15.75">
      <c r="A23" s="42">
        <v>14</v>
      </c>
      <c r="B23" s="46" t="s">
        <v>181</v>
      </c>
      <c r="C23" s="284">
        <v>7431439</v>
      </c>
      <c r="D23" s="284">
        <v>27293199</v>
      </c>
      <c r="E23" s="285">
        <f t="shared" ref="E23:E40" si="2">C23+D23</f>
        <v>34724638</v>
      </c>
      <c r="F23" s="286">
        <v>14878010</v>
      </c>
      <c r="G23" s="287">
        <v>23331599</v>
      </c>
      <c r="H23" s="288">
        <f t="shared" si="1"/>
        <v>38209609</v>
      </c>
    </row>
    <row r="24" spans="1:8" ht="15.75">
      <c r="A24" s="42">
        <v>15</v>
      </c>
      <c r="B24" s="46" t="s">
        <v>182</v>
      </c>
      <c r="C24" s="284">
        <v>6129190</v>
      </c>
      <c r="D24" s="284">
        <v>21885599</v>
      </c>
      <c r="E24" s="285">
        <f t="shared" si="2"/>
        <v>28014789</v>
      </c>
      <c r="F24" s="286">
        <v>11002421</v>
      </c>
      <c r="G24" s="287">
        <v>12539687</v>
      </c>
      <c r="H24" s="288">
        <f t="shared" si="1"/>
        <v>23542108</v>
      </c>
    </row>
    <row r="25" spans="1:8" ht="15.75">
      <c r="A25" s="42">
        <v>16</v>
      </c>
      <c r="B25" s="46" t="s">
        <v>183</v>
      </c>
      <c r="C25" s="284">
        <v>31700</v>
      </c>
      <c r="D25" s="284">
        <v>2144730</v>
      </c>
      <c r="E25" s="285">
        <f t="shared" si="2"/>
        <v>2176430</v>
      </c>
      <c r="F25" s="286">
        <v>185370</v>
      </c>
      <c r="G25" s="287">
        <v>2746688</v>
      </c>
      <c r="H25" s="288">
        <f t="shared" si="1"/>
        <v>2932058</v>
      </c>
    </row>
    <row r="26" spans="1:8" ht="15.75">
      <c r="A26" s="42">
        <v>17</v>
      </c>
      <c r="B26" s="46" t="s">
        <v>184</v>
      </c>
      <c r="C26" s="289">
        <v>0</v>
      </c>
      <c r="D26" s="289">
        <v>0</v>
      </c>
      <c r="E26" s="285">
        <f t="shared" si="2"/>
        <v>0</v>
      </c>
      <c r="F26" s="290"/>
      <c r="G26" s="291"/>
      <c r="H26" s="288">
        <f t="shared" si="1"/>
        <v>0</v>
      </c>
    </row>
    <row r="27" spans="1:8" ht="15.75">
      <c r="A27" s="42">
        <v>18</v>
      </c>
      <c r="B27" s="46" t="s">
        <v>185</v>
      </c>
      <c r="C27" s="284">
        <v>0</v>
      </c>
      <c r="D27" s="284">
        <v>180540</v>
      </c>
      <c r="E27" s="285">
        <f t="shared" si="2"/>
        <v>180540</v>
      </c>
      <c r="F27" s="286">
        <v>0</v>
      </c>
      <c r="G27" s="287">
        <v>0</v>
      </c>
      <c r="H27" s="288">
        <f t="shared" si="1"/>
        <v>0</v>
      </c>
    </row>
    <row r="28" spans="1:8" ht="15.75">
      <c r="A28" s="42">
        <v>19</v>
      </c>
      <c r="B28" s="46" t="s">
        <v>186</v>
      </c>
      <c r="C28" s="284">
        <v>21</v>
      </c>
      <c r="D28" s="284">
        <v>25503</v>
      </c>
      <c r="E28" s="285">
        <f t="shared" si="2"/>
        <v>25524</v>
      </c>
      <c r="F28" s="286">
        <v>0</v>
      </c>
      <c r="G28" s="287">
        <v>49473</v>
      </c>
      <c r="H28" s="288">
        <f t="shared" si="1"/>
        <v>49473</v>
      </c>
    </row>
    <row r="29" spans="1:8" ht="15.75">
      <c r="A29" s="42">
        <v>20</v>
      </c>
      <c r="B29" s="46" t="s">
        <v>108</v>
      </c>
      <c r="C29" s="284">
        <v>76747</v>
      </c>
      <c r="D29" s="284">
        <v>1586732</v>
      </c>
      <c r="E29" s="285">
        <f t="shared" si="2"/>
        <v>1663479</v>
      </c>
      <c r="F29" s="286">
        <v>211014</v>
      </c>
      <c r="G29" s="287">
        <v>403618</v>
      </c>
      <c r="H29" s="288">
        <f t="shared" si="1"/>
        <v>614632</v>
      </c>
    </row>
    <row r="30" spans="1:8" ht="15.75">
      <c r="A30" s="42">
        <v>21</v>
      </c>
      <c r="B30" s="46" t="s">
        <v>187</v>
      </c>
      <c r="C30" s="284">
        <v>0</v>
      </c>
      <c r="D30" s="284">
        <v>0</v>
      </c>
      <c r="E30" s="285">
        <f t="shared" si="2"/>
        <v>0</v>
      </c>
      <c r="F30" s="286">
        <v>0</v>
      </c>
      <c r="G30" s="287">
        <v>0</v>
      </c>
      <c r="H30" s="288">
        <f t="shared" si="1"/>
        <v>0</v>
      </c>
    </row>
    <row r="31" spans="1:8" ht="15.75">
      <c r="A31" s="42">
        <v>22</v>
      </c>
      <c r="B31" s="48" t="s">
        <v>188</v>
      </c>
      <c r="C31" s="285">
        <f>SUM(C22:C30)</f>
        <v>13669097</v>
      </c>
      <c r="D31" s="285">
        <f>SUM(D22:D30)</f>
        <v>53411154</v>
      </c>
      <c r="E31" s="285">
        <f>C31+D31</f>
        <v>67080251</v>
      </c>
      <c r="F31" s="285">
        <f>SUM(F22:F30)</f>
        <v>26276815</v>
      </c>
      <c r="G31" s="285">
        <f>SUM(G22:G30)</f>
        <v>41413365</v>
      </c>
      <c r="H31" s="288">
        <f t="shared" si="1"/>
        <v>67690180</v>
      </c>
    </row>
    <row r="32" spans="1:8" ht="15.75">
      <c r="A32" s="42"/>
      <c r="B32" s="43" t="s">
        <v>197</v>
      </c>
      <c r="C32" s="289"/>
      <c r="D32" s="289"/>
      <c r="E32" s="284"/>
      <c r="F32" s="290"/>
      <c r="G32" s="291"/>
      <c r="H32" s="292"/>
    </row>
    <row r="33" spans="1:8" ht="15.75">
      <c r="A33" s="42">
        <v>23</v>
      </c>
      <c r="B33" s="46" t="s">
        <v>189</v>
      </c>
      <c r="C33" s="284">
        <v>22268000</v>
      </c>
      <c r="D33" s="289">
        <v>0</v>
      </c>
      <c r="E33" s="285">
        <f t="shared" si="2"/>
        <v>22268000</v>
      </c>
      <c r="F33" s="286">
        <v>0</v>
      </c>
      <c r="G33" s="291"/>
      <c r="H33" s="288">
        <f t="shared" si="1"/>
        <v>0</v>
      </c>
    </row>
    <row r="34" spans="1:8" ht="15.75">
      <c r="A34" s="42">
        <v>24</v>
      </c>
      <c r="B34" s="46" t="s">
        <v>190</v>
      </c>
      <c r="C34" s="284">
        <v>0</v>
      </c>
      <c r="D34" s="289">
        <v>0</v>
      </c>
      <c r="E34" s="285">
        <f t="shared" si="2"/>
        <v>0</v>
      </c>
      <c r="F34" s="286">
        <v>0</v>
      </c>
      <c r="G34" s="291"/>
      <c r="H34" s="288">
        <f t="shared" si="1"/>
        <v>0</v>
      </c>
    </row>
    <row r="35" spans="1:8" ht="15.75">
      <c r="A35" s="42">
        <v>25</v>
      </c>
      <c r="B35" s="47" t="s">
        <v>191</v>
      </c>
      <c r="C35" s="284">
        <v>0</v>
      </c>
      <c r="D35" s="289">
        <v>0</v>
      </c>
      <c r="E35" s="285">
        <f t="shared" si="2"/>
        <v>0</v>
      </c>
      <c r="F35" s="286">
        <v>0</v>
      </c>
      <c r="G35" s="291"/>
      <c r="H35" s="288">
        <f t="shared" si="1"/>
        <v>0</v>
      </c>
    </row>
    <row r="36" spans="1:8" ht="15.75">
      <c r="A36" s="42">
        <v>26</v>
      </c>
      <c r="B36" s="46" t="s">
        <v>192</v>
      </c>
      <c r="C36" s="284">
        <v>0</v>
      </c>
      <c r="D36" s="289">
        <v>0</v>
      </c>
      <c r="E36" s="285">
        <f t="shared" si="2"/>
        <v>0</v>
      </c>
      <c r="F36" s="286">
        <v>0</v>
      </c>
      <c r="G36" s="291"/>
      <c r="H36" s="288">
        <f t="shared" si="1"/>
        <v>0</v>
      </c>
    </row>
    <row r="37" spans="1:8" ht="15.75">
      <c r="A37" s="42">
        <v>27</v>
      </c>
      <c r="B37" s="46" t="s">
        <v>193</v>
      </c>
      <c r="C37" s="284">
        <v>0</v>
      </c>
      <c r="D37" s="289">
        <v>0</v>
      </c>
      <c r="E37" s="285">
        <f t="shared" si="2"/>
        <v>0</v>
      </c>
      <c r="F37" s="286">
        <v>15204182</v>
      </c>
      <c r="G37" s="291"/>
      <c r="H37" s="288">
        <f t="shared" si="1"/>
        <v>15204182</v>
      </c>
    </row>
    <row r="38" spans="1:8" ht="15.75">
      <c r="A38" s="42">
        <v>28</v>
      </c>
      <c r="B38" s="46" t="s">
        <v>194</v>
      </c>
      <c r="C38" s="284">
        <v>367298</v>
      </c>
      <c r="D38" s="289">
        <v>0</v>
      </c>
      <c r="E38" s="285">
        <f t="shared" si="2"/>
        <v>367298</v>
      </c>
      <c r="F38" s="286">
        <v>5335909</v>
      </c>
      <c r="G38" s="291"/>
      <c r="H38" s="288">
        <f t="shared" si="1"/>
        <v>5335909</v>
      </c>
    </row>
    <row r="39" spans="1:8" ht="15.75">
      <c r="A39" s="42">
        <v>29</v>
      </c>
      <c r="B39" s="46" t="s">
        <v>213</v>
      </c>
      <c r="C39" s="284">
        <v>6005</v>
      </c>
      <c r="D39" s="289">
        <v>0</v>
      </c>
      <c r="E39" s="285">
        <f t="shared" si="2"/>
        <v>6005</v>
      </c>
      <c r="F39" s="286">
        <v>10005</v>
      </c>
      <c r="G39" s="291"/>
      <c r="H39" s="288">
        <f t="shared" si="1"/>
        <v>10005</v>
      </c>
    </row>
    <row r="40" spans="1:8" ht="15.75">
      <c r="A40" s="42">
        <v>30</v>
      </c>
      <c r="B40" s="48" t="s">
        <v>195</v>
      </c>
      <c r="C40" s="285">
        <f>SUM(C33:C39)</f>
        <v>22641303</v>
      </c>
      <c r="D40" s="285">
        <f>SUM(D33:D39)</f>
        <v>0</v>
      </c>
      <c r="E40" s="285">
        <f t="shared" si="2"/>
        <v>22641303</v>
      </c>
      <c r="F40" s="285">
        <f>SUM(F33:F39)</f>
        <v>20550096</v>
      </c>
      <c r="G40" s="285">
        <f>SUM(G33:G39)</f>
        <v>0</v>
      </c>
      <c r="H40" s="288">
        <f t="shared" si="1"/>
        <v>20550096</v>
      </c>
    </row>
    <row r="41" spans="1:8" ht="16.5" thickBot="1">
      <c r="A41" s="49">
        <v>31</v>
      </c>
      <c r="B41" s="50" t="s">
        <v>214</v>
      </c>
      <c r="C41" s="293">
        <f>C31+C40</f>
        <v>36310400</v>
      </c>
      <c r="D41" s="293">
        <f>D31+D40</f>
        <v>53411154</v>
      </c>
      <c r="E41" s="293">
        <f>C41+D41</f>
        <v>89721554</v>
      </c>
      <c r="F41" s="293">
        <f>F31+F40</f>
        <v>46826911</v>
      </c>
      <c r="G41" s="293">
        <f>G31+G40</f>
        <v>41413365</v>
      </c>
      <c r="H41" s="294">
        <f>F41+G41</f>
        <v>88240276</v>
      </c>
    </row>
    <row r="43" spans="1:8">
      <c r="B43" s="51"/>
    </row>
    <row r="44" spans="1:8" ht="15.75">
      <c r="A44" s="412" t="s">
        <v>416</v>
      </c>
      <c r="B44" s="413" t="s">
        <v>418</v>
      </c>
      <c r="C44" s="413"/>
      <c r="D44" s="413"/>
      <c r="E44" s="413"/>
      <c r="F44" s="413"/>
      <c r="G44" s="413"/>
      <c r="H44" s="413"/>
    </row>
    <row r="45" spans="1:8" ht="26.25" customHeight="1">
      <c r="A45" s="20"/>
      <c r="B45" s="418" t="s">
        <v>417</v>
      </c>
      <c r="C45" s="418"/>
      <c r="D45" s="418"/>
      <c r="E45" s="418"/>
      <c r="F45" s="418"/>
      <c r="G45" s="418"/>
      <c r="H45" s="418"/>
    </row>
  </sheetData>
  <mergeCells count="3">
    <mergeCell ref="C5:E5"/>
    <mergeCell ref="F5:H5"/>
    <mergeCell ref="B45:H45"/>
  </mergeCells>
  <dataValidations count="1">
    <dataValidation type="whole" operator="lessThanOrEqual" allowBlank="1" showInputMessage="1" showErrorMessage="1" sqref="C13:D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I71"/>
  <sheetViews>
    <sheetView workbookViewId="0">
      <pane xSplit="1" ySplit="6" topLeftCell="B46" activePane="bottomRight" state="frozen"/>
      <selection pane="topRight" activeCell="B1" sqref="B1"/>
      <selection pane="bottomLeft" activeCell="A6" sqref="A6"/>
      <selection pane="bottomRight" activeCell="C8" sqref="C8:G67"/>
    </sheetView>
  </sheetViews>
  <sheetFormatPr defaultColWidth="9.140625" defaultRowHeight="15"/>
  <cols>
    <col min="1" max="1" width="9.5703125" style="2" bestFit="1" customWidth="1"/>
    <col min="2" max="2" width="88.7109375" style="2" customWidth="1"/>
    <col min="3" max="8" width="12.7109375" style="2" customWidth="1"/>
    <col min="9" max="9" width="8.85546875" customWidth="1"/>
    <col min="10" max="16384" width="9.140625" style="13"/>
  </cols>
  <sheetData>
    <row r="1" spans="1:8" ht="15.75">
      <c r="A1" s="18" t="s">
        <v>204</v>
      </c>
      <c r="B1" s="17" t="str">
        <f>'1. key ratios'!B1</f>
        <v>სს ზირაათ ბანკი საქართველო</v>
      </c>
      <c r="C1" s="17"/>
    </row>
    <row r="2" spans="1:8" ht="15.75">
      <c r="A2" s="18" t="s">
        <v>205</v>
      </c>
      <c r="B2" s="397">
        <f>'1. key ratios'!B2</f>
        <v>42916</v>
      </c>
      <c r="C2" s="30"/>
      <c r="D2" s="19"/>
      <c r="E2" s="19"/>
      <c r="F2" s="19"/>
      <c r="G2" s="19"/>
      <c r="H2" s="19"/>
    </row>
    <row r="3" spans="1:8" ht="15.75">
      <c r="A3" s="18"/>
      <c r="B3" s="17"/>
      <c r="C3" s="30"/>
      <c r="D3" s="19"/>
      <c r="E3" s="19"/>
      <c r="F3" s="19"/>
      <c r="G3" s="19"/>
      <c r="H3" s="19"/>
    </row>
    <row r="4" spans="1:8" ht="16.5" thickBot="1">
      <c r="A4" s="52" t="s">
        <v>356</v>
      </c>
      <c r="B4" s="31" t="s">
        <v>239</v>
      </c>
      <c r="C4" s="38"/>
      <c r="D4" s="38"/>
      <c r="E4" s="38"/>
      <c r="F4" s="52"/>
      <c r="G4" s="52"/>
      <c r="H4" s="53" t="s">
        <v>106</v>
      </c>
    </row>
    <row r="5" spans="1:8" ht="15.75">
      <c r="A5" s="146"/>
      <c r="B5" s="147"/>
      <c r="C5" s="419" t="s">
        <v>211</v>
      </c>
      <c r="D5" s="420"/>
      <c r="E5" s="421"/>
      <c r="F5" s="419" t="s">
        <v>212</v>
      </c>
      <c r="G5" s="420"/>
      <c r="H5" s="422"/>
    </row>
    <row r="6" spans="1:8">
      <c r="A6" s="148" t="s">
        <v>34</v>
      </c>
      <c r="B6" s="54"/>
      <c r="C6" s="55" t="s">
        <v>35</v>
      </c>
      <c r="D6" s="55" t="s">
        <v>109</v>
      </c>
      <c r="E6" s="55" t="s">
        <v>76</v>
      </c>
      <c r="F6" s="55" t="s">
        <v>35</v>
      </c>
      <c r="G6" s="55" t="s">
        <v>109</v>
      </c>
      <c r="H6" s="149" t="s">
        <v>76</v>
      </c>
    </row>
    <row r="7" spans="1:8">
      <c r="A7" s="150"/>
      <c r="B7" s="57" t="s">
        <v>105</v>
      </c>
      <c r="C7" s="58"/>
      <c r="D7" s="58"/>
      <c r="E7" s="58"/>
      <c r="F7" s="58"/>
      <c r="G7" s="58"/>
      <c r="H7" s="151"/>
    </row>
    <row r="8" spans="1:8" ht="15.75">
      <c r="A8" s="150">
        <v>1</v>
      </c>
      <c r="B8" s="59" t="s">
        <v>110</v>
      </c>
      <c r="C8" s="295">
        <v>116966</v>
      </c>
      <c r="D8" s="295">
        <v>18190</v>
      </c>
      <c r="E8" s="285">
        <f>C8+D8</f>
        <v>135156</v>
      </c>
      <c r="F8" s="295">
        <v>315196</v>
      </c>
      <c r="G8" s="295">
        <v>55770</v>
      </c>
      <c r="H8" s="296">
        <f>F8+G8</f>
        <v>370966</v>
      </c>
    </row>
    <row r="9" spans="1:8" ht="15.75">
      <c r="A9" s="150">
        <v>2</v>
      </c>
      <c r="B9" s="59" t="s">
        <v>111</v>
      </c>
      <c r="C9" s="297">
        <f>SUM(C10:C18)</f>
        <v>167702</v>
      </c>
      <c r="D9" s="297">
        <f>SUM(D10:D18)</f>
        <v>149435</v>
      </c>
      <c r="E9" s="285">
        <f t="shared" ref="E9:E67" si="0">C9+D9</f>
        <v>317137</v>
      </c>
      <c r="F9" s="297">
        <f>SUM(F10:F18)</f>
        <v>347181</v>
      </c>
      <c r="G9" s="297">
        <f>SUM(G10:G18)</f>
        <v>365248</v>
      </c>
      <c r="H9" s="296">
        <f t="shared" ref="H9:H67" si="1">F9+G9</f>
        <v>712429</v>
      </c>
    </row>
    <row r="10" spans="1:8" ht="15.75">
      <c r="A10" s="150">
        <v>2.1</v>
      </c>
      <c r="B10" s="60" t="s">
        <v>112</v>
      </c>
      <c r="C10" s="295">
        <v>0</v>
      </c>
      <c r="D10" s="295">
        <v>0</v>
      </c>
      <c r="E10" s="285">
        <f t="shared" si="0"/>
        <v>0</v>
      </c>
      <c r="F10" s="295"/>
      <c r="G10" s="295"/>
      <c r="H10" s="296">
        <f t="shared" si="1"/>
        <v>0</v>
      </c>
    </row>
    <row r="11" spans="1:8" ht="15.75">
      <c r="A11" s="150">
        <v>2.2000000000000002</v>
      </c>
      <c r="B11" s="60" t="s">
        <v>113</v>
      </c>
      <c r="C11" s="295">
        <v>118213</v>
      </c>
      <c r="D11" s="295">
        <v>38439</v>
      </c>
      <c r="E11" s="285">
        <f t="shared" si="0"/>
        <v>156652</v>
      </c>
      <c r="F11" s="295">
        <v>226590</v>
      </c>
      <c r="G11" s="295">
        <v>65566</v>
      </c>
      <c r="H11" s="296">
        <f t="shared" si="1"/>
        <v>292156</v>
      </c>
    </row>
    <row r="12" spans="1:8" ht="15.75">
      <c r="A12" s="150">
        <v>2.2999999999999998</v>
      </c>
      <c r="B12" s="60" t="s">
        <v>114</v>
      </c>
      <c r="C12" s="295">
        <v>0</v>
      </c>
      <c r="D12" s="295">
        <v>0</v>
      </c>
      <c r="E12" s="285">
        <f t="shared" si="0"/>
        <v>0</v>
      </c>
      <c r="F12" s="295"/>
      <c r="G12" s="295"/>
      <c r="H12" s="296">
        <f t="shared" si="1"/>
        <v>0</v>
      </c>
    </row>
    <row r="13" spans="1:8" ht="15.75">
      <c r="A13" s="150">
        <v>2.4</v>
      </c>
      <c r="B13" s="60" t="s">
        <v>115</v>
      </c>
      <c r="C13" s="295">
        <v>0</v>
      </c>
      <c r="D13" s="295">
        <v>0</v>
      </c>
      <c r="E13" s="285">
        <f t="shared" si="0"/>
        <v>0</v>
      </c>
      <c r="F13" s="295"/>
      <c r="G13" s="295"/>
      <c r="H13" s="296">
        <f t="shared" si="1"/>
        <v>0</v>
      </c>
    </row>
    <row r="14" spans="1:8" ht="15.75">
      <c r="A14" s="150">
        <v>2.5</v>
      </c>
      <c r="B14" s="60" t="s">
        <v>116</v>
      </c>
      <c r="C14" s="295">
        <v>0</v>
      </c>
      <c r="D14" s="295">
        <v>0</v>
      </c>
      <c r="E14" s="285">
        <f t="shared" si="0"/>
        <v>0</v>
      </c>
      <c r="F14" s="295"/>
      <c r="G14" s="295"/>
      <c r="H14" s="296">
        <f t="shared" si="1"/>
        <v>0</v>
      </c>
    </row>
    <row r="15" spans="1:8" ht="15.75">
      <c r="A15" s="150">
        <v>2.6</v>
      </c>
      <c r="B15" s="60" t="s">
        <v>117</v>
      </c>
      <c r="C15" s="295">
        <v>0</v>
      </c>
      <c r="D15" s="295">
        <v>0</v>
      </c>
      <c r="E15" s="285">
        <f t="shared" si="0"/>
        <v>0</v>
      </c>
      <c r="F15" s="295"/>
      <c r="G15" s="295"/>
      <c r="H15" s="296">
        <f t="shared" si="1"/>
        <v>0</v>
      </c>
    </row>
    <row r="16" spans="1:8" ht="15.75">
      <c r="A16" s="150">
        <v>2.7</v>
      </c>
      <c r="B16" s="60" t="s">
        <v>118</v>
      </c>
      <c r="C16" s="295">
        <v>0</v>
      </c>
      <c r="D16" s="295">
        <v>0</v>
      </c>
      <c r="E16" s="285">
        <f t="shared" si="0"/>
        <v>0</v>
      </c>
      <c r="F16" s="295"/>
      <c r="G16" s="295"/>
      <c r="H16" s="296">
        <f t="shared" si="1"/>
        <v>0</v>
      </c>
    </row>
    <row r="17" spans="1:8" ht="15.75">
      <c r="A17" s="150">
        <v>2.8</v>
      </c>
      <c r="B17" s="60" t="s">
        <v>119</v>
      </c>
      <c r="C17" s="295">
        <v>49489</v>
      </c>
      <c r="D17" s="295">
        <v>110996</v>
      </c>
      <c r="E17" s="285">
        <f t="shared" si="0"/>
        <v>160485</v>
      </c>
      <c r="F17" s="295">
        <v>120591</v>
      </c>
      <c r="G17" s="295">
        <v>299682</v>
      </c>
      <c r="H17" s="296">
        <f t="shared" si="1"/>
        <v>420273</v>
      </c>
    </row>
    <row r="18" spans="1:8" ht="15.75">
      <c r="A18" s="150">
        <v>2.9</v>
      </c>
      <c r="B18" s="60" t="s">
        <v>120</v>
      </c>
      <c r="C18" s="295">
        <v>0</v>
      </c>
      <c r="D18" s="295">
        <v>0</v>
      </c>
      <c r="E18" s="285">
        <f t="shared" si="0"/>
        <v>0</v>
      </c>
      <c r="F18" s="295"/>
      <c r="G18" s="295"/>
      <c r="H18" s="296">
        <f t="shared" si="1"/>
        <v>0</v>
      </c>
    </row>
    <row r="19" spans="1:8" ht="15.75">
      <c r="A19" s="150">
        <v>3</v>
      </c>
      <c r="B19" s="59" t="s">
        <v>121</v>
      </c>
      <c r="C19" s="295">
        <v>8385</v>
      </c>
      <c r="D19" s="295">
        <v>5584</v>
      </c>
      <c r="E19" s="285">
        <f t="shared" si="0"/>
        <v>13969</v>
      </c>
      <c r="F19" s="295">
        <v>16696</v>
      </c>
      <c r="G19" s="295">
        <v>6534</v>
      </c>
      <c r="H19" s="296">
        <f t="shared" si="1"/>
        <v>23230</v>
      </c>
    </row>
    <row r="20" spans="1:8" ht="15.75">
      <c r="A20" s="150">
        <v>4</v>
      </c>
      <c r="B20" s="59" t="s">
        <v>122</v>
      </c>
      <c r="C20" s="295">
        <v>145075</v>
      </c>
      <c r="D20" s="295">
        <v>0</v>
      </c>
      <c r="E20" s="285">
        <f t="shared" si="0"/>
        <v>145075</v>
      </c>
      <c r="F20" s="295">
        <v>414619</v>
      </c>
      <c r="G20" s="295"/>
      <c r="H20" s="296">
        <f t="shared" si="1"/>
        <v>414619</v>
      </c>
    </row>
    <row r="21" spans="1:8" ht="15.75">
      <c r="A21" s="150">
        <v>5</v>
      </c>
      <c r="B21" s="59" t="s">
        <v>123</v>
      </c>
      <c r="C21" s="295">
        <v>7123</v>
      </c>
      <c r="D21" s="295">
        <v>16630</v>
      </c>
      <c r="E21" s="285">
        <f t="shared" si="0"/>
        <v>23753</v>
      </c>
      <c r="F21" s="295">
        <v>32591</v>
      </c>
      <c r="G21" s="295">
        <v>56756</v>
      </c>
      <c r="H21" s="296">
        <f>F21+G21</f>
        <v>89347</v>
      </c>
    </row>
    <row r="22" spans="1:8" ht="15.75">
      <c r="A22" s="150">
        <v>6</v>
      </c>
      <c r="B22" s="61" t="s">
        <v>124</v>
      </c>
      <c r="C22" s="297">
        <f>C8+C9+C19+C20+C21</f>
        <v>445251</v>
      </c>
      <c r="D22" s="297">
        <f>D8+D9+D19+D20+D21</f>
        <v>189839</v>
      </c>
      <c r="E22" s="285">
        <f>C22+D22</f>
        <v>635090</v>
      </c>
      <c r="F22" s="297">
        <f>F8+F9+F19+F20+F21</f>
        <v>1126283</v>
      </c>
      <c r="G22" s="297">
        <f>G8+G9+G19+G20+G21</f>
        <v>484308</v>
      </c>
      <c r="H22" s="296">
        <f>F22+G22</f>
        <v>1610591</v>
      </c>
    </row>
    <row r="23" spans="1:8" ht="15.75">
      <c r="A23" s="150"/>
      <c r="B23" s="57" t="s">
        <v>103</v>
      </c>
      <c r="C23" s="295"/>
      <c r="D23" s="295"/>
      <c r="E23" s="284"/>
      <c r="F23" s="295"/>
      <c r="G23" s="295"/>
      <c r="H23" s="298"/>
    </row>
    <row r="24" spans="1:8" ht="15.75">
      <c r="A24" s="150">
        <v>7</v>
      </c>
      <c r="B24" s="59" t="s">
        <v>125</v>
      </c>
      <c r="C24" s="295">
        <v>0</v>
      </c>
      <c r="D24" s="295">
        <v>0</v>
      </c>
      <c r="E24" s="285">
        <f t="shared" si="0"/>
        <v>0</v>
      </c>
      <c r="F24" s="295"/>
      <c r="G24" s="295"/>
      <c r="H24" s="296">
        <f t="shared" si="1"/>
        <v>0</v>
      </c>
    </row>
    <row r="25" spans="1:8" ht="15.75">
      <c r="A25" s="150">
        <v>8</v>
      </c>
      <c r="B25" s="59" t="s">
        <v>126</v>
      </c>
      <c r="C25" s="295">
        <v>41215</v>
      </c>
      <c r="D25" s="295">
        <v>9723</v>
      </c>
      <c r="E25" s="285">
        <f t="shared" si="0"/>
        <v>50938</v>
      </c>
      <c r="F25" s="295">
        <v>4979</v>
      </c>
      <c r="G25" s="295">
        <v>25943</v>
      </c>
      <c r="H25" s="296">
        <f t="shared" si="1"/>
        <v>30922</v>
      </c>
    </row>
    <row r="26" spans="1:8" ht="15.75">
      <c r="A26" s="150">
        <v>9</v>
      </c>
      <c r="B26" s="59" t="s">
        <v>127</v>
      </c>
      <c r="C26" s="295">
        <v>0</v>
      </c>
      <c r="D26" s="295">
        <v>14941</v>
      </c>
      <c r="E26" s="285">
        <f t="shared" si="0"/>
        <v>14941</v>
      </c>
      <c r="F26" s="295"/>
      <c r="G26" s="295">
        <v>47285</v>
      </c>
      <c r="H26" s="296">
        <f t="shared" si="1"/>
        <v>47285</v>
      </c>
    </row>
    <row r="27" spans="1:8" ht="15.75">
      <c r="A27" s="150">
        <v>10</v>
      </c>
      <c r="B27" s="59" t="s">
        <v>128</v>
      </c>
      <c r="C27" s="295">
        <v>0</v>
      </c>
      <c r="D27" s="295">
        <v>0</v>
      </c>
      <c r="E27" s="285">
        <f t="shared" si="0"/>
        <v>0</v>
      </c>
      <c r="F27" s="295"/>
      <c r="G27" s="295"/>
      <c r="H27" s="296">
        <f t="shared" si="1"/>
        <v>0</v>
      </c>
    </row>
    <row r="28" spans="1:8" ht="15.75">
      <c r="A28" s="150">
        <v>11</v>
      </c>
      <c r="B28" s="59" t="s">
        <v>129</v>
      </c>
      <c r="C28" s="295">
        <v>0</v>
      </c>
      <c r="D28" s="295">
        <v>4092</v>
      </c>
      <c r="E28" s="285">
        <f t="shared" si="0"/>
        <v>4092</v>
      </c>
      <c r="F28" s="295"/>
      <c r="G28" s="295">
        <v>2823</v>
      </c>
      <c r="H28" s="296">
        <f t="shared" si="1"/>
        <v>2823</v>
      </c>
    </row>
    <row r="29" spans="1:8" ht="15.75">
      <c r="A29" s="150">
        <v>12</v>
      </c>
      <c r="B29" s="59" t="s">
        <v>130</v>
      </c>
      <c r="C29" s="295">
        <v>0</v>
      </c>
      <c r="D29" s="295">
        <v>0</v>
      </c>
      <c r="E29" s="285">
        <f t="shared" si="0"/>
        <v>0</v>
      </c>
      <c r="F29" s="295"/>
      <c r="G29" s="295"/>
      <c r="H29" s="296">
        <f t="shared" si="1"/>
        <v>0</v>
      </c>
    </row>
    <row r="30" spans="1:8" ht="15.75">
      <c r="A30" s="150">
        <v>13</v>
      </c>
      <c r="B30" s="62" t="s">
        <v>131</v>
      </c>
      <c r="C30" s="297">
        <f>SUM(C24:C29)</f>
        <v>41215</v>
      </c>
      <c r="D30" s="297">
        <f>SUM(D24:D29)</f>
        <v>28756</v>
      </c>
      <c r="E30" s="285">
        <f t="shared" si="0"/>
        <v>69971</v>
      </c>
      <c r="F30" s="297">
        <f>SUM(F24:F29)</f>
        <v>4979</v>
      </c>
      <c r="G30" s="297">
        <f>SUM(G24:G29)</f>
        <v>76051</v>
      </c>
      <c r="H30" s="296">
        <f t="shared" si="1"/>
        <v>81030</v>
      </c>
    </row>
    <row r="31" spans="1:8" ht="15.75">
      <c r="A31" s="150">
        <v>14</v>
      </c>
      <c r="B31" s="62" t="s">
        <v>132</v>
      </c>
      <c r="C31" s="297">
        <f>C22-C30</f>
        <v>404036</v>
      </c>
      <c r="D31" s="297">
        <f>D22-D30</f>
        <v>161083</v>
      </c>
      <c r="E31" s="285">
        <f t="shared" si="0"/>
        <v>565119</v>
      </c>
      <c r="F31" s="297">
        <f>F22-F30</f>
        <v>1121304</v>
      </c>
      <c r="G31" s="297">
        <f>G22-G30</f>
        <v>408257</v>
      </c>
      <c r="H31" s="296">
        <f t="shared" si="1"/>
        <v>1529561</v>
      </c>
    </row>
    <row r="32" spans="1:8">
      <c r="A32" s="150"/>
      <c r="B32" s="57"/>
      <c r="C32" s="299"/>
      <c r="D32" s="299"/>
      <c r="E32" s="299"/>
      <c r="F32" s="299"/>
      <c r="G32" s="299"/>
      <c r="H32" s="300"/>
    </row>
    <row r="33" spans="1:8" ht="15.75">
      <c r="A33" s="150"/>
      <c r="B33" s="57" t="s">
        <v>133</v>
      </c>
      <c r="C33" s="295"/>
      <c r="D33" s="295"/>
      <c r="E33" s="284"/>
      <c r="F33" s="295"/>
      <c r="G33" s="295"/>
      <c r="H33" s="298"/>
    </row>
    <row r="34" spans="1:8" ht="15.75">
      <c r="A34" s="150">
        <v>15</v>
      </c>
      <c r="B34" s="56" t="s">
        <v>104</v>
      </c>
      <c r="C34" s="301">
        <f>C35-C36</f>
        <v>-31773</v>
      </c>
      <c r="D34" s="301">
        <f>D35-D36</f>
        <v>113909</v>
      </c>
      <c r="E34" s="285">
        <f t="shared" si="0"/>
        <v>82136</v>
      </c>
      <c r="F34" s="301">
        <f>F35-F36</f>
        <v>-64843</v>
      </c>
      <c r="G34" s="301">
        <f>G35-G36</f>
        <v>358633</v>
      </c>
      <c r="H34" s="296">
        <f t="shared" si="1"/>
        <v>293790</v>
      </c>
    </row>
    <row r="35" spans="1:8" ht="15.75">
      <c r="A35" s="150">
        <v>15.1</v>
      </c>
      <c r="B35" s="60" t="s">
        <v>134</v>
      </c>
      <c r="C35" s="295">
        <v>22846</v>
      </c>
      <c r="D35" s="295">
        <v>147719</v>
      </c>
      <c r="E35" s="285">
        <f t="shared" si="0"/>
        <v>170565</v>
      </c>
      <c r="F35" s="295">
        <v>73037</v>
      </c>
      <c r="G35" s="295">
        <v>457970</v>
      </c>
      <c r="H35" s="296">
        <f t="shared" si="1"/>
        <v>531007</v>
      </c>
    </row>
    <row r="36" spans="1:8" ht="15.75">
      <c r="A36" s="150">
        <v>15.2</v>
      </c>
      <c r="B36" s="60" t="s">
        <v>135</v>
      </c>
      <c r="C36" s="295">
        <v>54619</v>
      </c>
      <c r="D36" s="295">
        <v>33810</v>
      </c>
      <c r="E36" s="285">
        <f t="shared" si="0"/>
        <v>88429</v>
      </c>
      <c r="F36" s="295">
        <v>137880</v>
      </c>
      <c r="G36" s="295">
        <v>99337</v>
      </c>
      <c r="H36" s="296">
        <f t="shared" si="1"/>
        <v>237217</v>
      </c>
    </row>
    <row r="37" spans="1:8" ht="15.75">
      <c r="A37" s="150">
        <v>16</v>
      </c>
      <c r="B37" s="59" t="s">
        <v>136</v>
      </c>
      <c r="C37" s="295">
        <v>0</v>
      </c>
      <c r="D37" s="295">
        <v>0</v>
      </c>
      <c r="E37" s="285">
        <f t="shared" si="0"/>
        <v>0</v>
      </c>
      <c r="F37" s="295"/>
      <c r="G37" s="295"/>
      <c r="H37" s="296">
        <f t="shared" si="1"/>
        <v>0</v>
      </c>
    </row>
    <row r="38" spans="1:8" ht="15.75">
      <c r="A38" s="150">
        <v>17</v>
      </c>
      <c r="B38" s="59" t="s">
        <v>137</v>
      </c>
      <c r="C38" s="295">
        <v>0</v>
      </c>
      <c r="D38" s="295">
        <v>0</v>
      </c>
      <c r="E38" s="285">
        <f t="shared" si="0"/>
        <v>0</v>
      </c>
      <c r="F38" s="295"/>
      <c r="G38" s="295"/>
      <c r="H38" s="296">
        <f t="shared" si="1"/>
        <v>0</v>
      </c>
    </row>
    <row r="39" spans="1:8" ht="15.75">
      <c r="A39" s="150">
        <v>18</v>
      </c>
      <c r="B39" s="59" t="s">
        <v>138</v>
      </c>
      <c r="C39" s="295">
        <v>0</v>
      </c>
      <c r="D39" s="295">
        <v>0</v>
      </c>
      <c r="E39" s="285">
        <f t="shared" si="0"/>
        <v>0</v>
      </c>
      <c r="F39" s="295"/>
      <c r="G39" s="295"/>
      <c r="H39" s="296">
        <f t="shared" si="1"/>
        <v>0</v>
      </c>
    </row>
    <row r="40" spans="1:8" ht="15.75">
      <c r="A40" s="150">
        <v>19</v>
      </c>
      <c r="B40" s="59" t="s">
        <v>139</v>
      </c>
      <c r="C40" s="295">
        <v>280268</v>
      </c>
      <c r="D40" s="295">
        <v>0</v>
      </c>
      <c r="E40" s="285">
        <f t="shared" si="0"/>
        <v>280268</v>
      </c>
      <c r="F40" s="295">
        <v>967178</v>
      </c>
      <c r="G40" s="295"/>
      <c r="H40" s="296">
        <f t="shared" si="1"/>
        <v>967178</v>
      </c>
    </row>
    <row r="41" spans="1:8" ht="15.75">
      <c r="A41" s="150">
        <v>20</v>
      </c>
      <c r="B41" s="59" t="s">
        <v>140</v>
      </c>
      <c r="C41" s="295">
        <v>-11559</v>
      </c>
      <c r="D41" s="295">
        <v>0</v>
      </c>
      <c r="E41" s="285">
        <f t="shared" si="0"/>
        <v>-11559</v>
      </c>
      <c r="F41" s="295">
        <v>-138809</v>
      </c>
      <c r="G41" s="295"/>
      <c r="H41" s="296">
        <f t="shared" si="1"/>
        <v>-138809</v>
      </c>
    </row>
    <row r="42" spans="1:8" ht="15.75">
      <c r="A42" s="150">
        <v>21</v>
      </c>
      <c r="B42" s="59" t="s">
        <v>141</v>
      </c>
      <c r="C42" s="295">
        <v>0</v>
      </c>
      <c r="D42" s="295">
        <v>0</v>
      </c>
      <c r="E42" s="285">
        <f t="shared" si="0"/>
        <v>0</v>
      </c>
      <c r="F42" s="295">
        <v>-12383</v>
      </c>
      <c r="G42" s="295"/>
      <c r="H42" s="296">
        <f t="shared" si="1"/>
        <v>-12383</v>
      </c>
    </row>
    <row r="43" spans="1:8" ht="15.75">
      <c r="A43" s="150">
        <v>22</v>
      </c>
      <c r="B43" s="59" t="s">
        <v>142</v>
      </c>
      <c r="C43" s="295">
        <v>0</v>
      </c>
      <c r="D43" s="295">
        <v>0</v>
      </c>
      <c r="E43" s="285">
        <f t="shared" si="0"/>
        <v>0</v>
      </c>
      <c r="F43" s="295"/>
      <c r="G43" s="295">
        <v>1689</v>
      </c>
      <c r="H43" s="296">
        <f t="shared" si="1"/>
        <v>1689</v>
      </c>
    </row>
    <row r="44" spans="1:8" ht="15.75">
      <c r="A44" s="150">
        <v>23</v>
      </c>
      <c r="B44" s="59" t="s">
        <v>143</v>
      </c>
      <c r="C44" s="295">
        <v>2863</v>
      </c>
      <c r="D44" s="295">
        <v>0</v>
      </c>
      <c r="E44" s="285">
        <f t="shared" si="0"/>
        <v>2863</v>
      </c>
      <c r="F44" s="295">
        <v>54572</v>
      </c>
      <c r="G44" s="295">
        <v>631</v>
      </c>
      <c r="H44" s="296">
        <f t="shared" si="1"/>
        <v>55203</v>
      </c>
    </row>
    <row r="45" spans="1:8" ht="15.75">
      <c r="A45" s="150">
        <v>24</v>
      </c>
      <c r="B45" s="62" t="s">
        <v>144</v>
      </c>
      <c r="C45" s="297">
        <f>C34+C37+C38+C39+C40+C41+C42+C43+C44</f>
        <v>239799</v>
      </c>
      <c r="D45" s="297">
        <f>D34+D37+D38+D39+D40+D41+D42+D43+D44</f>
        <v>113909</v>
      </c>
      <c r="E45" s="285">
        <f t="shared" si="0"/>
        <v>353708</v>
      </c>
      <c r="F45" s="297">
        <f>F34+F37+F38+F39+F40+F41+F42+F43+F44</f>
        <v>805715</v>
      </c>
      <c r="G45" s="297">
        <f>G34+G37+G38+G39+G40+G41+G42+G43+G44</f>
        <v>360953</v>
      </c>
      <c r="H45" s="296">
        <f t="shared" si="1"/>
        <v>1166668</v>
      </c>
    </row>
    <row r="46" spans="1:8">
      <c r="A46" s="150"/>
      <c r="B46" s="57" t="s">
        <v>145</v>
      </c>
      <c r="C46" s="295"/>
      <c r="D46" s="295"/>
      <c r="E46" s="295"/>
      <c r="F46" s="295"/>
      <c r="G46" s="295"/>
      <c r="H46" s="302"/>
    </row>
    <row r="47" spans="1:8" ht="15.75">
      <c r="A47" s="150">
        <v>25</v>
      </c>
      <c r="B47" s="59" t="s">
        <v>146</v>
      </c>
      <c r="C47" s="295">
        <v>26421</v>
      </c>
      <c r="D47" s="295">
        <v>2596</v>
      </c>
      <c r="E47" s="285">
        <f t="shared" si="0"/>
        <v>29017</v>
      </c>
      <c r="F47" s="295">
        <v>243242</v>
      </c>
      <c r="G47" s="295">
        <v>6951</v>
      </c>
      <c r="H47" s="296">
        <f t="shared" si="1"/>
        <v>250193</v>
      </c>
    </row>
    <row r="48" spans="1:8" ht="15.75">
      <c r="A48" s="150">
        <v>26</v>
      </c>
      <c r="B48" s="59" t="s">
        <v>147</v>
      </c>
      <c r="C48" s="295">
        <v>38822</v>
      </c>
      <c r="D48" s="295">
        <v>0</v>
      </c>
      <c r="E48" s="285">
        <f t="shared" si="0"/>
        <v>38822</v>
      </c>
      <c r="F48" s="295">
        <v>47119</v>
      </c>
      <c r="G48" s="295"/>
      <c r="H48" s="296">
        <f t="shared" si="1"/>
        <v>47119</v>
      </c>
    </row>
    <row r="49" spans="1:9" ht="15.75">
      <c r="A49" s="150">
        <v>27</v>
      </c>
      <c r="B49" s="59" t="s">
        <v>148</v>
      </c>
      <c r="C49" s="295">
        <v>329988</v>
      </c>
      <c r="D49" s="295">
        <v>0</v>
      </c>
      <c r="E49" s="285">
        <f t="shared" si="0"/>
        <v>329988</v>
      </c>
      <c r="F49" s="295">
        <v>810475</v>
      </c>
      <c r="G49" s="295"/>
      <c r="H49" s="296">
        <f t="shared" si="1"/>
        <v>810475</v>
      </c>
    </row>
    <row r="50" spans="1:9" ht="15.75">
      <c r="A50" s="150">
        <v>28</v>
      </c>
      <c r="B50" s="59" t="s">
        <v>296</v>
      </c>
      <c r="C50" s="295">
        <v>755</v>
      </c>
      <c r="D50" s="295">
        <v>0</v>
      </c>
      <c r="E50" s="285">
        <f t="shared" si="0"/>
        <v>755</v>
      </c>
      <c r="F50" s="295">
        <v>1412</v>
      </c>
      <c r="G50" s="295"/>
      <c r="H50" s="296">
        <f t="shared" si="1"/>
        <v>1412</v>
      </c>
    </row>
    <row r="51" spans="1:9" ht="15.75">
      <c r="A51" s="150">
        <v>29</v>
      </c>
      <c r="B51" s="59" t="s">
        <v>149</v>
      </c>
      <c r="C51" s="295">
        <v>84456</v>
      </c>
      <c r="D51" s="295">
        <v>0</v>
      </c>
      <c r="E51" s="285">
        <f t="shared" si="0"/>
        <v>84456</v>
      </c>
      <c r="F51" s="295">
        <v>242638</v>
      </c>
      <c r="G51" s="295"/>
      <c r="H51" s="296">
        <f t="shared" si="1"/>
        <v>242638</v>
      </c>
    </row>
    <row r="52" spans="1:9" ht="15.75">
      <c r="A52" s="150">
        <v>30</v>
      </c>
      <c r="B52" s="59" t="s">
        <v>150</v>
      </c>
      <c r="C52" s="295">
        <v>108198</v>
      </c>
      <c r="D52" s="295">
        <v>0</v>
      </c>
      <c r="E52" s="285">
        <f t="shared" si="0"/>
        <v>108198</v>
      </c>
      <c r="F52" s="295">
        <v>203096</v>
      </c>
      <c r="G52" s="295"/>
      <c r="H52" s="296">
        <f t="shared" si="1"/>
        <v>203096</v>
      </c>
    </row>
    <row r="53" spans="1:9" ht="15.75">
      <c r="A53" s="150">
        <v>31</v>
      </c>
      <c r="B53" s="62" t="s">
        <v>151</v>
      </c>
      <c r="C53" s="297">
        <f>C47+C48+C49+C50+C51+C52</f>
        <v>588640</v>
      </c>
      <c r="D53" s="297">
        <f>D47+D48+D49+D50+D51+D52</f>
        <v>2596</v>
      </c>
      <c r="E53" s="285">
        <f t="shared" si="0"/>
        <v>591236</v>
      </c>
      <c r="F53" s="297">
        <f>F47+F48+F49+F50+F51+F52</f>
        <v>1547982</v>
      </c>
      <c r="G53" s="297">
        <f>G47+G48+G49+G50+G51+G52</f>
        <v>6951</v>
      </c>
      <c r="H53" s="296">
        <f t="shared" si="1"/>
        <v>1554933</v>
      </c>
    </row>
    <row r="54" spans="1:9" ht="15.75">
      <c r="A54" s="150">
        <v>32</v>
      </c>
      <c r="B54" s="62" t="s">
        <v>152</v>
      </c>
      <c r="C54" s="297">
        <f>C45-C53</f>
        <v>-348841</v>
      </c>
      <c r="D54" s="297">
        <f>D45-D53</f>
        <v>111313</v>
      </c>
      <c r="E54" s="285">
        <f t="shared" si="0"/>
        <v>-237528</v>
      </c>
      <c r="F54" s="297">
        <f>F45-F53</f>
        <v>-742267</v>
      </c>
      <c r="G54" s="297">
        <f>G45-G53</f>
        <v>354002</v>
      </c>
      <c r="H54" s="296">
        <f t="shared" si="1"/>
        <v>-388265</v>
      </c>
    </row>
    <row r="55" spans="1:9">
      <c r="A55" s="150"/>
      <c r="B55" s="57"/>
      <c r="C55" s="299"/>
      <c r="D55" s="299"/>
      <c r="E55" s="299"/>
      <c r="F55" s="299"/>
      <c r="G55" s="299"/>
      <c r="H55" s="300"/>
    </row>
    <row r="56" spans="1:9" ht="15.75">
      <c r="A56" s="150">
        <v>33</v>
      </c>
      <c r="B56" s="62" t="s">
        <v>153</v>
      </c>
      <c r="C56" s="297">
        <f>C31+C54</f>
        <v>55195</v>
      </c>
      <c r="D56" s="297">
        <f>D31+D54</f>
        <v>272396</v>
      </c>
      <c r="E56" s="285">
        <f t="shared" si="0"/>
        <v>327591</v>
      </c>
      <c r="F56" s="297">
        <f>F31+F54</f>
        <v>379037</v>
      </c>
      <c r="G56" s="297">
        <f>G31+G54</f>
        <v>762259</v>
      </c>
      <c r="H56" s="296">
        <f t="shared" si="1"/>
        <v>1141296</v>
      </c>
    </row>
    <row r="57" spans="1:9">
      <c r="A57" s="150"/>
      <c r="B57" s="57"/>
      <c r="C57" s="299"/>
      <c r="D57" s="299"/>
      <c r="E57" s="299"/>
      <c r="F57" s="299"/>
      <c r="G57" s="299"/>
      <c r="H57" s="300"/>
    </row>
    <row r="58" spans="1:9" ht="15.75">
      <c r="A58" s="150">
        <v>34</v>
      </c>
      <c r="B58" s="59" t="s">
        <v>154</v>
      </c>
      <c r="C58" s="295">
        <v>6823</v>
      </c>
      <c r="D58" s="295"/>
      <c r="E58" s="285">
        <f t="shared" si="0"/>
        <v>6823</v>
      </c>
      <c r="F58" s="295">
        <v>159776</v>
      </c>
      <c r="G58" s="295"/>
      <c r="H58" s="296">
        <f t="shared" si="1"/>
        <v>159776</v>
      </c>
    </row>
    <row r="59" spans="1:9" s="246" customFormat="1" ht="21" customHeight="1">
      <c r="A59" s="150">
        <v>35</v>
      </c>
      <c r="B59" s="56" t="s">
        <v>155</v>
      </c>
      <c r="C59" s="392">
        <v>0</v>
      </c>
      <c r="D59" s="303"/>
      <c r="E59" s="304">
        <f t="shared" si="0"/>
        <v>0</v>
      </c>
      <c r="F59" s="305"/>
      <c r="G59" s="305"/>
      <c r="H59" s="306">
        <f t="shared" si="1"/>
        <v>0</v>
      </c>
      <c r="I59" s="245"/>
    </row>
    <row r="60" spans="1:9" ht="15.75">
      <c r="A60" s="150">
        <v>36</v>
      </c>
      <c r="B60" s="59" t="s">
        <v>156</v>
      </c>
      <c r="C60" s="295">
        <v>-46530</v>
      </c>
      <c r="D60" s="295"/>
      <c r="E60" s="285">
        <f t="shared" si="0"/>
        <v>-46530</v>
      </c>
      <c r="F60" s="295">
        <v>52726</v>
      </c>
      <c r="G60" s="295"/>
      <c r="H60" s="296">
        <f t="shared" si="1"/>
        <v>52726</v>
      </c>
    </row>
    <row r="61" spans="1:9" ht="15.75">
      <c r="A61" s="150">
        <v>37</v>
      </c>
      <c r="B61" s="62" t="s">
        <v>157</v>
      </c>
      <c r="C61" s="297">
        <f>C58+C59+C60</f>
        <v>-39707</v>
      </c>
      <c r="D61" s="297">
        <f>D58+D59+D60</f>
        <v>0</v>
      </c>
      <c r="E61" s="285">
        <f t="shared" si="0"/>
        <v>-39707</v>
      </c>
      <c r="F61" s="297">
        <f>F58+F59+F60</f>
        <v>212502</v>
      </c>
      <c r="G61" s="297">
        <f>G58+G59+G60</f>
        <v>0</v>
      </c>
      <c r="H61" s="296">
        <f t="shared" si="1"/>
        <v>212502</v>
      </c>
    </row>
    <row r="62" spans="1:9">
      <c r="A62" s="150"/>
      <c r="B62" s="63"/>
      <c r="C62" s="295"/>
      <c r="D62" s="295"/>
      <c r="E62" s="295"/>
      <c r="F62" s="295"/>
      <c r="G62" s="295"/>
      <c r="H62" s="302"/>
    </row>
    <row r="63" spans="1:9" ht="15.75">
      <c r="A63" s="150">
        <v>38</v>
      </c>
      <c r="B63" s="64" t="s">
        <v>297</v>
      </c>
      <c r="C63" s="297">
        <f>C56-C61</f>
        <v>94902</v>
      </c>
      <c r="D63" s="297">
        <f>D56-D61</f>
        <v>272396</v>
      </c>
      <c r="E63" s="285">
        <f t="shared" si="0"/>
        <v>367298</v>
      </c>
      <c r="F63" s="297">
        <f>F56-F61</f>
        <v>166535</v>
      </c>
      <c r="G63" s="297">
        <f>G56-G61</f>
        <v>762259</v>
      </c>
      <c r="H63" s="296">
        <f t="shared" si="1"/>
        <v>928794</v>
      </c>
    </row>
    <row r="64" spans="1:9" ht="15.75">
      <c r="A64" s="148">
        <v>39</v>
      </c>
      <c r="B64" s="59" t="s">
        <v>158</v>
      </c>
      <c r="C64" s="307"/>
      <c r="D64" s="307"/>
      <c r="E64" s="285">
        <f t="shared" si="0"/>
        <v>0</v>
      </c>
      <c r="F64" s="307"/>
      <c r="G64" s="307"/>
      <c r="H64" s="296">
        <f t="shared" si="1"/>
        <v>0</v>
      </c>
    </row>
    <row r="65" spans="1:8" ht="15.75">
      <c r="A65" s="150">
        <v>40</v>
      </c>
      <c r="B65" s="62" t="s">
        <v>159</v>
      </c>
      <c r="C65" s="297">
        <f>C63-C64</f>
        <v>94902</v>
      </c>
      <c r="D65" s="297">
        <f>D63-D64</f>
        <v>272396</v>
      </c>
      <c r="E65" s="285">
        <f t="shared" si="0"/>
        <v>367298</v>
      </c>
      <c r="F65" s="297">
        <f>F63-F64</f>
        <v>166535</v>
      </c>
      <c r="G65" s="297">
        <f>G63-G64</f>
        <v>762259</v>
      </c>
      <c r="H65" s="296">
        <f t="shared" si="1"/>
        <v>928794</v>
      </c>
    </row>
    <row r="66" spans="1:8" ht="15.75">
      <c r="A66" s="148">
        <v>41</v>
      </c>
      <c r="B66" s="59" t="s">
        <v>160</v>
      </c>
      <c r="C66" s="307"/>
      <c r="D66" s="307"/>
      <c r="E66" s="285">
        <f t="shared" si="0"/>
        <v>0</v>
      </c>
      <c r="F66" s="307"/>
      <c r="G66" s="307"/>
      <c r="H66" s="296">
        <f t="shared" si="1"/>
        <v>0</v>
      </c>
    </row>
    <row r="67" spans="1:8" ht="16.5" thickBot="1">
      <c r="A67" s="152">
        <v>42</v>
      </c>
      <c r="B67" s="153" t="s">
        <v>161</v>
      </c>
      <c r="C67" s="308">
        <f>C65+C66</f>
        <v>94902</v>
      </c>
      <c r="D67" s="308">
        <f>D65+D66</f>
        <v>272396</v>
      </c>
      <c r="E67" s="293">
        <f t="shared" si="0"/>
        <v>367298</v>
      </c>
      <c r="F67" s="308">
        <f>F65+F66</f>
        <v>166535</v>
      </c>
      <c r="G67" s="308">
        <f>G65+G66</f>
        <v>762259</v>
      </c>
      <c r="H67" s="309">
        <f t="shared" si="1"/>
        <v>928794</v>
      </c>
    </row>
    <row r="70" spans="1:8" customFormat="1" ht="15.75">
      <c r="A70" s="412" t="s">
        <v>416</v>
      </c>
      <c r="B70" s="415" t="s">
        <v>418</v>
      </c>
      <c r="C70" s="415"/>
      <c r="D70" s="415"/>
      <c r="E70" s="415"/>
      <c r="F70" s="415"/>
      <c r="G70" s="17"/>
    </row>
    <row r="71" spans="1:8" customFormat="1" ht="26.25" customHeight="1">
      <c r="A71" s="20"/>
      <c r="B71" s="418" t="s">
        <v>417</v>
      </c>
      <c r="C71" s="418"/>
      <c r="D71" s="418"/>
      <c r="E71" s="418"/>
      <c r="F71" s="414"/>
      <c r="G71" s="17"/>
    </row>
  </sheetData>
  <mergeCells count="3">
    <mergeCell ref="C5:E5"/>
    <mergeCell ref="F5:H5"/>
    <mergeCell ref="B71:E7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H53"/>
  <sheetViews>
    <sheetView topLeftCell="A28" zoomScaleNormal="100" workbookViewId="0">
      <selection activeCell="C8" sqref="C8:G53"/>
    </sheetView>
  </sheetViews>
  <sheetFormatPr defaultRowHeight="15"/>
  <cols>
    <col min="1" max="1" width="9.5703125" bestFit="1" customWidth="1"/>
    <col min="2" max="2" width="72.28515625" customWidth="1"/>
    <col min="3" max="8" width="12.7109375" customWidth="1"/>
  </cols>
  <sheetData>
    <row r="1" spans="1:8">
      <c r="A1" s="2" t="s">
        <v>204</v>
      </c>
      <c r="B1" s="17" t="str">
        <f>'1. key ratios'!B1</f>
        <v>სს ზირაათ ბანკი საქართველო</v>
      </c>
    </row>
    <row r="2" spans="1:8">
      <c r="A2" s="2" t="s">
        <v>205</v>
      </c>
      <c r="B2" s="397">
        <f>'1. key ratios'!B2</f>
        <v>42916</v>
      </c>
    </row>
    <row r="3" spans="1:8">
      <c r="A3" s="2"/>
    </row>
    <row r="4" spans="1:8" ht="16.5" thickBot="1">
      <c r="A4" s="2" t="s">
        <v>357</v>
      </c>
      <c r="B4" s="2"/>
      <c r="C4" s="256"/>
      <c r="D4" s="256"/>
      <c r="E4" s="256"/>
      <c r="F4" s="257"/>
      <c r="G4" s="257"/>
      <c r="H4" s="258" t="s">
        <v>106</v>
      </c>
    </row>
    <row r="5" spans="1:8" ht="15.75">
      <c r="A5" s="423" t="s">
        <v>34</v>
      </c>
      <c r="B5" s="425" t="s">
        <v>265</v>
      </c>
      <c r="C5" s="427" t="s">
        <v>211</v>
      </c>
      <c r="D5" s="427"/>
      <c r="E5" s="427"/>
      <c r="F5" s="427" t="s">
        <v>212</v>
      </c>
      <c r="G5" s="427"/>
      <c r="H5" s="428"/>
    </row>
    <row r="6" spans="1:8">
      <c r="A6" s="424"/>
      <c r="B6" s="426"/>
      <c r="C6" s="44" t="s">
        <v>35</v>
      </c>
      <c r="D6" s="44" t="s">
        <v>107</v>
      </c>
      <c r="E6" s="44" t="s">
        <v>76</v>
      </c>
      <c r="F6" s="44" t="s">
        <v>35</v>
      </c>
      <c r="G6" s="44" t="s">
        <v>107</v>
      </c>
      <c r="H6" s="45" t="s">
        <v>76</v>
      </c>
    </row>
    <row r="7" spans="1:8" s="3" customFormat="1" ht="15.75">
      <c r="A7" s="259">
        <v>1</v>
      </c>
      <c r="B7" s="260" t="s">
        <v>396</v>
      </c>
      <c r="C7" s="287"/>
      <c r="D7" s="287"/>
      <c r="E7" s="310">
        <f>C7+D7</f>
        <v>0</v>
      </c>
      <c r="F7" s="287"/>
      <c r="G7" s="287"/>
      <c r="H7" s="288">
        <f t="shared" ref="H7:H53" si="0">F7+G7</f>
        <v>0</v>
      </c>
    </row>
    <row r="8" spans="1:8" s="3" customFormat="1" ht="15.75">
      <c r="A8" s="259">
        <v>1.1000000000000001</v>
      </c>
      <c r="B8" s="261" t="s">
        <v>302</v>
      </c>
      <c r="C8" s="287">
        <v>0</v>
      </c>
      <c r="D8" s="287">
        <v>0</v>
      </c>
      <c r="E8" s="310">
        <f t="shared" ref="E8:E53" si="1">C8+D8</f>
        <v>0</v>
      </c>
      <c r="F8" s="287">
        <v>0</v>
      </c>
      <c r="G8" s="287">
        <v>0</v>
      </c>
      <c r="H8" s="288">
        <f t="shared" si="0"/>
        <v>0</v>
      </c>
    </row>
    <row r="9" spans="1:8" s="3" customFormat="1" ht="15.75">
      <c r="A9" s="259">
        <v>1.2</v>
      </c>
      <c r="B9" s="261" t="s">
        <v>303</v>
      </c>
      <c r="C9" s="287">
        <v>2015956</v>
      </c>
      <c r="D9" s="287">
        <v>26281626</v>
      </c>
      <c r="E9" s="310">
        <f t="shared" si="1"/>
        <v>28297582</v>
      </c>
      <c r="F9" s="287">
        <v>3903106</v>
      </c>
      <c r="G9" s="287">
        <v>22125862</v>
      </c>
      <c r="H9" s="288">
        <f t="shared" si="0"/>
        <v>26028968</v>
      </c>
    </row>
    <row r="10" spans="1:8" s="3" customFormat="1" ht="15.75">
      <c r="A10" s="259">
        <v>1.3</v>
      </c>
      <c r="B10" s="261" t="s">
        <v>304</v>
      </c>
      <c r="C10" s="287">
        <v>10834925</v>
      </c>
      <c r="D10" s="287">
        <v>23671809</v>
      </c>
      <c r="E10" s="310">
        <f t="shared" si="1"/>
        <v>34506734</v>
      </c>
      <c r="F10" s="287">
        <v>6457443</v>
      </c>
      <c r="G10" s="287">
        <v>0</v>
      </c>
      <c r="H10" s="288">
        <f t="shared" si="0"/>
        <v>6457443</v>
      </c>
    </row>
    <row r="11" spans="1:8" s="3" customFormat="1" ht="15.75">
      <c r="A11" s="259">
        <v>1.4</v>
      </c>
      <c r="B11" s="261" t="s">
        <v>305</v>
      </c>
      <c r="C11" s="287">
        <v>0</v>
      </c>
      <c r="D11" s="287">
        <v>2609817</v>
      </c>
      <c r="E11" s="310">
        <f t="shared" si="1"/>
        <v>2609817</v>
      </c>
      <c r="F11" s="287">
        <v>0</v>
      </c>
      <c r="G11" s="287">
        <v>16434052</v>
      </c>
      <c r="H11" s="288">
        <f t="shared" si="0"/>
        <v>16434052</v>
      </c>
    </row>
    <row r="12" spans="1:8" s="3" customFormat="1" ht="29.25" customHeight="1">
      <c r="A12" s="259">
        <v>2</v>
      </c>
      <c r="B12" s="260" t="s">
        <v>306</v>
      </c>
      <c r="C12" s="287">
        <v>153000</v>
      </c>
      <c r="D12" s="287">
        <v>0</v>
      </c>
      <c r="E12" s="310">
        <f t="shared" si="1"/>
        <v>153000</v>
      </c>
      <c r="F12" s="287">
        <v>2000</v>
      </c>
      <c r="G12" s="287">
        <v>0</v>
      </c>
      <c r="H12" s="288">
        <f t="shared" si="0"/>
        <v>2000</v>
      </c>
    </row>
    <row r="13" spans="1:8" s="3" customFormat="1" ht="25.5">
      <c r="A13" s="259">
        <v>3</v>
      </c>
      <c r="B13" s="260" t="s">
        <v>307</v>
      </c>
      <c r="C13" s="287">
        <v>2015956</v>
      </c>
      <c r="D13" s="287">
        <v>52590751</v>
      </c>
      <c r="E13" s="310">
        <f t="shared" si="1"/>
        <v>54606707</v>
      </c>
      <c r="F13" s="287">
        <v>3903106</v>
      </c>
      <c r="G13" s="287">
        <v>0</v>
      </c>
      <c r="H13" s="288">
        <f t="shared" si="0"/>
        <v>3903106</v>
      </c>
    </row>
    <row r="14" spans="1:8" s="3" customFormat="1" ht="15.75">
      <c r="A14" s="259">
        <v>3.1</v>
      </c>
      <c r="B14" s="261" t="s">
        <v>308</v>
      </c>
      <c r="C14" s="287">
        <v>0</v>
      </c>
      <c r="D14" s="287">
        <v>800081</v>
      </c>
      <c r="E14" s="310">
        <f t="shared" si="1"/>
        <v>800081</v>
      </c>
      <c r="F14" s="287">
        <v>0</v>
      </c>
      <c r="G14" s="287">
        <v>0</v>
      </c>
      <c r="H14" s="288">
        <f t="shared" si="0"/>
        <v>0</v>
      </c>
    </row>
    <row r="15" spans="1:8" s="3" customFormat="1" ht="15.75">
      <c r="A15" s="259">
        <v>3.2</v>
      </c>
      <c r="B15" s="261" t="s">
        <v>309</v>
      </c>
      <c r="C15" s="287">
        <v>2015956</v>
      </c>
      <c r="D15" s="287">
        <v>0</v>
      </c>
      <c r="E15" s="310">
        <f t="shared" si="1"/>
        <v>2015956</v>
      </c>
      <c r="F15" s="287">
        <v>3903106</v>
      </c>
      <c r="G15" s="287">
        <v>0</v>
      </c>
      <c r="H15" s="288">
        <f t="shared" si="0"/>
        <v>3903106</v>
      </c>
    </row>
    <row r="16" spans="1:8" s="3" customFormat="1" ht="15.75">
      <c r="A16" s="259">
        <v>4</v>
      </c>
      <c r="B16" s="260" t="s">
        <v>310</v>
      </c>
      <c r="C16" s="287">
        <v>5</v>
      </c>
      <c r="D16" s="287">
        <v>51790670</v>
      </c>
      <c r="E16" s="310">
        <f t="shared" si="1"/>
        <v>51790675</v>
      </c>
      <c r="F16" s="287">
        <v>0</v>
      </c>
      <c r="G16" s="287">
        <v>0</v>
      </c>
      <c r="H16" s="288">
        <f t="shared" si="0"/>
        <v>0</v>
      </c>
    </row>
    <row r="17" spans="1:8" s="3" customFormat="1" ht="15.75">
      <c r="A17" s="259">
        <v>4.0999999999999996</v>
      </c>
      <c r="B17" s="261" t="s">
        <v>311</v>
      </c>
      <c r="C17" s="287">
        <v>0</v>
      </c>
      <c r="D17" s="287">
        <v>18818691</v>
      </c>
      <c r="E17" s="310">
        <f t="shared" si="1"/>
        <v>18818691</v>
      </c>
      <c r="F17" s="287">
        <v>0</v>
      </c>
      <c r="G17" s="287">
        <v>0</v>
      </c>
      <c r="H17" s="288">
        <f t="shared" si="0"/>
        <v>0</v>
      </c>
    </row>
    <row r="18" spans="1:8" s="3" customFormat="1" ht="15.75">
      <c r="A18" s="259">
        <v>4.2</v>
      </c>
      <c r="B18" s="261" t="s">
        <v>312</v>
      </c>
      <c r="C18" s="287">
        <v>0</v>
      </c>
      <c r="D18" s="287">
        <v>9568620</v>
      </c>
      <c r="E18" s="310">
        <f t="shared" si="1"/>
        <v>9568620</v>
      </c>
      <c r="F18" s="287">
        <v>0</v>
      </c>
      <c r="G18" s="287">
        <v>0</v>
      </c>
      <c r="H18" s="288">
        <f t="shared" si="0"/>
        <v>0</v>
      </c>
    </row>
    <row r="19" spans="1:8" s="3" customFormat="1" ht="25.5">
      <c r="A19" s="259">
        <v>5</v>
      </c>
      <c r="B19" s="260" t="s">
        <v>313</v>
      </c>
      <c r="C19" s="287">
        <v>0</v>
      </c>
      <c r="D19" s="287">
        <v>12618542</v>
      </c>
      <c r="E19" s="310">
        <f t="shared" si="1"/>
        <v>12618542</v>
      </c>
      <c r="F19" s="287">
        <v>0</v>
      </c>
      <c r="G19" s="287">
        <v>0</v>
      </c>
      <c r="H19" s="288">
        <f t="shared" si="0"/>
        <v>0</v>
      </c>
    </row>
    <row r="20" spans="1:8" s="3" customFormat="1" ht="15.75">
      <c r="A20" s="259">
        <v>5.0999999999999996</v>
      </c>
      <c r="B20" s="261" t="s">
        <v>314</v>
      </c>
      <c r="C20" s="287">
        <v>0</v>
      </c>
      <c r="D20" s="287">
        <v>10784817</v>
      </c>
      <c r="E20" s="310">
        <f t="shared" si="1"/>
        <v>10784817</v>
      </c>
      <c r="F20" s="287">
        <v>0</v>
      </c>
      <c r="G20" s="287">
        <v>0</v>
      </c>
      <c r="H20" s="288">
        <f t="shared" si="0"/>
        <v>0</v>
      </c>
    </row>
    <row r="21" spans="1:8" s="3" customFormat="1" ht="15.75">
      <c r="A21" s="259">
        <v>5.2</v>
      </c>
      <c r="B21" s="261" t="s">
        <v>315</v>
      </c>
      <c r="C21" s="287">
        <v>0</v>
      </c>
      <c r="D21" s="287">
        <v>0</v>
      </c>
      <c r="E21" s="310">
        <f t="shared" si="1"/>
        <v>0</v>
      </c>
      <c r="F21" s="287">
        <v>0</v>
      </c>
      <c r="G21" s="287">
        <v>8832809</v>
      </c>
      <c r="H21" s="288">
        <f t="shared" si="0"/>
        <v>8832809</v>
      </c>
    </row>
    <row r="22" spans="1:8" s="3" customFormat="1" ht="15.75">
      <c r="A22" s="259">
        <v>5.3</v>
      </c>
      <c r="B22" s="261" t="s">
        <v>316</v>
      </c>
      <c r="C22" s="287">
        <v>0</v>
      </c>
      <c r="D22" s="287">
        <v>0</v>
      </c>
      <c r="E22" s="310">
        <f t="shared" si="1"/>
        <v>0</v>
      </c>
      <c r="F22" s="287">
        <v>0</v>
      </c>
      <c r="G22" s="287">
        <v>0</v>
      </c>
      <c r="H22" s="288">
        <f t="shared" si="0"/>
        <v>0</v>
      </c>
    </row>
    <row r="23" spans="1:8" s="3" customFormat="1" ht="15.75">
      <c r="A23" s="259" t="s">
        <v>317</v>
      </c>
      <c r="B23" s="262" t="s">
        <v>318</v>
      </c>
      <c r="C23" s="287">
        <v>0</v>
      </c>
      <c r="D23" s="287">
        <v>0</v>
      </c>
      <c r="E23" s="310">
        <f t="shared" si="1"/>
        <v>0</v>
      </c>
      <c r="F23" s="287">
        <v>0</v>
      </c>
      <c r="G23" s="287">
        <v>8832809</v>
      </c>
      <c r="H23" s="288">
        <f t="shared" si="0"/>
        <v>8832809</v>
      </c>
    </row>
    <row r="24" spans="1:8" s="3" customFormat="1" ht="15.75">
      <c r="A24" s="259" t="s">
        <v>319</v>
      </c>
      <c r="B24" s="262" t="s">
        <v>320</v>
      </c>
      <c r="C24" s="287">
        <v>0</v>
      </c>
      <c r="D24" s="287">
        <v>0</v>
      </c>
      <c r="E24" s="310">
        <f t="shared" si="1"/>
        <v>0</v>
      </c>
      <c r="F24" s="287">
        <v>0</v>
      </c>
      <c r="G24" s="287">
        <v>0</v>
      </c>
      <c r="H24" s="288">
        <f t="shared" si="0"/>
        <v>0</v>
      </c>
    </row>
    <row r="25" spans="1:8" s="3" customFormat="1" ht="15.75">
      <c r="A25" s="259" t="s">
        <v>321</v>
      </c>
      <c r="B25" s="263" t="s">
        <v>322</v>
      </c>
      <c r="C25" s="287">
        <v>0</v>
      </c>
      <c r="D25" s="287">
        <v>0</v>
      </c>
      <c r="E25" s="310">
        <f t="shared" si="1"/>
        <v>0</v>
      </c>
      <c r="F25" s="287">
        <v>0</v>
      </c>
      <c r="G25" s="287">
        <v>0</v>
      </c>
      <c r="H25" s="288">
        <f t="shared" si="0"/>
        <v>0</v>
      </c>
    </row>
    <row r="26" spans="1:8" s="3" customFormat="1" ht="15.75">
      <c r="A26" s="259" t="s">
        <v>323</v>
      </c>
      <c r="B26" s="262" t="s">
        <v>324</v>
      </c>
      <c r="C26" s="287">
        <v>0</v>
      </c>
      <c r="D26" s="287">
        <v>1396176</v>
      </c>
      <c r="E26" s="310">
        <f t="shared" si="1"/>
        <v>1396176</v>
      </c>
      <c r="F26" s="287">
        <v>0</v>
      </c>
      <c r="G26" s="287">
        <v>0</v>
      </c>
      <c r="H26" s="288">
        <f t="shared" si="0"/>
        <v>0</v>
      </c>
    </row>
    <row r="27" spans="1:8" s="3" customFormat="1" ht="15.75">
      <c r="A27" s="259" t="s">
        <v>325</v>
      </c>
      <c r="B27" s="262" t="s">
        <v>326</v>
      </c>
      <c r="C27" s="287">
        <v>0</v>
      </c>
      <c r="D27" s="287">
        <v>0</v>
      </c>
      <c r="E27" s="310">
        <f t="shared" si="1"/>
        <v>0</v>
      </c>
      <c r="F27" s="287">
        <v>0</v>
      </c>
      <c r="G27" s="287">
        <v>0</v>
      </c>
      <c r="H27" s="288">
        <f t="shared" si="0"/>
        <v>0</v>
      </c>
    </row>
    <row r="28" spans="1:8" s="3" customFormat="1" ht="15.75">
      <c r="A28" s="259">
        <v>5.4</v>
      </c>
      <c r="B28" s="261" t="s">
        <v>327</v>
      </c>
      <c r="C28" s="287">
        <v>0</v>
      </c>
      <c r="D28" s="287">
        <v>0</v>
      </c>
      <c r="E28" s="310">
        <f t="shared" si="1"/>
        <v>0</v>
      </c>
      <c r="F28" s="287">
        <v>0</v>
      </c>
      <c r="G28" s="287">
        <v>0</v>
      </c>
      <c r="H28" s="288">
        <f t="shared" si="0"/>
        <v>0</v>
      </c>
    </row>
    <row r="29" spans="1:8" s="3" customFormat="1" ht="15.75">
      <c r="A29" s="259">
        <v>5.5</v>
      </c>
      <c r="B29" s="261" t="s">
        <v>328</v>
      </c>
      <c r="C29" s="287">
        <v>0</v>
      </c>
      <c r="D29" s="287">
        <v>0</v>
      </c>
      <c r="E29" s="310">
        <f t="shared" si="1"/>
        <v>0</v>
      </c>
      <c r="F29" s="287">
        <v>0</v>
      </c>
      <c r="G29" s="287">
        <v>0</v>
      </c>
      <c r="H29" s="288">
        <f t="shared" si="0"/>
        <v>0</v>
      </c>
    </row>
    <row r="30" spans="1:8" s="3" customFormat="1" ht="15.75">
      <c r="A30" s="259">
        <v>5.6</v>
      </c>
      <c r="B30" s="261" t="s">
        <v>329</v>
      </c>
      <c r="C30" s="287">
        <v>0</v>
      </c>
      <c r="D30" s="287">
        <v>0</v>
      </c>
      <c r="E30" s="310">
        <f t="shared" si="1"/>
        <v>0</v>
      </c>
      <c r="F30" s="287">
        <v>0</v>
      </c>
      <c r="G30" s="287">
        <v>0</v>
      </c>
      <c r="H30" s="288">
        <f t="shared" si="0"/>
        <v>0</v>
      </c>
    </row>
    <row r="31" spans="1:8" s="3" customFormat="1" ht="15.75">
      <c r="A31" s="259">
        <v>5.7</v>
      </c>
      <c r="B31" s="261" t="s">
        <v>330</v>
      </c>
      <c r="C31" s="287">
        <v>0</v>
      </c>
      <c r="D31" s="287">
        <v>0</v>
      </c>
      <c r="E31" s="310">
        <f t="shared" si="1"/>
        <v>0</v>
      </c>
      <c r="F31" s="287">
        <v>0</v>
      </c>
      <c r="G31" s="287">
        <v>0</v>
      </c>
      <c r="H31" s="288">
        <f t="shared" si="0"/>
        <v>0</v>
      </c>
    </row>
    <row r="32" spans="1:8" s="3" customFormat="1" ht="15.75">
      <c r="A32" s="259">
        <v>6</v>
      </c>
      <c r="B32" s="260" t="s">
        <v>331</v>
      </c>
      <c r="C32" s="287">
        <v>0</v>
      </c>
      <c r="D32" s="287">
        <v>0</v>
      </c>
      <c r="E32" s="310">
        <f t="shared" si="1"/>
        <v>0</v>
      </c>
      <c r="F32" s="287">
        <v>0</v>
      </c>
      <c r="G32" s="287">
        <v>0</v>
      </c>
      <c r="H32" s="288">
        <f t="shared" si="0"/>
        <v>0</v>
      </c>
    </row>
    <row r="33" spans="1:8" s="3" customFormat="1" ht="25.5">
      <c r="A33" s="259">
        <v>6.1</v>
      </c>
      <c r="B33" s="261" t="s">
        <v>397</v>
      </c>
      <c r="C33" s="287">
        <v>0</v>
      </c>
      <c r="D33" s="287">
        <v>0</v>
      </c>
      <c r="E33" s="310">
        <f t="shared" si="1"/>
        <v>0</v>
      </c>
      <c r="F33" s="287">
        <v>0</v>
      </c>
      <c r="G33" s="287">
        <v>0</v>
      </c>
      <c r="H33" s="288">
        <f t="shared" si="0"/>
        <v>0</v>
      </c>
    </row>
    <row r="34" spans="1:8" s="3" customFormat="1" ht="25.5">
      <c r="A34" s="259">
        <v>6.2</v>
      </c>
      <c r="B34" s="261" t="s">
        <v>332</v>
      </c>
      <c r="C34" s="287">
        <v>0</v>
      </c>
      <c r="D34" s="287">
        <v>0</v>
      </c>
      <c r="E34" s="310">
        <f t="shared" si="1"/>
        <v>0</v>
      </c>
      <c r="F34" s="287">
        <v>0</v>
      </c>
      <c r="G34" s="287">
        <v>0</v>
      </c>
      <c r="H34" s="288">
        <f t="shared" si="0"/>
        <v>0</v>
      </c>
    </row>
    <row r="35" spans="1:8" s="3" customFormat="1" ht="25.5">
      <c r="A35" s="259">
        <v>6.3</v>
      </c>
      <c r="B35" s="261" t="s">
        <v>333</v>
      </c>
      <c r="C35" s="287">
        <v>0</v>
      </c>
      <c r="D35" s="287">
        <v>2781490</v>
      </c>
      <c r="E35" s="310">
        <f t="shared" si="1"/>
        <v>2781490</v>
      </c>
      <c r="F35" s="287">
        <v>0</v>
      </c>
      <c r="G35" s="287">
        <v>0</v>
      </c>
      <c r="H35" s="288">
        <f t="shared" si="0"/>
        <v>0</v>
      </c>
    </row>
    <row r="36" spans="1:8" s="3" customFormat="1" ht="15.75">
      <c r="A36" s="259">
        <v>6.4</v>
      </c>
      <c r="B36" s="261" t="s">
        <v>334</v>
      </c>
      <c r="C36" s="287">
        <v>0</v>
      </c>
      <c r="D36" s="287">
        <v>0</v>
      </c>
      <c r="E36" s="310">
        <f t="shared" si="1"/>
        <v>0</v>
      </c>
      <c r="F36" s="287">
        <v>0</v>
      </c>
      <c r="G36" s="287">
        <v>0</v>
      </c>
      <c r="H36" s="288">
        <f t="shared" si="0"/>
        <v>0</v>
      </c>
    </row>
    <row r="37" spans="1:8" s="3" customFormat="1" ht="15.75">
      <c r="A37" s="259">
        <v>6.5</v>
      </c>
      <c r="B37" s="261" t="s">
        <v>335</v>
      </c>
      <c r="C37" s="287">
        <v>0</v>
      </c>
      <c r="D37" s="287">
        <v>2781490</v>
      </c>
      <c r="E37" s="310">
        <f t="shared" si="1"/>
        <v>2781490</v>
      </c>
      <c r="F37" s="287">
        <v>0</v>
      </c>
      <c r="G37" s="287">
        <v>0</v>
      </c>
      <c r="H37" s="288">
        <f t="shared" si="0"/>
        <v>0</v>
      </c>
    </row>
    <row r="38" spans="1:8" s="3" customFormat="1" ht="25.5">
      <c r="A38" s="259">
        <v>6.6</v>
      </c>
      <c r="B38" s="261" t="s">
        <v>336</v>
      </c>
      <c r="C38" s="287">
        <v>0</v>
      </c>
      <c r="D38" s="287">
        <v>0</v>
      </c>
      <c r="E38" s="310">
        <f t="shared" si="1"/>
        <v>0</v>
      </c>
      <c r="F38" s="287">
        <v>0</v>
      </c>
      <c r="G38" s="287">
        <v>0</v>
      </c>
      <c r="H38" s="288">
        <f t="shared" si="0"/>
        <v>0</v>
      </c>
    </row>
    <row r="39" spans="1:8" s="3" customFormat="1" ht="25.5">
      <c r="A39" s="259">
        <v>6.7</v>
      </c>
      <c r="B39" s="261" t="s">
        <v>337</v>
      </c>
      <c r="C39" s="287">
        <v>0</v>
      </c>
      <c r="D39" s="287">
        <v>0</v>
      </c>
      <c r="E39" s="310">
        <f t="shared" si="1"/>
        <v>0</v>
      </c>
      <c r="F39" s="287">
        <v>0</v>
      </c>
      <c r="G39" s="287">
        <v>0</v>
      </c>
      <c r="H39" s="288">
        <f t="shared" si="0"/>
        <v>0</v>
      </c>
    </row>
    <row r="40" spans="1:8" s="3" customFormat="1" ht="15.75">
      <c r="A40" s="259">
        <v>7</v>
      </c>
      <c r="B40" s="260" t="s">
        <v>338</v>
      </c>
      <c r="C40" s="287">
        <v>139139128</v>
      </c>
      <c r="D40" s="287">
        <v>0</v>
      </c>
      <c r="E40" s="310">
        <f t="shared" si="1"/>
        <v>139139128</v>
      </c>
      <c r="F40" s="287">
        <v>205138086</v>
      </c>
      <c r="G40" s="287">
        <v>0</v>
      </c>
      <c r="H40" s="288">
        <f t="shared" si="0"/>
        <v>205138086</v>
      </c>
    </row>
    <row r="41" spans="1:8" s="3" customFormat="1" ht="25.5">
      <c r="A41" s="259">
        <v>7.1</v>
      </c>
      <c r="B41" s="261" t="s">
        <v>339</v>
      </c>
      <c r="C41" s="287">
        <v>139139128</v>
      </c>
      <c r="D41" s="287">
        <v>0</v>
      </c>
      <c r="E41" s="310">
        <f t="shared" si="1"/>
        <v>139139128</v>
      </c>
      <c r="F41" s="287">
        <v>205138086</v>
      </c>
      <c r="G41" s="287">
        <v>0</v>
      </c>
      <c r="H41" s="288">
        <f t="shared" si="0"/>
        <v>205138086</v>
      </c>
    </row>
    <row r="42" spans="1:8" s="3" customFormat="1" ht="25.5">
      <c r="A42" s="259">
        <v>7.2</v>
      </c>
      <c r="B42" s="261" t="s">
        <v>340</v>
      </c>
      <c r="C42" s="287">
        <v>0</v>
      </c>
      <c r="D42" s="287">
        <v>0</v>
      </c>
      <c r="E42" s="310">
        <f t="shared" si="1"/>
        <v>0</v>
      </c>
      <c r="F42" s="287">
        <v>0</v>
      </c>
      <c r="G42" s="287">
        <v>0</v>
      </c>
      <c r="H42" s="288">
        <f t="shared" si="0"/>
        <v>0</v>
      </c>
    </row>
    <row r="43" spans="1:8" s="3" customFormat="1" ht="25.5">
      <c r="A43" s="259">
        <v>7.3</v>
      </c>
      <c r="B43" s="261" t="s">
        <v>341</v>
      </c>
      <c r="C43" s="287">
        <v>0</v>
      </c>
      <c r="D43" s="287">
        <v>0</v>
      </c>
      <c r="E43" s="310">
        <f t="shared" si="1"/>
        <v>0</v>
      </c>
      <c r="F43" s="287">
        <v>0</v>
      </c>
      <c r="G43" s="287">
        <v>399050</v>
      </c>
      <c r="H43" s="288">
        <f t="shared" si="0"/>
        <v>399050</v>
      </c>
    </row>
    <row r="44" spans="1:8" s="3" customFormat="1" ht="25.5">
      <c r="A44" s="259">
        <v>7.4</v>
      </c>
      <c r="B44" s="261" t="s">
        <v>342</v>
      </c>
      <c r="C44" s="287">
        <v>0</v>
      </c>
      <c r="D44" s="287">
        <v>0</v>
      </c>
      <c r="E44" s="310">
        <f t="shared" si="1"/>
        <v>0</v>
      </c>
      <c r="F44" s="287">
        <v>0</v>
      </c>
      <c r="G44" s="287">
        <v>0</v>
      </c>
      <c r="H44" s="288">
        <f t="shared" si="0"/>
        <v>0</v>
      </c>
    </row>
    <row r="45" spans="1:8" s="3" customFormat="1" ht="15.75">
      <c r="A45" s="259">
        <v>8</v>
      </c>
      <c r="B45" s="260" t="s">
        <v>343</v>
      </c>
      <c r="C45" s="287">
        <v>14478</v>
      </c>
      <c r="D45" s="287">
        <v>0</v>
      </c>
      <c r="E45" s="310">
        <f t="shared" si="1"/>
        <v>14478</v>
      </c>
      <c r="F45" s="287">
        <v>21184</v>
      </c>
      <c r="G45" s="287">
        <v>149652</v>
      </c>
      <c r="H45" s="288">
        <f t="shared" si="0"/>
        <v>170836</v>
      </c>
    </row>
    <row r="46" spans="1:8" s="3" customFormat="1" ht="15.75">
      <c r="A46" s="259">
        <v>8.1</v>
      </c>
      <c r="B46" s="261" t="s">
        <v>344</v>
      </c>
      <c r="C46" s="287">
        <v>0</v>
      </c>
      <c r="D46" s="287">
        <v>0</v>
      </c>
      <c r="E46" s="310">
        <f t="shared" si="1"/>
        <v>0</v>
      </c>
      <c r="F46" s="287">
        <v>0</v>
      </c>
      <c r="G46" s="287">
        <v>0</v>
      </c>
      <c r="H46" s="288">
        <f t="shared" si="0"/>
        <v>0</v>
      </c>
    </row>
    <row r="47" spans="1:8" s="3" customFormat="1" ht="15.75">
      <c r="A47" s="259">
        <v>8.1999999999999993</v>
      </c>
      <c r="B47" s="261" t="s">
        <v>345</v>
      </c>
      <c r="C47" s="287">
        <v>4041</v>
      </c>
      <c r="D47" s="287">
        <v>0</v>
      </c>
      <c r="E47" s="310">
        <f t="shared" si="1"/>
        <v>4041</v>
      </c>
      <c r="F47" s="287">
        <v>10777</v>
      </c>
      <c r="G47" s="287">
        <v>249398</v>
      </c>
      <c r="H47" s="288">
        <f t="shared" si="0"/>
        <v>260175</v>
      </c>
    </row>
    <row r="48" spans="1:8" s="3" customFormat="1" ht="15.75">
      <c r="A48" s="259">
        <v>8.3000000000000007</v>
      </c>
      <c r="B48" s="261" t="s">
        <v>346</v>
      </c>
      <c r="C48" s="287">
        <v>0</v>
      </c>
      <c r="D48" s="287">
        <v>0</v>
      </c>
      <c r="E48" s="310">
        <f t="shared" si="1"/>
        <v>0</v>
      </c>
      <c r="F48" s="287">
        <v>0</v>
      </c>
      <c r="G48" s="287">
        <v>0</v>
      </c>
      <c r="H48" s="288">
        <f t="shared" si="0"/>
        <v>0</v>
      </c>
    </row>
    <row r="49" spans="1:8" s="3" customFormat="1" ht="15.75">
      <c r="A49" s="259">
        <v>8.4</v>
      </c>
      <c r="B49" s="261" t="s">
        <v>347</v>
      </c>
      <c r="C49" s="287">
        <v>0</v>
      </c>
      <c r="D49" s="287">
        <v>0</v>
      </c>
      <c r="E49" s="310">
        <f t="shared" si="1"/>
        <v>0</v>
      </c>
      <c r="F49" s="287">
        <v>0</v>
      </c>
      <c r="G49" s="287">
        <v>0</v>
      </c>
      <c r="H49" s="288">
        <f t="shared" si="0"/>
        <v>0</v>
      </c>
    </row>
    <row r="50" spans="1:8" s="3" customFormat="1" ht="15.75">
      <c r="A50" s="259">
        <v>8.5</v>
      </c>
      <c r="B50" s="261" t="s">
        <v>348</v>
      </c>
      <c r="C50" s="287">
        <v>10437</v>
      </c>
      <c r="D50" s="287">
        <v>0</v>
      </c>
      <c r="E50" s="310">
        <f t="shared" si="1"/>
        <v>10437</v>
      </c>
      <c r="F50" s="287">
        <v>10407</v>
      </c>
      <c r="G50" s="287">
        <v>0</v>
      </c>
      <c r="H50" s="288">
        <f t="shared" si="0"/>
        <v>10407</v>
      </c>
    </row>
    <row r="51" spans="1:8" s="3" customFormat="1" ht="15.75">
      <c r="A51" s="259">
        <v>8.6</v>
      </c>
      <c r="B51" s="261" t="s">
        <v>349</v>
      </c>
      <c r="C51" s="287">
        <v>0</v>
      </c>
      <c r="D51" s="287">
        <v>0</v>
      </c>
      <c r="E51" s="310">
        <f t="shared" si="1"/>
        <v>0</v>
      </c>
      <c r="F51" s="287">
        <v>0</v>
      </c>
      <c r="G51" s="287">
        <v>0</v>
      </c>
      <c r="H51" s="288">
        <f t="shared" si="0"/>
        <v>0</v>
      </c>
    </row>
    <row r="52" spans="1:8" s="3" customFormat="1" ht="15.75">
      <c r="A52" s="259">
        <v>8.6999999999999993</v>
      </c>
      <c r="B52" s="261" t="s">
        <v>350</v>
      </c>
      <c r="C52" s="287">
        <v>0</v>
      </c>
      <c r="D52" s="287">
        <v>0</v>
      </c>
      <c r="E52" s="310">
        <f t="shared" si="1"/>
        <v>0</v>
      </c>
      <c r="F52" s="287">
        <v>0</v>
      </c>
      <c r="G52" s="287">
        <v>0</v>
      </c>
      <c r="H52" s="288">
        <f t="shared" si="0"/>
        <v>0</v>
      </c>
    </row>
    <row r="53" spans="1:8" s="3" customFormat="1" ht="26.25" thickBot="1">
      <c r="A53" s="264">
        <v>9</v>
      </c>
      <c r="B53" s="265" t="s">
        <v>351</v>
      </c>
      <c r="C53" s="311">
        <v>4949</v>
      </c>
      <c r="D53" s="311">
        <v>108262</v>
      </c>
      <c r="E53" s="312">
        <f t="shared" si="1"/>
        <v>113211</v>
      </c>
      <c r="F53" s="311">
        <v>4676</v>
      </c>
      <c r="G53" s="311">
        <v>0</v>
      </c>
      <c r="H53" s="294">
        <f t="shared" si="0"/>
        <v>4676</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H21"/>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C7" sqref="C7:D13"/>
    </sheetView>
  </sheetViews>
  <sheetFormatPr defaultColWidth="9.140625" defaultRowHeight="12.75"/>
  <cols>
    <col min="1" max="1" width="9.5703125" style="2" bestFit="1" customWidth="1"/>
    <col min="2" max="2" width="93.5703125" style="2" customWidth="1"/>
    <col min="3" max="4" width="12.7109375" style="2" customWidth="1"/>
    <col min="5" max="11" width="9.7109375" style="13" customWidth="1"/>
    <col min="12" max="16384" width="9.140625" style="13"/>
  </cols>
  <sheetData>
    <row r="1" spans="1:8" ht="15">
      <c r="A1" s="18" t="s">
        <v>204</v>
      </c>
      <c r="B1" s="17" t="str">
        <f>'1. key ratios'!B1</f>
        <v>სს ზირაათ ბანკი საქართველო</v>
      </c>
      <c r="C1" s="17"/>
    </row>
    <row r="2" spans="1:8" ht="15">
      <c r="A2" s="18" t="s">
        <v>205</v>
      </c>
      <c r="B2" s="397">
        <f>'1. key ratios'!B2</f>
        <v>42916</v>
      </c>
      <c r="C2" s="30"/>
      <c r="D2" s="19"/>
      <c r="E2" s="12"/>
      <c r="F2" s="12"/>
      <c r="G2" s="12"/>
      <c r="H2" s="12"/>
    </row>
    <row r="3" spans="1:8" ht="15">
      <c r="A3" s="18"/>
      <c r="B3" s="17"/>
      <c r="C3" s="30"/>
      <c r="D3" s="19"/>
      <c r="E3" s="12"/>
      <c r="F3" s="12"/>
      <c r="G3" s="12"/>
      <c r="H3" s="12"/>
    </row>
    <row r="4" spans="1:8" ht="15" customHeight="1" thickBot="1">
      <c r="A4" s="253" t="s">
        <v>358</v>
      </c>
      <c r="B4" s="254" t="s">
        <v>201</v>
      </c>
      <c r="C4" s="253"/>
      <c r="D4" s="255" t="s">
        <v>106</v>
      </c>
    </row>
    <row r="5" spans="1:8" ht="15" customHeight="1">
      <c r="A5" s="249" t="s">
        <v>34</v>
      </c>
      <c r="B5" s="250"/>
      <c r="C5" s="251" t="s">
        <v>5</v>
      </c>
      <c r="D5" s="252" t="s">
        <v>6</v>
      </c>
    </row>
    <row r="6" spans="1:8" ht="15" customHeight="1">
      <c r="A6" s="155">
        <v>1</v>
      </c>
      <c r="B6" s="66" t="s">
        <v>209</v>
      </c>
      <c r="C6" s="313">
        <f>C7+C9+C10+C11</f>
        <v>58781121.596599996</v>
      </c>
      <c r="D6" s="314">
        <f>D7+D9+D10+D11</f>
        <v>70699118.726049989</v>
      </c>
    </row>
    <row r="7" spans="1:8" ht="15" customHeight="1">
      <c r="A7" s="155">
        <v>1.1000000000000001</v>
      </c>
      <c r="B7" s="67" t="s">
        <v>28</v>
      </c>
      <c r="C7" s="315">
        <v>48547453.433299996</v>
      </c>
      <c r="D7" s="316">
        <v>59360750.268399999</v>
      </c>
    </row>
    <row r="8" spans="1:8" ht="25.5">
      <c r="A8" s="155" t="s">
        <v>274</v>
      </c>
      <c r="B8" s="213" t="s">
        <v>352</v>
      </c>
      <c r="C8" s="315"/>
      <c r="D8" s="316"/>
    </row>
    <row r="9" spans="1:8" ht="15" customHeight="1">
      <c r="A9" s="155">
        <v>1.2</v>
      </c>
      <c r="B9" s="67" t="s">
        <v>29</v>
      </c>
      <c r="C9" s="315">
        <v>4263098.9133000001</v>
      </c>
      <c r="D9" s="316">
        <v>6265782.4576500002</v>
      </c>
    </row>
    <row r="10" spans="1:8" ht="15" customHeight="1">
      <c r="A10" s="155">
        <v>1.3</v>
      </c>
      <c r="B10" s="67" t="s">
        <v>30</v>
      </c>
      <c r="C10" s="317">
        <v>5970569.25</v>
      </c>
      <c r="D10" s="316">
        <v>5072586</v>
      </c>
    </row>
    <row r="11" spans="1:8" ht="15" customHeight="1">
      <c r="A11" s="155">
        <v>1.4</v>
      </c>
      <c r="B11" s="214" t="s">
        <v>89</v>
      </c>
      <c r="C11" s="317">
        <v>0</v>
      </c>
      <c r="D11" s="316">
        <v>0</v>
      </c>
    </row>
    <row r="12" spans="1:8" ht="15" customHeight="1">
      <c r="A12" s="155">
        <v>2</v>
      </c>
      <c r="B12" s="66" t="s">
        <v>210</v>
      </c>
      <c r="C12" s="315">
        <v>703862.84536199737</v>
      </c>
      <c r="D12" s="316">
        <v>1125896.6233799956</v>
      </c>
    </row>
    <row r="13" spans="1:8" ht="15" customHeight="1">
      <c r="A13" s="155">
        <v>3</v>
      </c>
      <c r="B13" s="66" t="s">
        <v>208</v>
      </c>
      <c r="C13" s="317">
        <v>6802520</v>
      </c>
      <c r="D13" s="316">
        <v>6802520</v>
      </c>
    </row>
    <row r="14" spans="1:8" ht="15" customHeight="1" thickBot="1">
      <c r="A14" s="156">
        <v>4</v>
      </c>
      <c r="B14" s="157" t="s">
        <v>275</v>
      </c>
      <c r="C14" s="318">
        <f>C6+C12+C13</f>
        <v>66287504.441961996</v>
      </c>
      <c r="D14" s="319">
        <f>D6+D12+D13</f>
        <v>78627535.34942998</v>
      </c>
    </row>
    <row r="15" spans="1:8" ht="15" customHeight="1">
      <c r="A15" s="68"/>
      <c r="B15" s="69"/>
      <c r="C15" s="70"/>
      <c r="D15" s="70"/>
    </row>
    <row r="16" spans="1:8">
      <c r="B16" s="24"/>
    </row>
    <row r="17" spans="2:2">
      <c r="B17" s="117"/>
    </row>
    <row r="18" spans="2:2">
      <c r="B18" s="117"/>
    </row>
    <row r="19" spans="2:2">
      <c r="B19" s="117"/>
    </row>
    <row r="20" spans="2:2">
      <c r="B20" s="117"/>
    </row>
    <row r="21" spans="2:2">
      <c r="B21" s="1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H34"/>
  <sheetViews>
    <sheetView zoomScaleNormal="100" workbookViewId="0">
      <pane xSplit="1" ySplit="4" topLeftCell="B5" activePane="bottomRight" state="frozen"/>
      <selection pane="topRight" activeCell="B1" sqref="B1"/>
      <selection pane="bottomLeft" activeCell="A4" sqref="A4"/>
      <selection pane="bottomRight" activeCell="B30" sqref="B30:C30"/>
    </sheetView>
  </sheetViews>
  <sheetFormatPr defaultRowHeight="15"/>
  <cols>
    <col min="1" max="1" width="9.5703125" style="2" bestFit="1" customWidth="1"/>
    <col min="2" max="2" width="90.42578125" style="2" bestFit="1" customWidth="1"/>
    <col min="3" max="3" width="9.140625" style="2"/>
  </cols>
  <sheetData>
    <row r="1" spans="1:8">
      <c r="A1" s="2" t="s">
        <v>204</v>
      </c>
      <c r="B1" s="17" t="str">
        <f>'1. key ratios'!B1</f>
        <v>სს ზირაათ ბანკი საქართველო</v>
      </c>
    </row>
    <row r="2" spans="1:8">
      <c r="A2" s="2" t="s">
        <v>205</v>
      </c>
      <c r="B2" s="397">
        <f>'1. key ratios'!B2</f>
        <v>42916</v>
      </c>
    </row>
    <row r="4" spans="1:8" ht="16.5" customHeight="1" thickBot="1">
      <c r="A4" s="266" t="s">
        <v>359</v>
      </c>
      <c r="B4" s="71" t="s">
        <v>162</v>
      </c>
      <c r="C4" s="14"/>
    </row>
    <row r="5" spans="1:8" ht="15.75">
      <c r="A5" s="11"/>
      <c r="B5" s="429" t="s">
        <v>163</v>
      </c>
      <c r="C5" s="430"/>
    </row>
    <row r="6" spans="1:8">
      <c r="A6" s="15">
        <v>1</v>
      </c>
      <c r="B6" s="73" t="s">
        <v>403</v>
      </c>
      <c r="C6" s="74"/>
    </row>
    <row r="7" spans="1:8">
      <c r="A7" s="15">
        <v>2</v>
      </c>
      <c r="B7" s="73" t="s">
        <v>404</v>
      </c>
      <c r="C7" s="74"/>
    </row>
    <row r="8" spans="1:8">
      <c r="A8" s="15">
        <v>3</v>
      </c>
      <c r="B8" s="73" t="s">
        <v>405</v>
      </c>
      <c r="C8" s="74"/>
    </row>
    <row r="9" spans="1:8">
      <c r="A9" s="15"/>
      <c r="B9" s="73"/>
      <c r="C9" s="74"/>
    </row>
    <row r="10" spans="1:8">
      <c r="A10" s="15"/>
      <c r="B10" s="73"/>
      <c r="C10" s="74"/>
    </row>
    <row r="11" spans="1:8">
      <c r="A11" s="15"/>
      <c r="B11" s="73"/>
      <c r="C11" s="74"/>
    </row>
    <row r="12" spans="1:8">
      <c r="A12" s="15"/>
      <c r="B12" s="73"/>
      <c r="C12" s="74"/>
      <c r="H12" s="4"/>
    </row>
    <row r="13" spans="1:8">
      <c r="A13" s="15"/>
      <c r="B13" s="73"/>
      <c r="C13" s="74"/>
    </row>
    <row r="14" spans="1:8">
      <c r="A14" s="15"/>
      <c r="B14" s="73"/>
      <c r="C14" s="74"/>
    </row>
    <row r="15" spans="1:8">
      <c r="A15" s="15"/>
      <c r="B15" s="73"/>
      <c r="C15" s="74"/>
    </row>
    <row r="16" spans="1:8">
      <c r="A16" s="15"/>
      <c r="B16" s="431"/>
      <c r="C16" s="432"/>
    </row>
    <row r="17" spans="1:3" ht="15.75">
      <c r="A17" s="15"/>
      <c r="B17" s="433" t="s">
        <v>164</v>
      </c>
      <c r="C17" s="434"/>
    </row>
    <row r="18" spans="1:3" ht="15.75">
      <c r="A18" s="15">
        <v>1</v>
      </c>
      <c r="B18" s="28" t="s">
        <v>406</v>
      </c>
      <c r="C18" s="72"/>
    </row>
    <row r="19" spans="1:3" ht="15.75">
      <c r="A19" s="15">
        <v>2</v>
      </c>
      <c r="B19" s="28" t="s">
        <v>407</v>
      </c>
      <c r="C19" s="72"/>
    </row>
    <row r="20" spans="1:3" ht="15.75">
      <c r="A20" s="15">
        <v>3</v>
      </c>
      <c r="B20" s="28" t="s">
        <v>408</v>
      </c>
      <c r="C20" s="72"/>
    </row>
    <row r="21" spans="1:3" ht="15.75">
      <c r="A21" s="15"/>
      <c r="B21" s="28"/>
      <c r="C21" s="72"/>
    </row>
    <row r="22" spans="1:3" ht="15.75">
      <c r="A22" s="15"/>
      <c r="B22" s="28"/>
      <c r="C22" s="72"/>
    </row>
    <row r="23" spans="1:3" ht="15.75">
      <c r="A23" s="15"/>
      <c r="B23" s="28"/>
      <c r="C23" s="72"/>
    </row>
    <row r="24" spans="1:3" ht="15.75">
      <c r="A24" s="15"/>
      <c r="B24" s="28"/>
      <c r="C24" s="72"/>
    </row>
    <row r="25" spans="1:3" ht="15.75">
      <c r="A25" s="15"/>
      <c r="B25" s="28"/>
      <c r="C25" s="72"/>
    </row>
    <row r="26" spans="1:3" ht="15.75">
      <c r="A26" s="15"/>
      <c r="B26" s="28"/>
      <c r="C26" s="72"/>
    </row>
    <row r="27" spans="1:3" ht="15.75" customHeight="1">
      <c r="A27" s="15"/>
      <c r="B27" s="28"/>
      <c r="C27" s="29"/>
    </row>
    <row r="28" spans="1:3" ht="15.75" customHeight="1">
      <c r="A28" s="15"/>
      <c r="B28" s="28"/>
      <c r="C28" s="29"/>
    </row>
    <row r="29" spans="1:3" ht="30" customHeight="1">
      <c r="A29" s="15"/>
      <c r="B29" s="435" t="s">
        <v>165</v>
      </c>
      <c r="C29" s="436"/>
    </row>
    <row r="30" spans="1:3">
      <c r="A30" s="15">
        <v>1</v>
      </c>
      <c r="B30" s="73" t="s">
        <v>409</v>
      </c>
      <c r="C30" s="393">
        <v>1</v>
      </c>
    </row>
    <row r="31" spans="1:3" ht="15.75" customHeight="1">
      <c r="A31" s="15"/>
      <c r="B31" s="73"/>
      <c r="C31" s="74"/>
    </row>
    <row r="32" spans="1:3" ht="29.25" customHeight="1">
      <c r="A32" s="15"/>
      <c r="B32" s="435" t="s">
        <v>298</v>
      </c>
      <c r="C32" s="436"/>
    </row>
    <row r="33" spans="1:3">
      <c r="A33" s="15">
        <v>1</v>
      </c>
      <c r="B33" s="73"/>
      <c r="C33" s="74" t="s">
        <v>263</v>
      </c>
    </row>
    <row r="34" spans="1:3" ht="16.5" thickBot="1">
      <c r="A34" s="16"/>
      <c r="B34" s="75"/>
      <c r="C34" s="76"/>
    </row>
  </sheetData>
  <mergeCells count="5">
    <mergeCell ref="B5:C5"/>
    <mergeCell ref="B16:C16"/>
    <mergeCell ref="B17:C17"/>
    <mergeCell ref="B32:C32"/>
    <mergeCell ref="B29:C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I37"/>
  <sheetViews>
    <sheetView zoomScaleNormal="100" workbookViewId="0">
      <pane xSplit="1" ySplit="5" topLeftCell="B6" activePane="bottomRight" state="frozen"/>
      <selection activeCell="H6" sqref="H6"/>
      <selection pane="topRight" activeCell="H6" sqref="H6"/>
      <selection pane="bottomLeft" activeCell="H6" sqref="H6"/>
      <selection pane="bottomRight" activeCell="C8" sqref="C8:G21"/>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25.42578125" style="2" customWidth="1"/>
    <col min="7" max="7" width="23.28515625" customWidth="1"/>
    <col min="8" max="8" width="12" bestFit="1" customWidth="1"/>
    <col min="9" max="9" width="12.5703125" bestFit="1" customWidth="1"/>
  </cols>
  <sheetData>
    <row r="1" spans="1:9" ht="15.75">
      <c r="A1" s="18" t="s">
        <v>204</v>
      </c>
      <c r="B1" s="17" t="str">
        <f>'1. key ratios'!B1</f>
        <v>სს ზირაათ ბანკი საქართველო</v>
      </c>
    </row>
    <row r="2" spans="1:9" s="22" customFormat="1" ht="15.75" customHeight="1">
      <c r="A2" s="22" t="s">
        <v>205</v>
      </c>
      <c r="B2" s="397">
        <f>'1. key ratios'!B2</f>
        <v>42916</v>
      </c>
    </row>
    <row r="3" spans="1:9" s="22" customFormat="1" ht="15.75" customHeight="1"/>
    <row r="4" spans="1:9" s="22" customFormat="1" ht="15.75" customHeight="1" thickBot="1">
      <c r="A4" s="271" t="s">
        <v>360</v>
      </c>
      <c r="B4" s="272" t="s">
        <v>286</v>
      </c>
      <c r="C4" s="229"/>
      <c r="D4" s="229"/>
      <c r="E4" s="229"/>
      <c r="F4" s="229"/>
      <c r="G4" s="230" t="s">
        <v>106</v>
      </c>
    </row>
    <row r="5" spans="1:9" s="137" customFormat="1" ht="17.45" customHeight="1">
      <c r="A5" s="270"/>
      <c r="B5" s="270"/>
      <c r="C5" s="227" t="s">
        <v>0</v>
      </c>
      <c r="D5" s="227" t="s">
        <v>1</v>
      </c>
      <c r="E5" s="227" t="s">
        <v>2</v>
      </c>
      <c r="F5" s="227" t="s">
        <v>3</v>
      </c>
      <c r="G5" s="278" t="s">
        <v>285</v>
      </c>
    </row>
    <row r="6" spans="1:9" s="181" customFormat="1" ht="14.45" customHeight="1">
      <c r="A6" s="269"/>
      <c r="B6" s="437" t="s">
        <v>249</v>
      </c>
      <c r="C6" s="437" t="s">
        <v>248</v>
      </c>
      <c r="D6" s="438" t="s">
        <v>247</v>
      </c>
      <c r="E6" s="439"/>
      <c r="F6" s="439"/>
      <c r="G6" s="440" t="s">
        <v>402</v>
      </c>
      <c r="I6"/>
    </row>
    <row r="7" spans="1:9" s="181" customFormat="1" ht="99.6" customHeight="1">
      <c r="A7" s="269"/>
      <c r="B7" s="437"/>
      <c r="C7" s="437"/>
      <c r="D7" s="215" t="s">
        <v>246</v>
      </c>
      <c r="E7" s="215" t="s">
        <v>291</v>
      </c>
      <c r="F7" s="228" t="s">
        <v>245</v>
      </c>
      <c r="G7" s="441"/>
      <c r="I7"/>
    </row>
    <row r="8" spans="1:9">
      <c r="A8" s="378">
        <v>1</v>
      </c>
      <c r="B8" s="267" t="s">
        <v>167</v>
      </c>
      <c r="C8" s="381">
        <v>6736808</v>
      </c>
      <c r="D8" s="381"/>
      <c r="E8" s="381">
        <f>C8-D8</f>
        <v>6736808</v>
      </c>
      <c r="F8" s="382"/>
      <c r="G8" s="383">
        <f>E8+F8</f>
        <v>6736808</v>
      </c>
    </row>
    <row r="9" spans="1:9">
      <c r="A9" s="378">
        <v>2</v>
      </c>
      <c r="B9" s="267" t="s">
        <v>168</v>
      </c>
      <c r="C9" s="381">
        <v>10493147</v>
      </c>
      <c r="D9" s="381"/>
      <c r="E9" s="381">
        <f t="shared" ref="E9:E20" si="0">C9-D9</f>
        <v>10493147</v>
      </c>
      <c r="F9" s="382"/>
      <c r="G9" s="383">
        <f t="shared" ref="G9:G20" si="1">E9+F9</f>
        <v>10493147</v>
      </c>
    </row>
    <row r="10" spans="1:9">
      <c r="A10" s="378">
        <v>3</v>
      </c>
      <c r="B10" s="267" t="s">
        <v>244</v>
      </c>
      <c r="C10" s="381">
        <v>38229957</v>
      </c>
      <c r="D10" s="381"/>
      <c r="E10" s="381">
        <f t="shared" si="0"/>
        <v>38229957</v>
      </c>
      <c r="F10" s="382"/>
      <c r="G10" s="383">
        <f t="shared" si="1"/>
        <v>38229957</v>
      </c>
    </row>
    <row r="11" spans="1:9" ht="25.5">
      <c r="A11" s="378">
        <v>4</v>
      </c>
      <c r="B11" s="267" t="s">
        <v>198</v>
      </c>
      <c r="C11" s="381">
        <v>0</v>
      </c>
      <c r="D11" s="381"/>
      <c r="E11" s="381">
        <f t="shared" si="0"/>
        <v>0</v>
      </c>
      <c r="F11" s="382"/>
      <c r="G11" s="383">
        <f t="shared" si="1"/>
        <v>0</v>
      </c>
    </row>
    <row r="12" spans="1:9">
      <c r="A12" s="378">
        <v>5</v>
      </c>
      <c r="B12" s="267" t="s">
        <v>170</v>
      </c>
      <c r="C12" s="381">
        <v>10139451</v>
      </c>
      <c r="D12" s="381"/>
      <c r="E12" s="381">
        <f t="shared" si="0"/>
        <v>10139451</v>
      </c>
      <c r="F12" s="382"/>
      <c r="G12" s="383">
        <f t="shared" si="1"/>
        <v>10139451</v>
      </c>
    </row>
    <row r="13" spans="1:9">
      <c r="A13" s="378">
        <v>6.1</v>
      </c>
      <c r="B13" s="267" t="s">
        <v>171</v>
      </c>
      <c r="C13" s="384">
        <v>18921137</v>
      </c>
      <c r="D13" s="381"/>
      <c r="E13" s="381">
        <f t="shared" si="0"/>
        <v>18921137</v>
      </c>
      <c r="F13" s="382">
        <v>7999778</v>
      </c>
      <c r="G13" s="383">
        <f t="shared" si="1"/>
        <v>26920915</v>
      </c>
    </row>
    <row r="14" spans="1:9">
      <c r="A14" s="378">
        <v>6.2</v>
      </c>
      <c r="B14" s="268" t="s">
        <v>172</v>
      </c>
      <c r="C14" s="395">
        <v>786811</v>
      </c>
      <c r="D14" s="381"/>
      <c r="E14" s="381">
        <f t="shared" si="0"/>
        <v>786811</v>
      </c>
      <c r="F14" s="382">
        <v>229211</v>
      </c>
      <c r="G14" s="383">
        <f t="shared" si="1"/>
        <v>1016022</v>
      </c>
    </row>
    <row r="15" spans="1:9">
      <c r="A15" s="378">
        <v>6</v>
      </c>
      <c r="B15" s="267" t="s">
        <v>243</v>
      </c>
      <c r="C15" s="394">
        <f>C13-C14</f>
        <v>18134326</v>
      </c>
      <c r="D15" s="396"/>
      <c r="E15" s="394">
        <f>E13-E14</f>
        <v>18134326</v>
      </c>
      <c r="F15" s="382">
        <v>7770567</v>
      </c>
      <c r="G15" s="383">
        <f t="shared" si="1"/>
        <v>25904893</v>
      </c>
    </row>
    <row r="16" spans="1:9" ht="25.5">
      <c r="A16" s="378">
        <v>7</v>
      </c>
      <c r="B16" s="267" t="s">
        <v>174</v>
      </c>
      <c r="C16" s="381">
        <v>200162</v>
      </c>
      <c r="D16" s="381"/>
      <c r="E16" s="381">
        <f t="shared" si="0"/>
        <v>200162</v>
      </c>
      <c r="F16" s="382">
        <v>36759</v>
      </c>
      <c r="G16" s="383">
        <f t="shared" si="1"/>
        <v>236921</v>
      </c>
    </row>
    <row r="17" spans="1:9">
      <c r="A17" s="378">
        <v>8</v>
      </c>
      <c r="B17" s="267" t="s">
        <v>175</v>
      </c>
      <c r="C17" s="381">
        <v>0</v>
      </c>
      <c r="D17" s="381"/>
      <c r="E17" s="381">
        <f t="shared" si="0"/>
        <v>0</v>
      </c>
      <c r="F17" s="382"/>
      <c r="G17" s="383">
        <f t="shared" si="1"/>
        <v>0</v>
      </c>
      <c r="H17" s="6"/>
      <c r="I17" s="6"/>
    </row>
    <row r="18" spans="1:9">
      <c r="A18" s="378">
        <v>9</v>
      </c>
      <c r="B18" s="267" t="s">
        <v>176</v>
      </c>
      <c r="C18" s="381">
        <v>0</v>
      </c>
      <c r="D18" s="381"/>
      <c r="E18" s="381">
        <f t="shared" si="0"/>
        <v>0</v>
      </c>
      <c r="F18" s="382"/>
      <c r="G18" s="383">
        <f t="shared" si="1"/>
        <v>0</v>
      </c>
      <c r="I18" s="6"/>
    </row>
    <row r="19" spans="1:9" ht="25.5">
      <c r="A19" s="378">
        <v>10</v>
      </c>
      <c r="B19" s="267" t="s">
        <v>177</v>
      </c>
      <c r="C19" s="381">
        <v>3917049</v>
      </c>
      <c r="D19" s="381">
        <v>240518</v>
      </c>
      <c r="E19" s="381">
        <f t="shared" si="0"/>
        <v>3676531</v>
      </c>
      <c r="F19" s="382"/>
      <c r="G19" s="383">
        <f t="shared" si="1"/>
        <v>3676531</v>
      </c>
      <c r="I19" s="6"/>
    </row>
    <row r="20" spans="1:9">
      <c r="A20" s="378">
        <v>11</v>
      </c>
      <c r="B20" s="267" t="s">
        <v>178</v>
      </c>
      <c r="C20" s="381">
        <v>1870654</v>
      </c>
      <c r="D20" s="381"/>
      <c r="E20" s="381">
        <f t="shared" si="0"/>
        <v>1870654</v>
      </c>
      <c r="F20" s="382"/>
      <c r="G20" s="383">
        <f t="shared" si="1"/>
        <v>1870654</v>
      </c>
    </row>
    <row r="21" spans="1:9" ht="51.75" thickBot="1">
      <c r="A21" s="274"/>
      <c r="B21" s="273" t="s">
        <v>398</v>
      </c>
      <c r="C21" s="385">
        <f>SUM(C8:C12, C15:C20)</f>
        <v>89721554</v>
      </c>
      <c r="D21" s="385">
        <f t="shared" ref="D21:E21" si="2">SUM(D8:D12, D15:D20)</f>
        <v>240518</v>
      </c>
      <c r="E21" s="385">
        <f t="shared" si="2"/>
        <v>89481036</v>
      </c>
      <c r="F21" s="385">
        <f>SUM(F8:F12, F15:F20)</f>
        <v>7807326</v>
      </c>
      <c r="G21" s="385">
        <f>SUM(G8:G12, G15:G20)</f>
        <v>97288362</v>
      </c>
    </row>
    <row r="22" spans="1:9">
      <c r="A22"/>
      <c r="B22"/>
      <c r="C22"/>
      <c r="D22"/>
      <c r="E22"/>
      <c r="F22"/>
    </row>
    <row r="23" spans="1:9">
      <c r="A23"/>
      <c r="B23"/>
      <c r="C23"/>
      <c r="D23"/>
      <c r="E23"/>
      <c r="F23"/>
    </row>
    <row r="25" spans="1:9" s="2" customFormat="1">
      <c r="B25" s="78"/>
      <c r="G25"/>
      <c r="H25"/>
      <c r="I25"/>
    </row>
    <row r="26" spans="1:9" s="2" customFormat="1">
      <c r="B26" s="79"/>
      <c r="G26"/>
      <c r="H26"/>
      <c r="I26"/>
    </row>
    <row r="27" spans="1:9" s="2" customFormat="1">
      <c r="B27" s="78"/>
      <c r="G27"/>
      <c r="H27"/>
      <c r="I27"/>
    </row>
    <row r="28" spans="1:9" s="2" customFormat="1">
      <c r="B28" s="78"/>
      <c r="G28"/>
      <c r="H28"/>
      <c r="I28"/>
    </row>
    <row r="29" spans="1:9" s="2" customFormat="1">
      <c r="B29" s="78"/>
      <c r="G29"/>
      <c r="H29"/>
      <c r="I29"/>
    </row>
    <row r="30" spans="1:9" s="2" customFormat="1">
      <c r="B30" s="78"/>
      <c r="G30"/>
      <c r="H30"/>
      <c r="I30"/>
    </row>
    <row r="31" spans="1:9" s="2" customFormat="1">
      <c r="B31" s="78"/>
      <c r="G31"/>
      <c r="H31"/>
      <c r="I31"/>
    </row>
    <row r="32" spans="1:9" s="2" customFormat="1">
      <c r="B32" s="79"/>
      <c r="G32"/>
      <c r="H32"/>
      <c r="I32"/>
    </row>
    <row r="33" spans="2:9" s="2" customFormat="1">
      <c r="B33" s="79"/>
      <c r="G33"/>
      <c r="H33"/>
      <c r="I33"/>
    </row>
    <row r="34" spans="2:9" s="2" customFormat="1">
      <c r="B34" s="79"/>
      <c r="G34"/>
      <c r="H34"/>
      <c r="I34"/>
    </row>
    <row r="35" spans="2:9" s="2" customFormat="1">
      <c r="B35" s="79"/>
      <c r="G35"/>
      <c r="H35"/>
      <c r="I35"/>
    </row>
    <row r="36" spans="2:9" s="2" customFormat="1">
      <c r="B36" s="79"/>
      <c r="G36"/>
      <c r="H36"/>
      <c r="I36"/>
    </row>
    <row r="37" spans="2:9" s="2" customFormat="1">
      <c r="B37" s="79"/>
      <c r="G37"/>
      <c r="H37"/>
      <c r="I37"/>
    </row>
  </sheetData>
  <mergeCells count="4">
    <mergeCell ref="B6:B7"/>
    <mergeCell ref="C6:C7"/>
    <mergeCell ref="D6:F6"/>
    <mergeCell ref="G6:G7"/>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C6" sqref="C6:C12"/>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8" t="s">
        <v>204</v>
      </c>
      <c r="B1" s="17" t="str">
        <f>'1. key ratios'!B1</f>
        <v>სს ზირაათ ბანკი საქართველო</v>
      </c>
    </row>
    <row r="2" spans="1:6" s="22" customFormat="1" ht="15.75" customHeight="1">
      <c r="A2" s="22" t="s">
        <v>205</v>
      </c>
      <c r="B2" s="397">
        <f>'1. key ratios'!B2</f>
        <v>42916</v>
      </c>
      <c r="C2"/>
      <c r="D2"/>
      <c r="E2"/>
      <c r="F2"/>
    </row>
    <row r="3" spans="1:6" s="22" customFormat="1" ht="15.75" customHeight="1">
      <c r="C3"/>
      <c r="D3"/>
      <c r="E3"/>
      <c r="F3"/>
    </row>
    <row r="4" spans="1:6" s="22" customFormat="1" ht="26.25" thickBot="1">
      <c r="A4" s="22" t="s">
        <v>361</v>
      </c>
      <c r="B4" s="236" t="s">
        <v>290</v>
      </c>
      <c r="C4" s="230" t="s">
        <v>106</v>
      </c>
      <c r="D4"/>
      <c r="E4"/>
      <c r="F4"/>
    </row>
    <row r="5" spans="1:6" ht="26.25">
      <c r="A5" s="231">
        <v>1</v>
      </c>
      <c r="B5" s="232" t="s">
        <v>371</v>
      </c>
      <c r="C5" s="320">
        <f>'7. LI1'!G21</f>
        <v>97288362</v>
      </c>
    </row>
    <row r="6" spans="1:6" s="217" customFormat="1">
      <c r="A6" s="136">
        <v>2.1</v>
      </c>
      <c r="B6" s="238" t="s">
        <v>292</v>
      </c>
      <c r="C6" s="321">
        <v>4954861.0318</v>
      </c>
    </row>
    <row r="7" spans="1:6" s="4" customFormat="1" ht="25.5" outlineLevel="1">
      <c r="A7" s="237">
        <v>2.2000000000000002</v>
      </c>
      <c r="B7" s="233" t="s">
        <v>293</v>
      </c>
      <c r="C7" s="322"/>
    </row>
    <row r="8" spans="1:6" s="4" customFormat="1" ht="26.25">
      <c r="A8" s="237">
        <v>3</v>
      </c>
      <c r="B8" s="234" t="s">
        <v>372</v>
      </c>
      <c r="C8" s="323">
        <f>SUM(C5:C7)</f>
        <v>102243223.0318</v>
      </c>
    </row>
    <row r="9" spans="1:6" s="217" customFormat="1">
      <c r="A9" s="136">
        <v>4</v>
      </c>
      <c r="B9" s="241" t="s">
        <v>287</v>
      </c>
      <c r="C9" s="321">
        <v>514278</v>
      </c>
    </row>
    <row r="10" spans="1:6" s="4" customFormat="1" ht="25.5" outlineLevel="1">
      <c r="A10" s="237">
        <v>5.0999999999999996</v>
      </c>
      <c r="B10" s="233" t="s">
        <v>299</v>
      </c>
      <c r="C10" s="322">
        <v>-691762.11849999987</v>
      </c>
    </row>
    <row r="11" spans="1:6" s="4" customFormat="1" ht="25.5" outlineLevel="1">
      <c r="A11" s="237">
        <v>5.2</v>
      </c>
      <c r="B11" s="233" t="s">
        <v>300</v>
      </c>
      <c r="C11" s="322"/>
    </row>
    <row r="12" spans="1:6" s="4" customFormat="1">
      <c r="A12" s="237">
        <v>6</v>
      </c>
      <c r="B12" s="239" t="s">
        <v>288</v>
      </c>
      <c r="C12" s="322"/>
    </row>
    <row r="13" spans="1:6" s="4" customFormat="1" ht="15.75" thickBot="1">
      <c r="A13" s="240">
        <v>7</v>
      </c>
      <c r="B13" s="235" t="s">
        <v>289</v>
      </c>
      <c r="C13" s="324">
        <f>SUM(C8:C12)</f>
        <v>102065738.91330001</v>
      </c>
    </row>
    <row r="17" spans="2:9" s="2" customFormat="1">
      <c r="B17" s="80"/>
      <c r="C17"/>
      <c r="D17"/>
      <c r="E17"/>
      <c r="F17"/>
      <c r="G17"/>
      <c r="H17"/>
      <c r="I17"/>
    </row>
    <row r="18" spans="2:9" s="2" customFormat="1">
      <c r="B18" s="77"/>
      <c r="C18"/>
      <c r="D18"/>
      <c r="E18"/>
      <c r="F18"/>
      <c r="G18"/>
      <c r="H18"/>
      <c r="I18"/>
    </row>
    <row r="19" spans="2:9" s="2" customFormat="1">
      <c r="B19" s="77"/>
      <c r="C19"/>
      <c r="D19"/>
      <c r="E19"/>
      <c r="F19"/>
      <c r="G19"/>
      <c r="H19"/>
      <c r="I19"/>
    </row>
    <row r="20" spans="2:9" s="2" customFormat="1">
      <c r="B20" s="79"/>
      <c r="C20"/>
      <c r="D20"/>
      <c r="E20"/>
      <c r="F20"/>
      <c r="G20"/>
      <c r="H20"/>
      <c r="I20"/>
    </row>
    <row r="21" spans="2:9" s="2" customFormat="1">
      <c r="B21" s="78"/>
      <c r="C21"/>
      <c r="D21"/>
      <c r="E21"/>
      <c r="F21"/>
      <c r="G21"/>
      <c r="H21"/>
      <c r="I21"/>
    </row>
    <row r="22" spans="2:9" s="2" customFormat="1">
      <c r="B22" s="79"/>
      <c r="C22"/>
      <c r="D22"/>
      <c r="E22"/>
      <c r="F22"/>
      <c r="G22"/>
      <c r="H22"/>
      <c r="I22"/>
    </row>
    <row r="23" spans="2:9" s="2" customFormat="1">
      <c r="B23" s="78"/>
      <c r="C23"/>
      <c r="D23"/>
      <c r="E23"/>
      <c r="F23"/>
      <c r="G23"/>
      <c r="H23"/>
      <c r="I23"/>
    </row>
    <row r="24" spans="2:9" s="2" customFormat="1">
      <c r="B24" s="78"/>
      <c r="C24"/>
      <c r="D24"/>
      <c r="E24"/>
      <c r="F24"/>
      <c r="G24"/>
      <c r="H24"/>
      <c r="I24"/>
    </row>
    <row r="25" spans="2:9" s="2" customFormat="1">
      <c r="B25" s="78"/>
      <c r="C25"/>
      <c r="D25"/>
      <c r="E25"/>
      <c r="F25"/>
      <c r="G25"/>
      <c r="H25"/>
      <c r="I25"/>
    </row>
    <row r="26" spans="2:9" s="2" customFormat="1">
      <c r="B26" s="78"/>
      <c r="C26"/>
      <c r="D26"/>
      <c r="E26"/>
      <c r="F26"/>
      <c r="G26"/>
      <c r="H26"/>
      <c r="I26"/>
    </row>
    <row r="27" spans="2:9" s="2" customFormat="1">
      <c r="B27" s="78"/>
      <c r="C27"/>
      <c r="D27"/>
      <c r="E27"/>
      <c r="F27"/>
      <c r="G27"/>
      <c r="H27"/>
      <c r="I27"/>
    </row>
    <row r="28" spans="2:9" s="2" customFormat="1">
      <c r="B28" s="79"/>
      <c r="C28"/>
      <c r="D28"/>
      <c r="E28"/>
      <c r="F28"/>
      <c r="G28"/>
      <c r="H28"/>
      <c r="I28"/>
    </row>
    <row r="29" spans="2:9" s="2" customFormat="1">
      <c r="B29" s="79"/>
      <c r="C29"/>
      <c r="D29"/>
      <c r="E29"/>
      <c r="F29"/>
      <c r="G29"/>
      <c r="H29"/>
      <c r="I29"/>
    </row>
    <row r="30" spans="2:9" s="2" customFormat="1">
      <c r="B30" s="79"/>
      <c r="C30"/>
      <c r="D30"/>
      <c r="E30"/>
      <c r="F30"/>
      <c r="G30"/>
      <c r="H30"/>
      <c r="I30"/>
    </row>
    <row r="31" spans="2:9" s="2" customFormat="1">
      <c r="B31" s="79"/>
      <c r="C31"/>
      <c r="D31"/>
      <c r="E31"/>
      <c r="F31"/>
      <c r="G31"/>
      <c r="H31"/>
      <c r="I31"/>
    </row>
    <row r="32" spans="2:9" s="2" customFormat="1">
      <c r="B32" s="79"/>
      <c r="C32"/>
      <c r="D32"/>
      <c r="E32"/>
      <c r="F32"/>
      <c r="G32"/>
      <c r="H32"/>
      <c r="I32"/>
    </row>
    <row r="33" spans="2:9" s="2" customFormat="1">
      <c r="B33" s="79"/>
      <c r="C33"/>
      <c r="D33"/>
      <c r="E33"/>
      <c r="F33"/>
      <c r="G33"/>
      <c r="H33"/>
      <c r="I33"/>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Info</vt:lpstr>
      <vt:lpstr>1. key ratios</vt:lpstr>
      <vt:lpstr>2. RC</vt:lpstr>
      <vt:lpstr>3. PL</vt:lpstr>
      <vt:lpstr>4. Off-Balance</vt:lpstr>
      <vt:lpstr>5. RWA</vt:lpstr>
      <vt:lpstr>6. Administrators-shareholders</vt:lpstr>
      <vt:lpstr>7. LI1</vt:lpstr>
      <vt:lpstr>8. LI2</vt:lpstr>
      <vt:lpstr>9. Capital</vt:lpstr>
      <vt:lpstr>10. CC2</vt:lpstr>
      <vt:lpstr>11. CRWA</vt:lpstr>
      <vt:lpstr>12. CRM</vt:lpstr>
      <vt:lpstr>13. CRME</vt:lpstr>
      <vt:lpstr>14. CICR</vt:lpstr>
      <vt:lpstr>15. CCR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2017-12-27T08:24:10Z</dcterms:modified>
</cp:coreProperties>
</file>