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895" windowHeight="897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90"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Instruction!$A$107:$C$111</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21" i="72" l="1"/>
  <c r="C21" i="72"/>
  <c r="C52" i="28" l="1"/>
  <c r="C38" i="79" l="1"/>
  <c r="C30" i="79"/>
  <c r="C8" i="79"/>
  <c r="F25" i="36"/>
  <c r="K25" i="36"/>
  <c r="J25" i="36"/>
  <c r="I25" i="36"/>
  <c r="H25" i="36"/>
  <c r="G25" i="36"/>
  <c r="C22" i="74"/>
  <c r="C45" i="69"/>
  <c r="B2" i="79" l="1"/>
  <c r="B2" i="37"/>
  <c r="B2" i="36"/>
  <c r="B2" i="74"/>
  <c r="B2" i="64"/>
  <c r="B2" i="35"/>
  <c r="B2" i="69"/>
  <c r="B2" i="77"/>
  <c r="B2" i="28"/>
  <c r="B2" i="73"/>
  <c r="B2" i="72"/>
  <c r="B2" i="52"/>
  <c r="B2" i="75"/>
  <c r="B2" i="53"/>
  <c r="B2" i="62"/>
  <c r="C5" i="6" l="1"/>
  <c r="G5" i="6"/>
  <c r="F5" i="6"/>
  <c r="E5" i="6"/>
  <c r="D5" i="6"/>
  <c r="G5" i="71"/>
  <c r="F5" i="71"/>
  <c r="E5" i="71"/>
  <c r="D5" i="71"/>
  <c r="C5" i="71"/>
  <c r="G6" i="71" l="1"/>
  <c r="G13" i="71" s="1"/>
  <c r="F6" i="71"/>
  <c r="F13" i="71" s="1"/>
  <c r="E6" i="71"/>
  <c r="E13" i="71" s="1"/>
  <c r="D6" i="71"/>
  <c r="D13" i="71" s="1"/>
  <c r="C6" i="71"/>
  <c r="C13" i="71" s="1"/>
  <c r="B1" i="79" l="1"/>
  <c r="B1" i="37"/>
  <c r="B1" i="36"/>
  <c r="B1" i="74"/>
  <c r="B1" i="64"/>
  <c r="B1" i="35"/>
  <c r="B1" i="69"/>
  <c r="B1" i="77"/>
  <c r="B1" i="28"/>
  <c r="B1" i="73"/>
  <c r="B1" i="72"/>
  <c r="B1" i="52"/>
  <c r="B1" i="71"/>
  <c r="B1" i="75"/>
  <c r="B1" i="53"/>
  <c r="B1" i="62"/>
  <c r="B1" i="6"/>
  <c r="C21" i="77" l="1"/>
  <c r="D16" i="77"/>
  <c r="D17" i="77"/>
  <c r="D15" i="77"/>
  <c r="D12" i="77"/>
  <c r="D13" i="77"/>
  <c r="D11" i="77"/>
  <c r="D8" i="77"/>
  <c r="D9" i="77"/>
  <c r="D7" i="77"/>
  <c r="C20" i="77"/>
  <c r="C19" i="77"/>
  <c r="D21" i="77" l="1"/>
  <c r="D19" i="77"/>
  <c r="D20" i="77"/>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2" i="35" l="1"/>
  <c r="D22" i="35" l="1"/>
  <c r="E22" i="35"/>
  <c r="F22" i="35"/>
  <c r="G22" i="35"/>
  <c r="H22" i="35"/>
  <c r="I22" i="35"/>
  <c r="J22" i="35"/>
  <c r="K22" i="35"/>
  <c r="L22" i="35"/>
  <c r="M22" i="35"/>
  <c r="N22" i="35"/>
  <c r="O22" i="35"/>
  <c r="P22" i="35"/>
  <c r="Q22" i="35"/>
  <c r="R22" i="35"/>
  <c r="C22" i="35"/>
  <c r="G22" i="74" l="1"/>
  <c r="F22" i="74"/>
  <c r="V7" i="64" l="1"/>
  <c r="T21" i="64" l="1"/>
  <c r="U21" i="64"/>
  <c r="V9" i="64"/>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22" i="74" l="1"/>
  <c r="E22" i="74"/>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35" i="28"/>
  <c r="C41" i="28" s="1"/>
  <c r="C12" i="28"/>
  <c r="C6" i="28" l="1"/>
  <c r="C28" i="28" s="1"/>
</calcChain>
</file>

<file path=xl/sharedStrings.xml><?xml version="1.0" encoding="utf-8"?>
<sst xmlns="http://schemas.openxmlformats.org/spreadsheetml/2006/main" count="918" uniqueCount="651">
  <si>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</si>
  <si>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</si>
  <si>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</si>
  <si>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</si>
  <si>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</si>
  <si>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</si>
  <si>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</si>
  <si>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</si>
  <si>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</si>
  <si>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</si>
  <si>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</si>
  <si>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</si>
  <si>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</si>
  <si>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</si>
  <si>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</si>
  <si>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</si>
  <si>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</si>
  <si>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</si>
  <si>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</si>
  <si>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</si>
  <si>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</si>
  <si>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</si>
  <si>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</si>
  <si>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</si>
  <si>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</si>
  <si>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</si>
  <si>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</si>
  <si>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</si>
  <si>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</si>
  <si>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</si>
  <si>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</si>
  <si>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</si>
  <si>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</si>
  <si>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</si>
  <si>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</si>
  <si>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</si>
  <si>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</si>
  <si>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</si>
  <si>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</si>
  <si>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</si>
  <si>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</si>
  <si>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</si>
  <si>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</si>
  <si>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</si>
  <si>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</si>
  <si>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</si>
  <si>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</si>
  <si>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</si>
  <si>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</si>
  <si>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</si>
  <si>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</si>
  <si>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</si>
  <si>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</si>
  <si>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</si>
  <si>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</si>
  <si>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</si>
  <si>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</si>
  <si>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</si>
  <si>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</si>
  <si>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</si>
  <si>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</si>
  <si>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</si>
  <si>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</si>
  <si>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</si>
  <si>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</si>
  <si>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</si>
  <si>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</si>
  <si>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</si>
  <si>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</si>
  <si>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</si>
  <si>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</si>
  <si>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</si>
  <si>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</si>
  <si>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</si>
  <si>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</si>
  <si>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</si>
  <si>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</si>
  <si>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</si>
  <si>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</si>
  <si>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</si>
  <si>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</si>
  <si>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</si>
  <si>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</si>
  <si>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</si>
  <si>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</si>
  <si>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</si>
  <si>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</si>
  <si>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</si>
  <si>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</si>
  <si>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</si>
  <si>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</si>
  <si>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</si>
  <si>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</si>
  <si>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</si>
  <si>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</si>
  <si>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</si>
  <si>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</si>
  <si>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</si>
  <si>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</si>
  <si>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</si>
  <si>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</si>
  <si>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</si>
  <si>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</si>
  <si>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</si>
  <si>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</si>
  <si>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</si>
  <si>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</si>
  <si>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</si>
  <si>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</si>
  <si>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</si>
  <si>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</si>
  <si>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</si>
  <si>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</si>
  <si>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</si>
  <si>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</si>
  <si>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</si>
  <si>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</si>
  <si>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</si>
  <si>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</si>
  <si>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</si>
  <si>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</si>
  <si>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</si>
  <si>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</si>
  <si>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</si>
  <si>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</si>
  <si>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</si>
  <si>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</si>
  <si>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</si>
  <si>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</si>
  <si>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</si>
  <si>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</si>
  <si>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</si>
  <si>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</si>
  <si>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</si>
  <si>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</si>
  <si>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</si>
  <si>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</si>
  <si>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</si>
  <si>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</si>
  <si>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</si>
  <si>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</si>
  <si>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</si>
  <si>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</si>
  <si>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</si>
  <si>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</si>
  <si>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</si>
  <si>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</si>
  <si>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</si>
  <si>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</si>
  <si>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</si>
  <si>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</si>
  <si>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</si>
  <si>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</si>
  <si>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</si>
  <si>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</si>
  <si>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</si>
  <si>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</si>
  <si>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</si>
  <si>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</si>
  <si>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</si>
  <si>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</si>
  <si>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</si>
  <si>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</si>
  <si>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</si>
  <si>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</si>
  <si>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</si>
  <si>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</si>
  <si>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</si>
  <si>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</si>
  <si>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</si>
  <si>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</si>
  <si>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</si>
  <si>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</si>
  <si>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</si>
  <si>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</si>
  <si>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</si>
  <si>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</si>
  <si>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</si>
  <si>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</si>
  <si>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</si>
  <si>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</si>
  <si>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</si>
  <si>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</si>
  <si>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</si>
  <si>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</si>
  <si>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</si>
  <si>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</si>
  <si>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</si>
  <si>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</si>
  <si>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</si>
  <si>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</si>
  <si>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</si>
  <si>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</si>
  <si>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</si>
  <si>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</si>
  <si>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</si>
  <si>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</si>
  <si>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</si>
  <si>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</si>
  <si>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</si>
  <si>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</si>
  <si>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</si>
  <si>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</si>
  <si>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</si>
  <si>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</si>
  <si>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</si>
  <si>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</si>
  <si>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</si>
  <si>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</si>
  <si>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</si>
  <si>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</si>
  <si>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</si>
  <si>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</si>
  <si>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</si>
  <si>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</si>
  <si>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</si>
  <si>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</si>
  <si>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</si>
  <si>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</si>
  <si>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</si>
  <si>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</si>
  <si>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</si>
  <si>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</si>
  <si>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</si>
  <si>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</si>
  <si>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</si>
  <si>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</si>
  <si>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</si>
  <si>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</si>
  <si>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</si>
  <si>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</si>
  <si>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</si>
  <si>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</si>
  <si>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</si>
  <si>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</si>
  <si>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</si>
  <si>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</si>
  <si>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</si>
  <si>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</si>
  <si>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</si>
  <si>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</si>
  <si>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</si>
  <si>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</si>
  <si>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</si>
  <si>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</si>
  <si>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</si>
  <si>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</si>
  <si>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</si>
  <si>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</si>
  <si>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</si>
  <si>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</si>
  <si>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</si>
  <si>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</si>
  <si>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</si>
  <si>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</si>
  <si>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</si>
  <si>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</si>
  <si>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</si>
  <si>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</si>
  <si>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</si>
  <si>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</si>
  <si>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</si>
  <si>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</si>
  <si>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</si>
  <si>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</si>
  <si>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</si>
  <si>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</si>
  <si>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</si>
  <si>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</si>
  <si>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</si>
  <si>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</si>
  <si>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</si>
  <si>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</si>
  <si>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</si>
  <si>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</si>
  <si>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</si>
  <si>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</si>
  <si>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</si>
  <si>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</si>
  <si>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</si>
  <si>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</si>
  <si>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</si>
  <si>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</si>
  <si>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</si>
  <si>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</si>
  <si>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</si>
  <si>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</si>
  <si>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</si>
  <si>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</si>
  <si>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</si>
  <si>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</si>
  <si>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</si>
  <si>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</si>
  <si>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</si>
  <si>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</si>
  <si>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</si>
  <si>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</si>
  <si>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</si>
  <si>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</si>
  <si>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</si>
  <si>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</si>
  <si>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</si>
  <si>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</si>
  <si>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</si>
  <si>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</si>
  <si>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</si>
  <si>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</si>
  <si>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</si>
  <si>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</si>
  <si>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</si>
  <si>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</si>
  <si>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</si>
  <si>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</si>
  <si>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</si>
  <si>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</si>
  <si>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</si>
  <si>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</si>
  <si>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</si>
  <si>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</si>
  <si>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</si>
  <si>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</si>
  <si>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</si>
  <si>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</si>
  <si>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</si>
  <si>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</si>
  <si>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</si>
  <si>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</si>
  <si>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</si>
  <si>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</si>
  <si>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</si>
  <si>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</si>
  <si>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</si>
  <si>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</si>
  <si>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</si>
  <si>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</si>
  <si>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</si>
  <si>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</si>
  <si>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</si>
  <si>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</si>
  <si>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</si>
  <si>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</si>
  <si>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</si>
  <si>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</si>
  <si>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</si>
  <si>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</si>
  <si>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</si>
  <si>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</si>
  <si>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</si>
  <si>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</si>
  <si>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</si>
  <si>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</si>
  <si>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</si>
  <si>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</si>
  <si>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</si>
  <si>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</si>
  <si>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</si>
  <si>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</si>
  <si>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</si>
  <si>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</si>
  <si>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</si>
  <si>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</si>
  <si>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</si>
  <si>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</si>
  <si>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</si>
  <si>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</si>
  <si>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</si>
  <si>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</si>
  <si>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</si>
  <si>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</si>
  <si>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</si>
  <si>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</si>
  <si>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</si>
  <si>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</si>
  <si>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</si>
  <si>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</si>
  <si>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</si>
  <si>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</si>
  <si>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</si>
  <si>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</si>
  <si>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</si>
  <si>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</si>
  <si>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</si>
  <si>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</si>
  <si>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</si>
  <si>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</si>
  <si>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</si>
  <si>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</si>
  <si>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</si>
  <si>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</si>
  <si>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</si>
  <si>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</si>
  <si>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</si>
  <si>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</si>
  <si>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</si>
  <si>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</si>
  <si>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</si>
  <si>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</si>
  <si>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</si>
  <si>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</si>
  <si>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</si>
  <si>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</si>
  <si>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</si>
  <si>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</si>
  <si>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</si>
  <si>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</si>
  <si>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</si>
  <si>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</si>
  <si>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</si>
  <si>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</si>
  <si>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</si>
  <si>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</si>
  <si>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</si>
  <si>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</si>
  <si>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</si>
  <si>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</si>
  <si>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</si>
  <si>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</si>
  <si>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</si>
  <si>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</si>
  <si>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</si>
  <si>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</si>
  <si>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</si>
  <si>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</si>
  <si>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</si>
  <si>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</si>
  <si>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</si>
  <si>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</si>
  <si>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</si>
  <si>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</si>
  <si>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</si>
  <si>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</si>
  <si>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</si>
  <si>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</si>
  <si>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</si>
  <si>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</si>
  <si>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</si>
  <si>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</si>
  <si>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</si>
  <si>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</si>
  <si>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</si>
  <si>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</si>
  <si>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</si>
  <si>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</si>
  <si>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</si>
  <si>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</si>
  <si>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</si>
  <si>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</si>
  <si>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</si>
  <si>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</si>
  <si>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</si>
  <si>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</si>
  <si>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</si>
  <si>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</si>
  <si>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</si>
  <si>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</si>
  <si>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</si>
  <si>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</si>
  <si>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</si>
  <si>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</si>
  <si>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</si>
  <si>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</si>
  <si>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</si>
  <si>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</si>
  <si>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</si>
  <si>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</si>
  <si>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</si>
  <si>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</si>
  <si>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</si>
  <si>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</si>
  <si>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</si>
  <si>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</si>
  <si>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</si>
  <si>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</si>
  <si>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</si>
  <si>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</si>
  <si>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</si>
  <si>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</si>
  <si>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</si>
  <si>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</si>
  <si>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</si>
  <si>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</si>
  <si>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</si>
  <si>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</si>
  <si>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</si>
  <si>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</si>
  <si>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</si>
  <si>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</si>
  <si>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</si>
  <si>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</si>
  <si>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</si>
  <si>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</si>
  <si>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</si>
  <si>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</si>
  <si>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</si>
  <si>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</si>
  <si>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</si>
  <si>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</si>
  <si>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</si>
  <si>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</si>
  <si>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</si>
  <si>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</si>
  <si>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</si>
  <si>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</si>
  <si>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</si>
  <si>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</si>
  <si>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</si>
  <si>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</si>
  <si>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</si>
  <si>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</si>
  <si>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</si>
  <si>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</si>
  <si>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</si>
  <si>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</si>
  <si>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</si>
  <si>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</si>
  <si>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</si>
  <si>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</si>
  <si>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</si>
  <si>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</si>
  <si>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</si>
  <si>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</si>
  <si>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</si>
  <si>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</si>
  <si>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</si>
  <si>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</si>
  <si>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</si>
  <si>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</si>
  <si>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</si>
  <si>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</si>
  <si>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</si>
  <si>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</si>
  <si>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</si>
  <si>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</si>
  <si>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</si>
  <si>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</si>
  <si>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</si>
  <si>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</si>
  <si>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</si>
  <si>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</si>
  <si>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</si>
  <si>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</si>
  <si>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</si>
  <si>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</si>
  <si>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</si>
  <si>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</si>
  <si>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</si>
  <si>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</si>
  <si>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</si>
  <si>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</si>
  <si>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</si>
  <si>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</si>
  <si>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</si>
  <si>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</si>
  <si>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</si>
  <si>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</si>
  <si>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</si>
  <si>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</si>
  <si>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</si>
  <si>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</si>
  <si>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</si>
  <si>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</si>
  <si>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</si>
  <si>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</si>
  <si>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</si>
  <si>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</si>
  <si>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</si>
  <si>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</si>
  <si>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</si>
  <si>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</si>
  <si>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</si>
  <si>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</si>
  <si>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</si>
  <si>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</si>
  <si>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</si>
  <si>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</si>
  <si>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</si>
  <si>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</si>
  <si>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</si>
  <si>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</si>
  <si>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</si>
  <si>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</si>
  <si>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</si>
  <si>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</si>
  <si>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</si>
  <si>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</si>
  <si>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</si>
  <si>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</si>
  <si>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</si>
  <si>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</si>
  <si>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</si>
  <si>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</si>
  <si>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</si>
  <si>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</si>
  <si>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</si>
  <si>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</si>
  <si>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</si>
  <si>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</si>
  <si>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</si>
  <si>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</si>
  <si>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</si>
  <si>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</si>
  <si>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</si>
  <si>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</si>
  <si>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</si>
  <si>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</si>
  <si>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</si>
  <si>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</si>
  <si>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</si>
  <si>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</si>
  <si>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</si>
  <si>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</si>
  <si>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</si>
  <si>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</si>
  <si>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</si>
  <si>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</si>
  <si>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</si>
  <si>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</si>
  <si>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</si>
  <si>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</si>
  <si>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</si>
  <si>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</si>
  <si>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</si>
  <si>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</si>
  <si>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</si>
  <si>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</si>
  <si>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</si>
  <si>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</si>
  <si>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</si>
  <si>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</si>
  <si>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X</t>
  </si>
  <si>
    <t>ალთან გულერ</t>
  </si>
  <si>
    <t>რეჯეფ თურქ</t>
  </si>
  <si>
    <t>ოქან ბაშქურთ</t>
  </si>
  <si>
    <t>დიმიტრი ჯაფარიძე</t>
  </si>
  <si>
    <t>ქეთევან ტყავაძე</t>
  </si>
  <si>
    <t>არადამოუკიდებელი/თავჯდომარე</t>
  </si>
  <si>
    <t>არადამოუკიდებელი/თავჯდომარის მოადგილე</t>
  </si>
  <si>
    <t>არადამოუკიდებელი/წევრი</t>
  </si>
  <si>
    <t>დამოუკიდებელი/წევრი</t>
  </si>
  <si>
    <t>ომერ აიდინი</t>
  </si>
  <si>
    <t>ჰალუქ ჯენგიზ</t>
  </si>
  <si>
    <t>მერთ ქოზაჯიოღლუ</t>
  </si>
  <si>
    <t>გენერალური დირექტორი</t>
  </si>
  <si>
    <t>გენერალური დირექტორის მოადგილე (საოპერაციო, ფინანსების მიმართულებით)</t>
  </si>
  <si>
    <t>დირექტორი (მარკეტინგი და საკრედიტოს მიმართულებით)</t>
  </si>
  <si>
    <t>www.ziraatbank.ge</t>
  </si>
  <si>
    <t>ცხრილი 9 (Capital), N39</t>
  </si>
  <si>
    <t>ცხრილი 9 (Capital), N2</t>
  </si>
  <si>
    <t>ცხრილი 9 (Capital), N6</t>
  </si>
  <si>
    <t>ცხრილი 9 (Capital), N8</t>
  </si>
  <si>
    <t>სს "ზირაათ ბანკი საქართველო"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</si>
</sst>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_ ;[Red]\-#,##0.000\ "/>
    <numFmt numFmtId="195" formatCode="#,##0.0000_ ;[Red]\-#,##0.0000\ "/>
  </numFmts>
  <fonts count="119">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sz val="11"/>
      <color theme="1"/>
      <name val="Sylfaen"/>
      <family val="1"/>
    </font>
  </fonts>
  <fills count="8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249977111117893"/>
        <bgColor indexed="64"/>
      </patternFill>
    </fill>
  </fills>
  <borders count="12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indexed="64"/>
      </top>
      <bottom style="thin">
        <color indexed="64"/>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2" applyNumberFormat="0" applyFill="0" applyAlignment="0" applyProtection="0"/>
    <xf numFmtId="168" fontId="96" fillId="0" borderId="112" applyNumberFormat="0" applyFill="0" applyAlignment="0" applyProtection="0"/>
    <xf numFmtId="169" fontId="96" fillId="0" borderId="112" applyNumberFormat="0" applyFill="0" applyAlignment="0" applyProtection="0"/>
    <xf numFmtId="168" fontId="96" fillId="0" borderId="112" applyNumberFormat="0" applyFill="0" applyAlignment="0" applyProtection="0"/>
    <xf numFmtId="168" fontId="96" fillId="0" borderId="112" applyNumberFormat="0" applyFill="0" applyAlignment="0" applyProtection="0"/>
    <xf numFmtId="169" fontId="96" fillId="0" borderId="112" applyNumberFormat="0" applyFill="0" applyAlignment="0" applyProtection="0"/>
    <xf numFmtId="168" fontId="96" fillId="0" borderId="112" applyNumberFormat="0" applyFill="0" applyAlignment="0" applyProtection="0"/>
    <xf numFmtId="168" fontId="96" fillId="0" borderId="112" applyNumberFormat="0" applyFill="0" applyAlignment="0" applyProtection="0"/>
    <xf numFmtId="169" fontId="96" fillId="0" borderId="112" applyNumberFormat="0" applyFill="0" applyAlignment="0" applyProtection="0"/>
    <xf numFmtId="168" fontId="96" fillId="0" borderId="112" applyNumberFormat="0" applyFill="0" applyAlignment="0" applyProtection="0"/>
    <xf numFmtId="168" fontId="96" fillId="0" borderId="112" applyNumberFormat="0" applyFill="0" applyAlignment="0" applyProtection="0"/>
    <xf numFmtId="169" fontId="96" fillId="0" borderId="112" applyNumberFormat="0" applyFill="0" applyAlignment="0" applyProtection="0"/>
    <xf numFmtId="168" fontId="96"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169" fontId="96"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168" fontId="96"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168" fontId="96"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0" fontId="49"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5" fillId="64" borderId="111" applyNumberFormat="0" applyAlignment="0" applyProtection="0"/>
    <xf numFmtId="168" fontId="87" fillId="64" borderId="111" applyNumberFormat="0" applyAlignment="0" applyProtection="0"/>
    <xf numFmtId="169" fontId="87" fillId="64" borderId="111" applyNumberFormat="0" applyAlignment="0" applyProtection="0"/>
    <xf numFmtId="168" fontId="87" fillId="64" borderId="111" applyNumberFormat="0" applyAlignment="0" applyProtection="0"/>
    <xf numFmtId="168" fontId="87" fillId="64" borderId="111" applyNumberFormat="0" applyAlignment="0" applyProtection="0"/>
    <xf numFmtId="169" fontId="87" fillId="64" borderId="111" applyNumberFormat="0" applyAlignment="0" applyProtection="0"/>
    <xf numFmtId="168" fontId="87" fillId="64" borderId="111" applyNumberFormat="0" applyAlignment="0" applyProtection="0"/>
    <xf numFmtId="168" fontId="87" fillId="64" borderId="111" applyNumberFormat="0" applyAlignment="0" applyProtection="0"/>
    <xf numFmtId="169" fontId="87" fillId="64" borderId="111" applyNumberFormat="0" applyAlignment="0" applyProtection="0"/>
    <xf numFmtId="168" fontId="87" fillId="64" borderId="111" applyNumberFormat="0" applyAlignment="0" applyProtection="0"/>
    <xf numFmtId="168" fontId="87" fillId="64" borderId="111" applyNumberFormat="0" applyAlignment="0" applyProtection="0"/>
    <xf numFmtId="169" fontId="87" fillId="64" borderId="111" applyNumberFormat="0" applyAlignment="0" applyProtection="0"/>
    <xf numFmtId="168" fontId="87"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169" fontId="87"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168" fontId="87"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168" fontId="87"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0" fontId="85"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 fillId="74" borderId="110" applyNumberFormat="0" applyFont="0" applyAlignment="0" applyProtection="0"/>
    <xf numFmtId="0" fontId="29"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0" fontId="29" fillId="74" borderId="110" applyNumberFormat="0" applyFont="0" applyAlignment="0" applyProtection="0"/>
    <xf numFmtId="3" fontId="2" fillId="72" borderId="106" applyFont="0">
      <alignment horizontal="right" vertical="center"/>
      <protection locked="0"/>
    </xf>
    <xf numFmtId="0" fontId="68" fillId="43" borderId="109" applyNumberFormat="0" applyAlignment="0" applyProtection="0"/>
    <xf numFmtId="168" fontId="70" fillId="43" borderId="109" applyNumberFormat="0" applyAlignment="0" applyProtection="0"/>
    <xf numFmtId="169" fontId="70" fillId="43" borderId="109" applyNumberFormat="0" applyAlignment="0" applyProtection="0"/>
    <xf numFmtId="168" fontId="70" fillId="43" borderId="109" applyNumberFormat="0" applyAlignment="0" applyProtection="0"/>
    <xf numFmtId="168" fontId="70" fillId="43" borderId="109" applyNumberFormat="0" applyAlignment="0" applyProtection="0"/>
    <xf numFmtId="169" fontId="70" fillId="43" borderId="109" applyNumberFormat="0" applyAlignment="0" applyProtection="0"/>
    <xf numFmtId="168" fontId="70" fillId="43" borderId="109" applyNumberFormat="0" applyAlignment="0" applyProtection="0"/>
    <xf numFmtId="168" fontId="70" fillId="43" borderId="109" applyNumberFormat="0" applyAlignment="0" applyProtection="0"/>
    <xf numFmtId="169" fontId="70" fillId="43" borderId="109" applyNumberFormat="0" applyAlignment="0" applyProtection="0"/>
    <xf numFmtId="168" fontId="70" fillId="43" borderId="109" applyNumberFormat="0" applyAlignment="0" applyProtection="0"/>
    <xf numFmtId="168" fontId="70" fillId="43" borderId="109" applyNumberFormat="0" applyAlignment="0" applyProtection="0"/>
    <xf numFmtId="169" fontId="70" fillId="43" borderId="109" applyNumberFormat="0" applyAlignment="0" applyProtection="0"/>
    <xf numFmtId="168" fontId="70"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169" fontId="70"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168" fontId="70"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168" fontId="70"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68"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4" fillId="70" borderId="107" applyFont="0" applyBorder="0">
      <alignment horizontal="center" wrapText="1"/>
    </xf>
    <xf numFmtId="168" fontId="56" fillId="0" borderId="104">
      <alignment horizontal="left" vertical="center"/>
    </xf>
    <xf numFmtId="0" fontId="56" fillId="0" borderId="104">
      <alignment horizontal="left" vertical="center"/>
    </xf>
    <xf numFmtId="0" fontId="56" fillId="0" borderId="104">
      <alignment horizontal="left" vertical="center"/>
    </xf>
    <xf numFmtId="0" fontId="2" fillId="69" borderId="106" applyNumberFormat="0" applyFont="0" applyBorder="0" applyProtection="0">
      <alignment horizontal="center" vertical="center"/>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38" fillId="0" borderId="106" applyNumberFormat="0" applyAlignment="0">
      <alignment horizontal="right"/>
      <protection locked="0"/>
    </xf>
    <xf numFmtId="0" fontId="40" fillId="64" borderId="109" applyNumberFormat="0" applyAlignment="0" applyProtection="0"/>
    <xf numFmtId="168" fontId="42" fillId="64" borderId="109" applyNumberFormat="0" applyAlignment="0" applyProtection="0"/>
    <xf numFmtId="169" fontId="42" fillId="64" borderId="109" applyNumberFormat="0" applyAlignment="0" applyProtection="0"/>
    <xf numFmtId="168" fontId="42" fillId="64" borderId="109" applyNumberFormat="0" applyAlignment="0" applyProtection="0"/>
    <xf numFmtId="168" fontId="42" fillId="64" borderId="109" applyNumberFormat="0" applyAlignment="0" applyProtection="0"/>
    <xf numFmtId="169" fontId="42" fillId="64" borderId="109" applyNumberFormat="0" applyAlignment="0" applyProtection="0"/>
    <xf numFmtId="168" fontId="42" fillId="64" borderId="109" applyNumberFormat="0" applyAlignment="0" applyProtection="0"/>
    <xf numFmtId="168" fontId="42" fillId="64" borderId="109" applyNumberFormat="0" applyAlignment="0" applyProtection="0"/>
    <xf numFmtId="169" fontId="42" fillId="64" borderId="109" applyNumberFormat="0" applyAlignment="0" applyProtection="0"/>
    <xf numFmtId="168" fontId="42" fillId="64" borderId="109" applyNumberFormat="0" applyAlignment="0" applyProtection="0"/>
    <xf numFmtId="168" fontId="42" fillId="64" borderId="109" applyNumberFormat="0" applyAlignment="0" applyProtection="0"/>
    <xf numFmtId="169" fontId="42" fillId="64" borderId="109" applyNumberFormat="0" applyAlignment="0" applyProtection="0"/>
    <xf numFmtId="168" fontId="42"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169" fontId="42"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168" fontId="42"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168" fontId="42"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40" fillId="64" borderId="109"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cellStyleXfs>
  <cellXfs count="624">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9" fillId="0" borderId="19" xfId="0" applyFont="1" applyBorder="1"/>
    <xf numFmtId="0" fontId="12" fillId="0" borderId="0" xfId="0" applyFont="1" applyBorder="1"/>
    <xf numFmtId="0" fontId="12" fillId="0" borderId="0" xfId="0" applyFont="1"/>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9" xfId="0" applyNumberFormat="1"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70"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1"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2"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105" fillId="0" borderId="0" xfId="0" applyFont="1" applyBorder="1" applyAlignment="1">
      <alignment wrapTex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1" xfId="0" applyNumberFormat="1" applyFont="1" applyFill="1" applyBorder="1" applyAlignment="1">
      <alignment horizontal="right" vertical="center"/>
    </xf>
    <xf numFmtId="0" fontId="107" fillId="0" borderId="0" xfId="0" applyFont="1" applyFill="1" applyBorder="1" applyAlignment="1">
      <alignment horizontal="left"/>
    </xf>
    <xf numFmtId="0" fontId="107" fillId="0" borderId="91"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4" fillId="0" borderId="23" xfId="0" applyNumberFormat="1" applyFont="1" applyBorder="1" applyAlignment="1"/>
    <xf numFmtId="0" fontId="4" fillId="36" borderId="27" xfId="0" applyFont="1" applyFill="1" applyBorder="1"/>
    <xf numFmtId="167" fontId="6" fillId="36" borderId="26" xfId="0" applyNumberFormat="1" applyFont="1" applyFill="1" applyBorder="1" applyAlignment="1">
      <alignment horizontal="center" vertical="center"/>
    </xf>
    <xf numFmtId="0" fontId="7" fillId="0" borderId="20" xfId="0" applyFont="1" applyFill="1" applyBorder="1" applyAlignment="1">
      <alignment vertical="center" wrapText="1"/>
    </xf>
    <xf numFmtId="169" fontId="28" fillId="37" borderId="0" xfId="20" applyBorder="1"/>
    <xf numFmtId="169" fontId="28" fillId="37" borderId="99" xfId="20" applyBorder="1"/>
    <xf numFmtId="0" fontId="4" fillId="0" borderId="7" xfId="0" applyFont="1" applyFill="1" applyBorder="1" applyAlignment="1">
      <alignment vertical="center"/>
    </xf>
    <xf numFmtId="0" fontId="4" fillId="0" borderId="59"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7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8" fillId="37" borderId="34" xfId="20" applyBorder="1"/>
    <xf numFmtId="169" fontId="28" fillId="37" borderId="117" xfId="20" applyBorder="1"/>
    <xf numFmtId="169" fontId="28" fillId="37" borderId="108" xfId="20" applyBorder="1"/>
    <xf numFmtId="169" fontId="28" fillId="37" borderId="61" xfId="20" applyBorder="1"/>
    <xf numFmtId="0" fontId="4" fillId="3" borderId="72"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8" xfId="0" applyFont="1" applyFill="1" applyBorder="1" applyAlignment="1">
      <alignment horizontal="left"/>
    </xf>
    <xf numFmtId="0" fontId="14" fillId="3" borderId="119"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7" fillId="0" borderId="93" xfId="0" applyFont="1" applyFill="1" applyBorder="1" applyAlignment="1">
      <alignment horizontal="right" vertical="center"/>
    </xf>
    <xf numFmtId="0" fontId="4" fillId="0" borderId="120" xfId="0" applyFont="1" applyFill="1" applyBorder="1" applyAlignment="1">
      <alignment horizontal="center" vertical="center" wrapText="1"/>
    </xf>
    <xf numFmtId="0" fontId="6" fillId="3" borderId="121" xfId="0" applyFont="1" applyFill="1" applyBorder="1" applyAlignment="1">
      <alignment vertical="center"/>
    </xf>
    <xf numFmtId="0" fontId="4" fillId="3" borderId="24" xfId="0" applyFont="1" applyFill="1" applyBorder="1" applyAlignment="1">
      <alignment vertical="center"/>
    </xf>
    <xf numFmtId="0" fontId="4" fillId="0" borderId="122" xfId="0" applyFont="1" applyFill="1" applyBorder="1" applyAlignment="1">
      <alignment horizontal="center" vertical="center"/>
    </xf>
    <xf numFmtId="0" fontId="4" fillId="0" borderId="120" xfId="0" applyFont="1" applyFill="1" applyBorder="1" applyAlignment="1">
      <alignment vertical="center"/>
    </xf>
    <xf numFmtId="0" fontId="6" fillId="0" borderId="26" xfId="0" applyFont="1" applyFill="1" applyBorder="1" applyAlignment="1">
      <alignment vertical="center"/>
    </xf>
    <xf numFmtId="0" fontId="4" fillId="0" borderId="26" xfId="0" applyFont="1" applyFill="1" applyBorder="1" applyAlignment="1">
      <alignment vertical="center"/>
    </xf>
    <xf numFmtId="0" fontId="4" fillId="0" borderId="28" xfId="0" applyFont="1" applyFill="1" applyBorder="1" applyAlignment="1">
      <alignment vertical="center"/>
    </xf>
    <xf numFmtId="0" fontId="4" fillId="0" borderId="27"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3"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2" xfId="0" applyBorder="1"/>
    <xf numFmtId="0" fontId="0" fillId="0" borderId="122" xfId="0" applyBorder="1" applyAlignment="1">
      <alignment horizontal="center"/>
    </xf>
    <xf numFmtId="0" fontId="4" fillId="0" borderId="105" xfId="0" applyFont="1" applyBorder="1" applyAlignment="1">
      <alignment vertical="center" wrapText="1"/>
    </xf>
    <xf numFmtId="167" fontId="4" fillId="0" borderId="106" xfId="0" applyNumberFormat="1" applyFont="1" applyBorder="1" applyAlignment="1">
      <alignment horizontal="center" vertical="center"/>
    </xf>
    <xf numFmtId="167" fontId="4" fillId="0" borderId="120" xfId="0" applyNumberFormat="1" applyFont="1" applyBorder="1" applyAlignment="1">
      <alignment horizontal="center" vertical="center"/>
    </xf>
    <xf numFmtId="167" fontId="14" fillId="0" borderId="106" xfId="0" applyNumberFormat="1" applyFont="1" applyBorder="1" applyAlignment="1">
      <alignment horizontal="center" vertical="center"/>
    </xf>
    <xf numFmtId="0" fontId="14" fillId="0" borderId="105" xfId="0" applyFont="1" applyBorder="1" applyAlignment="1">
      <alignment vertical="center" wrapText="1"/>
    </xf>
    <xf numFmtId="0" fontId="0" fillId="0" borderId="25" xfId="0" applyBorder="1"/>
    <xf numFmtId="0" fontId="6" fillId="36" borderId="123" xfId="0" applyFont="1" applyFill="1" applyBorder="1" applyAlignment="1">
      <alignment vertical="center" wrapText="1"/>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2"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0" xfId="0" applyFont="1" applyFill="1" applyBorder="1" applyAlignment="1">
      <alignment horizontal="left" vertical="center" wrapText="1"/>
    </xf>
    <xf numFmtId="0" fontId="4" fillId="0" borderId="122"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10" fillId="0" borderId="122" xfId="0" applyFont="1" applyFill="1" applyBorder="1" applyAlignment="1">
      <alignment horizontal="right" vertical="center" wrapText="1"/>
    </xf>
    <xf numFmtId="0" fontId="110" fillId="0" borderId="106" xfId="0" applyFont="1" applyFill="1" applyBorder="1" applyAlignment="1">
      <alignment horizontal="left" vertical="center" wrapText="1"/>
    </xf>
    <xf numFmtId="0" fontId="6" fillId="0" borderId="12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22"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3" fontId="23" fillId="0" borderId="106" xfId="0" applyNumberFormat="1" applyFont="1" applyBorder="1" applyAlignment="1">
      <alignment vertical="center" wrapText="1"/>
    </xf>
    <xf numFmtId="14" fontId="7" fillId="3" borderId="106" xfId="8" quotePrefix="1" applyNumberFormat="1" applyFont="1" applyFill="1" applyBorder="1" applyAlignment="1" applyProtection="1">
      <alignment horizontal="left" vertical="center" wrapText="1" indent="3"/>
      <protection locked="0"/>
    </xf>
    <xf numFmtId="3" fontId="23" fillId="0" borderId="106" xfId="0" applyNumberFormat="1" applyFont="1" applyFill="1" applyBorder="1" applyAlignment="1">
      <alignment vertical="center" wrapText="1"/>
    </xf>
    <xf numFmtId="0" fontId="11" fillId="0" borderId="106" xfId="17" applyFill="1" applyBorder="1" applyAlignment="1" applyProtection="1"/>
    <xf numFmtId="49" fontId="110" fillId="0" borderId="122" xfId="0" applyNumberFormat="1" applyFont="1" applyFill="1" applyBorder="1" applyAlignment="1">
      <alignment horizontal="right" vertical="center" wrapText="1"/>
    </xf>
    <xf numFmtId="0" fontId="104" fillId="0" borderId="106" xfId="20960" applyFont="1" applyFill="1" applyBorder="1" applyAlignment="1" applyProtection="1">
      <alignment horizontal="center" vertical="center"/>
    </xf>
    <xf numFmtId="0" fontId="11" fillId="0" borderId="106" xfId="17" applyFill="1" applyBorder="1" applyAlignment="1" applyProtection="1">
      <alignment horizontal="lef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22" fillId="0" borderId="122" xfId="0" applyFont="1" applyFill="1" applyBorder="1" applyAlignment="1">
      <alignment horizontal="center" vertical="center" wrapText="1"/>
    </xf>
    <xf numFmtId="0" fontId="113" fillId="79" borderId="107" xfId="21412" applyFont="1" applyFill="1" applyBorder="1" applyAlignment="1" applyProtection="1">
      <alignment vertical="center" wrapText="1"/>
      <protection locked="0"/>
    </xf>
    <xf numFmtId="0" fontId="114" fillId="70" borderId="101" xfId="21412" applyFont="1" applyFill="1" applyBorder="1" applyAlignment="1" applyProtection="1">
      <alignment horizontal="center" vertical="center"/>
      <protection locked="0"/>
    </xf>
    <xf numFmtId="0" fontId="113"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vertical="center"/>
      <protection locked="0"/>
    </xf>
    <xf numFmtId="0" fontId="115" fillId="70" borderId="101" xfId="21412" applyFont="1" applyFill="1" applyBorder="1" applyAlignment="1" applyProtection="1">
      <alignment horizontal="center" vertical="center"/>
      <protection locked="0"/>
    </xf>
    <xf numFmtId="0" fontId="115" fillId="3" borderId="101" xfId="21412" applyFont="1" applyFill="1" applyBorder="1" applyAlignment="1" applyProtection="1">
      <alignment horizontal="center" vertical="center"/>
      <protection locked="0"/>
    </xf>
    <xf numFmtId="0" fontId="115" fillId="0" borderId="101" xfId="21412" applyFont="1" applyFill="1" applyBorder="1" applyAlignment="1" applyProtection="1">
      <alignment horizontal="center" vertical="center"/>
      <protection locked="0"/>
    </xf>
    <xf numFmtId="0" fontId="116"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horizontal="center" vertical="center"/>
      <protection locked="0"/>
    </xf>
    <xf numFmtId="0" fontId="64" fillId="79" borderId="107" xfId="21412" applyFont="1" applyFill="1" applyBorder="1" applyAlignment="1" applyProtection="1">
      <alignment vertical="center"/>
      <protection locked="0"/>
    </xf>
    <xf numFmtId="0" fontId="115" fillId="70" borderId="106" xfId="21412" applyFont="1" applyFill="1" applyBorder="1" applyAlignment="1" applyProtection="1">
      <alignment horizontal="center" vertical="center"/>
      <protection locked="0"/>
    </xf>
    <xf numFmtId="0" fontId="38" fillId="70" borderId="106" xfId="21412" applyFont="1" applyFill="1" applyBorder="1" applyAlignment="1" applyProtection="1">
      <alignment horizontal="center" vertical="center"/>
      <protection locked="0"/>
    </xf>
    <xf numFmtId="0" fontId="64" fillId="79" borderId="105" xfId="21412" applyFont="1" applyFill="1" applyBorder="1" applyAlignment="1" applyProtection="1">
      <alignment vertical="center"/>
      <protection locked="0"/>
    </xf>
    <xf numFmtId="0" fontId="114" fillId="0" borderId="105" xfId="21412" applyFont="1" applyFill="1" applyBorder="1" applyAlignment="1" applyProtection="1">
      <alignment horizontal="left" vertical="center" wrapText="1"/>
      <protection locked="0"/>
    </xf>
    <xf numFmtId="164" fontId="114" fillId="0" borderId="106" xfId="948" applyNumberFormat="1" applyFont="1" applyFill="1" applyBorder="1" applyAlignment="1" applyProtection="1">
      <alignment horizontal="right" vertical="center"/>
      <protection locked="0"/>
    </xf>
    <xf numFmtId="0" fontId="113" fillId="80" borderId="105" xfId="21412" applyFont="1" applyFill="1" applyBorder="1" applyAlignment="1" applyProtection="1">
      <alignment vertical="top" wrapText="1"/>
      <protection locked="0"/>
    </xf>
    <xf numFmtId="164" fontId="114" fillId="80" borderId="106" xfId="948" applyNumberFormat="1" applyFont="1" applyFill="1" applyBorder="1" applyAlignment="1" applyProtection="1">
      <alignment horizontal="right" vertical="center"/>
    </xf>
    <xf numFmtId="164" fontId="64" fillId="79" borderId="105" xfId="948" applyNumberFormat="1" applyFont="1" applyFill="1" applyBorder="1" applyAlignment="1" applyProtection="1">
      <alignment horizontal="right" vertical="center"/>
      <protection locked="0"/>
    </xf>
    <xf numFmtId="0" fontId="114" fillId="70" borderId="105" xfId="21412" applyFont="1" applyFill="1" applyBorder="1" applyAlignment="1" applyProtection="1">
      <alignment vertical="center" wrapText="1"/>
      <protection locked="0"/>
    </xf>
    <xf numFmtId="0" fontId="114" fillId="70" borderId="105" xfId="21412" applyFont="1" applyFill="1" applyBorder="1" applyAlignment="1" applyProtection="1">
      <alignment horizontal="left" vertical="center" wrapText="1"/>
      <protection locked="0"/>
    </xf>
    <xf numFmtId="0" fontId="114" fillId="0" borderId="105" xfId="21412" applyFont="1" applyFill="1" applyBorder="1" applyAlignment="1" applyProtection="1">
      <alignment vertical="center" wrapText="1"/>
      <protection locked="0"/>
    </xf>
    <xf numFmtId="0" fontId="114" fillId="3" borderId="105" xfId="21412" applyFont="1" applyFill="1" applyBorder="1" applyAlignment="1" applyProtection="1">
      <alignment horizontal="left" vertical="center" wrapText="1"/>
      <protection locked="0"/>
    </xf>
    <xf numFmtId="0" fontId="113" fillId="80" borderId="105" xfId="21412" applyFont="1" applyFill="1" applyBorder="1" applyAlignment="1" applyProtection="1">
      <alignment vertical="center" wrapText="1"/>
      <protection locked="0"/>
    </xf>
    <xf numFmtId="164" fontId="113" fillId="79" borderId="105" xfId="948" applyNumberFormat="1" applyFont="1" applyFill="1" applyBorder="1" applyAlignment="1" applyProtection="1">
      <alignment horizontal="right" vertical="center"/>
      <protection locked="0"/>
    </xf>
    <xf numFmtId="164" fontId="114" fillId="3" borderId="106" xfId="948" applyNumberFormat="1" applyFont="1" applyFill="1" applyBorder="1" applyAlignment="1" applyProtection="1">
      <alignment horizontal="right" vertical="center"/>
      <protection locked="0"/>
    </xf>
    <xf numFmtId="1" fontId="6" fillId="36" borderId="120" xfId="0" applyNumberFormat="1" applyFont="1" applyFill="1" applyBorder="1" applyAlignment="1">
      <alignment horizontal="right" vertical="center" wrapText="1"/>
    </xf>
    <xf numFmtId="1" fontId="110" fillId="0" borderId="120" xfId="0" applyNumberFormat="1" applyFont="1" applyFill="1" applyBorder="1" applyAlignment="1">
      <alignment horizontal="right" vertical="center" wrapText="1"/>
    </xf>
    <xf numFmtId="1" fontId="6" fillId="36" borderId="120"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10"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0" fontId="108"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3" fontId="23" fillId="0" borderId="107" xfId="0" applyNumberFormat="1" applyFont="1" applyBorder="1" applyAlignment="1">
      <alignment vertical="center" wrapText="1"/>
    </xf>
    <xf numFmtId="3" fontId="23" fillId="0" borderId="24" xfId="0" applyNumberFormat="1" applyFont="1" applyBorder="1" applyAlignment="1">
      <alignment vertical="center" wrapText="1"/>
    </xf>
    <xf numFmtId="3" fontId="23" fillId="0" borderId="24" xfId="0" applyNumberFormat="1" applyFont="1" applyFill="1" applyBorder="1" applyAlignment="1">
      <alignment vertical="center" wrapText="1"/>
    </xf>
    <xf numFmtId="0" fontId="6" fillId="0" borderId="26" xfId="0" applyFont="1" applyBorder="1" applyAlignment="1">
      <alignment vertical="center" wrapText="1"/>
    </xf>
    <xf numFmtId="0" fontId="10" fillId="0" borderId="21" xfId="0" applyFont="1" applyBorder="1" applyAlignment="1">
      <alignment horizontal="center"/>
    </xf>
    <xf numFmtId="0" fontId="10" fillId="0" borderId="120" xfId="0" applyFont="1" applyBorder="1" applyAlignment="1">
      <alignment horizontal="center" vertical="center" wrapText="1"/>
    </xf>
    <xf numFmtId="14" fontId="7" fillId="0" borderId="0" xfId="0" applyNumberFormat="1" applyFont="1"/>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193" fontId="7" fillId="0" borderId="106" xfId="0" applyNumberFormat="1" applyFont="1" applyFill="1" applyBorder="1" applyAlignment="1" applyProtection="1">
      <alignment vertical="center" wrapText="1"/>
      <protection locked="0"/>
    </xf>
    <xf numFmtId="193" fontId="4" fillId="0" borderId="106" xfId="0" applyNumberFormat="1" applyFont="1" applyFill="1" applyBorder="1" applyAlignment="1" applyProtection="1">
      <alignment vertical="center" wrapText="1"/>
      <protection locked="0"/>
    </xf>
    <xf numFmtId="193" fontId="4" fillId="0" borderId="120" xfId="0" applyNumberFormat="1" applyFont="1" applyFill="1" applyBorder="1" applyAlignment="1" applyProtection="1">
      <alignment vertical="center" wrapText="1"/>
      <protection locked="0"/>
    </xf>
    <xf numFmtId="193" fontId="7" fillId="0" borderId="106" xfId="0" applyNumberFormat="1" applyFont="1" applyFill="1" applyBorder="1" applyAlignment="1" applyProtection="1">
      <alignment horizontal="right" vertical="center" wrapText="1"/>
      <protection locked="0"/>
    </xf>
    <xf numFmtId="0" fontId="7" fillId="0" borderId="106" xfId="0" applyFont="1" applyBorder="1" applyAlignment="1">
      <alignment vertical="center" wrapText="1"/>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193" fontId="17" fillId="2" borderId="120" xfId="0" applyNumberFormat="1" applyFont="1" applyFill="1" applyBorder="1" applyAlignment="1" applyProtection="1">
      <alignment vertical="center"/>
      <protection locked="0"/>
    </xf>
    <xf numFmtId="193" fontId="9" fillId="2" borderId="120" xfId="0" applyNumberFormat="1" applyFont="1" applyFill="1" applyBorder="1" applyAlignment="1" applyProtection="1">
      <alignment vertical="center"/>
      <protection locked="0"/>
    </xf>
    <xf numFmtId="14" fontId="4" fillId="0" borderId="0" xfId="0" applyNumberFormat="1" applyFont="1"/>
    <xf numFmtId="10" fontId="4" fillId="0" borderId="106" xfId="20961" applyNumberFormat="1" applyFont="1" applyFill="1" applyBorder="1" applyAlignment="1" applyProtection="1">
      <alignment horizontal="right" vertical="center" wrapText="1"/>
      <protection locked="0"/>
    </xf>
    <xf numFmtId="10" fontId="4" fillId="0" borderId="106" xfId="20961" applyNumberFormat="1" applyFont="1" applyBorder="1" applyAlignment="1" applyProtection="1">
      <alignment vertical="center" wrapText="1"/>
      <protection locked="0"/>
    </xf>
    <xf numFmtId="10" fontId="4" fillId="0" borderId="120" xfId="20961" applyNumberFormat="1" applyFont="1" applyBorder="1" applyAlignment="1" applyProtection="1">
      <alignment vertical="center" wrapText="1"/>
      <protection locked="0"/>
    </xf>
    <xf numFmtId="0" fontId="9" fillId="2" borderId="101" xfId="0" applyFont="1" applyFill="1" applyBorder="1" applyAlignment="1">
      <alignment vertical="center"/>
    </xf>
    <xf numFmtId="193" fontId="9" fillId="2" borderId="101" xfId="0" applyNumberFormat="1" applyFont="1" applyFill="1" applyBorder="1" applyAlignment="1" applyProtection="1">
      <alignment vertical="center"/>
      <protection locked="0"/>
    </xf>
    <xf numFmtId="193" fontId="17" fillId="2" borderId="101" xfId="0" applyNumberFormat="1" applyFont="1" applyFill="1" applyBorder="1" applyAlignment="1" applyProtection="1">
      <alignment vertical="center"/>
      <protection locked="0"/>
    </xf>
    <xf numFmtId="193" fontId="17" fillId="2" borderId="115" xfId="0" applyNumberFormat="1" applyFont="1" applyFill="1" applyBorder="1" applyAlignment="1" applyProtection="1">
      <alignment vertical="center"/>
      <protection locked="0"/>
    </xf>
    <xf numFmtId="0" fontId="9" fillId="0" borderId="106" xfId="0" applyFont="1" applyFill="1" applyBorder="1" applyAlignment="1">
      <alignment horizontal="left" vertical="center" wrapText="1"/>
    </xf>
    <xf numFmtId="49" fontId="107" fillId="0" borderId="106" xfId="0" applyNumberFormat="1" applyFont="1" applyFill="1" applyBorder="1" applyAlignment="1">
      <alignment horizontal="right" vertical="center"/>
    </xf>
    <xf numFmtId="10" fontId="9" fillId="2" borderId="106" xfId="20961" applyNumberFormat="1" applyFont="1" applyFill="1" applyBorder="1" applyAlignment="1" applyProtection="1">
      <alignment vertical="center"/>
      <protection locked="0"/>
    </xf>
    <xf numFmtId="10" fontId="17" fillId="2" borderId="106" xfId="20961" applyNumberFormat="1" applyFont="1" applyFill="1" applyBorder="1" applyAlignment="1" applyProtection="1">
      <alignment vertical="center"/>
      <protection locked="0"/>
    </xf>
    <xf numFmtId="10" fontId="17" fillId="2" borderId="120" xfId="20961" applyNumberFormat="1" applyFont="1" applyFill="1" applyBorder="1" applyAlignment="1" applyProtection="1">
      <alignment vertical="center"/>
      <protection locked="0"/>
    </xf>
    <xf numFmtId="10" fontId="28" fillId="37" borderId="0" xfId="20961" applyNumberFormat="1" applyFont="1" applyFill="1" applyBorder="1"/>
    <xf numFmtId="10" fontId="28" fillId="37" borderId="99" xfId="20961" applyNumberFormat="1" applyFont="1" applyFill="1" applyBorder="1"/>
    <xf numFmtId="10" fontId="9" fillId="2" borderId="120" xfId="20961" applyNumberFormat="1" applyFont="1" applyFill="1" applyBorder="1" applyAlignment="1" applyProtection="1">
      <alignment vertical="center"/>
      <protection locked="0"/>
    </xf>
    <xf numFmtId="194" fontId="9" fillId="2" borderId="106" xfId="0" applyNumberFormat="1" applyFont="1" applyFill="1" applyBorder="1" applyAlignment="1" applyProtection="1">
      <alignment vertical="center"/>
      <protection locked="0"/>
    </xf>
    <xf numFmtId="194" fontId="9" fillId="2" borderId="120" xfId="0" applyNumberFormat="1" applyFont="1" applyFill="1" applyBorder="1" applyAlignment="1" applyProtection="1">
      <alignment vertical="center"/>
      <protection locked="0"/>
    </xf>
    <xf numFmtId="0" fontId="13" fillId="0" borderId="107" xfId="0" applyFont="1" applyBorder="1" applyAlignment="1">
      <alignment wrapText="1"/>
    </xf>
    <xf numFmtId="0" fontId="9" fillId="0" borderId="107" xfId="0" applyFont="1" applyBorder="1" applyAlignment="1">
      <alignment wrapText="1"/>
    </xf>
    <xf numFmtId="0" fontId="9" fillId="0" borderId="107" xfId="0" applyFont="1" applyFill="1" applyBorder="1" applyAlignment="1">
      <alignment wrapText="1"/>
    </xf>
    <xf numFmtId="0" fontId="13" fillId="0" borderId="106" xfId="0" applyFont="1" applyBorder="1" applyAlignment="1">
      <alignment wrapText="1"/>
    </xf>
    <xf numFmtId="43" fontId="7" fillId="0" borderId="0" xfId="7" applyFont="1" applyAlignment="1">
      <alignment horizontal="left"/>
    </xf>
    <xf numFmtId="0" fontId="9" fillId="0" borderId="1" xfId="0" applyFont="1" applyBorder="1" applyAlignment="1">
      <alignment horizontal="left"/>
    </xf>
    <xf numFmtId="0" fontId="9" fillId="0" borderId="19" xfId="0" applyFont="1" applyFill="1" applyBorder="1" applyAlignment="1">
      <alignment horizontal="left" vertical="center" wrapText="1"/>
    </xf>
    <xf numFmtId="0" fontId="9" fillId="0" borderId="122" xfId="0" applyFont="1" applyFill="1" applyBorder="1" applyAlignment="1">
      <alignment horizontal="left" vertical="center" wrapText="1"/>
    </xf>
    <xf numFmtId="0" fontId="9" fillId="0" borderId="122" xfId="0" applyFont="1" applyBorder="1" applyAlignment="1">
      <alignment horizontal="left" vertical="center" wrapText="1"/>
    </xf>
    <xf numFmtId="0" fontId="9" fillId="2" borderId="122" xfId="0" applyFont="1" applyFill="1" applyBorder="1" applyAlignment="1">
      <alignment horizontal="left" vertical="center"/>
    </xf>
    <xf numFmtId="0" fontId="15" fillId="0" borderId="122" xfId="0" applyFont="1" applyFill="1" applyBorder="1" applyAlignment="1">
      <alignment horizontal="left" vertical="center" wrapText="1"/>
    </xf>
    <xf numFmtId="0" fontId="9" fillId="2" borderId="114" xfId="0" applyFont="1" applyFill="1" applyBorder="1" applyAlignment="1">
      <alignment horizontal="left" vertical="center"/>
    </xf>
    <xf numFmtId="0" fontId="9" fillId="2" borderId="25" xfId="0" applyFont="1" applyFill="1" applyBorder="1" applyAlignment="1">
      <alignment horizontal="left" vertical="center"/>
    </xf>
    <xf numFmtId="0" fontId="9" fillId="0" borderId="0" xfId="0" applyFont="1" applyAlignment="1">
      <alignment horizontal="left"/>
    </xf>
    <xf numFmtId="14" fontId="15" fillId="0" borderId="0" xfId="0" applyNumberFormat="1" applyFont="1" applyAlignment="1">
      <alignment horizontal="left"/>
    </xf>
    <xf numFmtId="0" fontId="10" fillId="0" borderId="0" xfId="11" applyFont="1" applyFill="1" applyBorder="1" applyAlignment="1" applyProtection="1">
      <alignment horizontal="left"/>
    </xf>
    <xf numFmtId="195" fontId="9" fillId="2" borderId="26" xfId="0" applyNumberFormat="1" applyFont="1" applyFill="1" applyBorder="1" applyAlignment="1" applyProtection="1">
      <alignment vertical="center"/>
      <protection locked="0"/>
    </xf>
    <xf numFmtId="195" fontId="17" fillId="2" borderId="26" xfId="0" applyNumberFormat="1" applyFont="1" applyFill="1" applyBorder="1" applyAlignment="1" applyProtection="1">
      <alignment vertical="center"/>
      <protection locked="0"/>
    </xf>
    <xf numFmtId="195" fontId="17" fillId="2" borderId="27" xfId="0" applyNumberFormat="1" applyFont="1" applyFill="1" applyBorder="1" applyAlignment="1" applyProtection="1">
      <alignment vertical="center"/>
      <protection locked="0"/>
    </xf>
    <xf numFmtId="14" fontId="4" fillId="0" borderId="0" xfId="0" applyNumberFormat="1" applyFont="1" applyAlignment="1">
      <alignment horizontal="left"/>
    </xf>
    <xf numFmtId="193" fontId="7" fillId="3" borderId="23" xfId="2" applyNumberFormat="1" applyFont="1" applyFill="1" applyBorder="1" applyAlignment="1" applyProtection="1">
      <alignment horizontal="left" vertical="top" wrapText="1"/>
      <protection locked="0"/>
    </xf>
    <xf numFmtId="193" fontId="25" fillId="0" borderId="35" xfId="0" applyNumberFormat="1" applyFont="1" applyBorder="1" applyAlignment="1">
      <alignment horizontal="center" vertical="center"/>
    </xf>
    <xf numFmtId="193" fontId="25" fillId="0" borderId="14" xfId="0" applyNumberFormat="1" applyFont="1" applyBorder="1" applyAlignment="1">
      <alignment horizontal="center" vertical="center"/>
    </xf>
    <xf numFmtId="193" fontId="19" fillId="0" borderId="14" xfId="0" applyNumberFormat="1" applyFont="1" applyBorder="1" applyAlignment="1">
      <alignment horizontal="center" vertical="center"/>
    </xf>
    <xf numFmtId="193" fontId="25" fillId="36" borderId="14" xfId="0" applyNumberFormat="1" applyFont="1" applyFill="1" applyBorder="1" applyAlignment="1">
      <alignment horizontal="center" vertical="center"/>
    </xf>
    <xf numFmtId="193" fontId="25" fillId="0" borderId="15" xfId="0" applyNumberFormat="1" applyFont="1" applyBorder="1" applyAlignment="1">
      <alignment horizontal="center" vertical="center"/>
    </xf>
    <xf numFmtId="193" fontId="24" fillId="36" borderId="17" xfId="0" applyNumberFormat="1" applyFont="1" applyFill="1" applyBorder="1" applyAlignment="1">
      <alignment horizontal="center" vertical="center"/>
    </xf>
    <xf numFmtId="193" fontId="25" fillId="0" borderId="18" xfId="0" applyNumberFormat="1" applyFont="1" applyBorder="1" applyAlignment="1">
      <alignment horizontal="center" vertical="center"/>
    </xf>
    <xf numFmtId="193" fontId="19" fillId="0" borderId="15" xfId="0" applyNumberFormat="1" applyFont="1" applyBorder="1" applyAlignment="1">
      <alignment horizontal="center" vertical="center"/>
    </xf>
    <xf numFmtId="193" fontId="24" fillId="36" borderId="64" xfId="0"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2" xfId="7" applyNumberFormat="1" applyFont="1" applyFill="1" applyBorder="1" applyAlignment="1">
      <alignment vertical="center"/>
    </xf>
    <xf numFmtId="164" fontId="4" fillId="0" borderId="115" xfId="7" applyNumberFormat="1" applyFont="1" applyFill="1" applyBorder="1" applyAlignment="1">
      <alignment vertical="center"/>
    </xf>
    <xf numFmtId="10" fontId="4" fillId="81" borderId="100" xfId="9960" applyNumberFormat="1" applyFont="1" applyFill="1" applyBorder="1" applyAlignment="1">
      <alignment vertical="center"/>
    </xf>
    <xf numFmtId="10" fontId="114" fillId="0" borderId="106" xfId="20961" applyNumberFormat="1" applyFont="1" applyFill="1" applyBorder="1" applyAlignment="1" applyProtection="1">
      <alignment horizontal="center" vertical="center"/>
      <protection locked="0"/>
    </xf>
    <xf numFmtId="164" fontId="4" fillId="0" borderId="120"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64" fontId="23" fillId="36" borderId="26" xfId="7" applyNumberFormat="1" applyFont="1" applyFill="1" applyBorder="1" applyAlignment="1">
      <alignment vertical="center" wrapText="1"/>
    </xf>
    <xf numFmtId="164" fontId="23" fillId="36" borderId="28" xfId="7" applyNumberFormat="1" applyFont="1" applyFill="1" applyBorder="1" applyAlignment="1">
      <alignment vertical="center" wrapText="1"/>
    </xf>
    <xf numFmtId="164" fontId="23" fillId="36" borderId="27" xfId="7" applyNumberFormat="1" applyFont="1" applyFill="1" applyBorder="1" applyAlignment="1">
      <alignment vertical="center" wrapText="1"/>
    </xf>
    <xf numFmtId="164" fontId="23" fillId="36" borderId="43" xfId="7" applyNumberFormat="1" applyFont="1" applyFill="1" applyBorder="1" applyAlignment="1">
      <alignment vertical="center" wrapText="1"/>
    </xf>
    <xf numFmtId="0" fontId="2" fillId="0" borderId="20" xfId="0" applyNumberFormat="1" applyFont="1" applyFill="1" applyBorder="1" applyAlignment="1">
      <alignment horizontal="center" vertical="center" wrapText="1"/>
    </xf>
    <xf numFmtId="0" fontId="0" fillId="0" borderId="0" xfId="0" applyAlignment="1">
      <alignment horizontal="left"/>
    </xf>
    <xf numFmtId="0" fontId="4" fillId="0" borderId="0" xfId="0" applyFont="1" applyAlignment="1">
      <alignment horizontal="center"/>
    </xf>
    <xf numFmtId="0" fontId="9" fillId="0" borderId="0" xfId="0" applyFont="1" applyBorder="1" applyAlignment="1">
      <alignment horizontal="center" wrapText="1"/>
    </xf>
    <xf numFmtId="0" fontId="4" fillId="0" borderId="125" xfId="0" applyFont="1" applyBorder="1" applyAlignment="1">
      <alignment horizontal="center" wrapText="1"/>
    </xf>
    <xf numFmtId="0" fontId="4" fillId="0" borderId="120" xfId="0" applyFont="1" applyBorder="1" applyAlignment="1">
      <alignment horizontal="center"/>
    </xf>
    <xf numFmtId="0" fontId="9" fillId="0" borderId="120" xfId="0" applyFont="1" applyBorder="1" applyAlignment="1">
      <alignment horizontal="center" wrapText="1"/>
    </xf>
    <xf numFmtId="0" fontId="9" fillId="0" borderId="120" xfId="0" applyFont="1" applyBorder="1" applyAlignment="1">
      <alignment horizontal="center"/>
    </xf>
    <xf numFmtId="0" fontId="9" fillId="0" borderId="24" xfId="0" applyFont="1" applyBorder="1" applyAlignment="1">
      <alignment horizontal="center" wrapText="1"/>
    </xf>
    <xf numFmtId="0" fontId="4" fillId="0" borderId="24" xfId="0" applyFont="1" applyBorder="1" applyAlignment="1">
      <alignment horizontal="center"/>
    </xf>
    <xf numFmtId="0" fontId="4" fillId="0" borderId="27" xfId="0" applyFont="1" applyBorder="1" applyAlignment="1">
      <alignment horizontal="center"/>
    </xf>
    <xf numFmtId="167" fontId="6" fillId="82" borderId="26" xfId="0" applyNumberFormat="1" applyFont="1" applyFill="1" applyBorder="1" applyAlignment="1">
      <alignment horizontal="center" vertical="center"/>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4"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1"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07" fillId="0" borderId="107" xfId="0" applyFont="1" applyFill="1" applyBorder="1" applyAlignment="1">
      <alignment horizontal="left" vertical="center" wrapText="1"/>
    </xf>
    <xf numFmtId="0" fontId="107" fillId="0" borderId="105" xfId="0" applyFont="1" applyFill="1" applyBorder="1" applyAlignment="1">
      <alignment horizontal="left" vertical="center" wrapText="1"/>
    </xf>
    <xf numFmtId="0" fontId="107" fillId="0" borderId="107" xfId="0" applyFont="1" applyFill="1" applyBorder="1" applyAlignment="1">
      <alignment horizontal="left"/>
    </xf>
    <xf numFmtId="0" fontId="107" fillId="0" borderId="105" xfId="0" applyFont="1" applyFill="1" applyBorder="1" applyAlignment="1">
      <alignment horizontal="left"/>
    </xf>
    <xf numFmtId="0" fontId="107" fillId="3" borderId="107" xfId="0" applyFont="1" applyFill="1" applyBorder="1" applyAlignment="1">
      <alignment vertical="center" wrapText="1"/>
    </xf>
    <xf numFmtId="0" fontId="107" fillId="3" borderId="105" xfId="0" applyFont="1" applyFill="1" applyBorder="1" applyAlignment="1">
      <alignment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0" fontId="107" fillId="0" borderId="106" xfId="0"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9"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07" xfId="0" applyFont="1" applyFill="1" applyBorder="1" applyAlignment="1">
      <alignment vertical="center" wrapText="1"/>
    </xf>
    <xf numFmtId="0" fontId="107" fillId="0" borderId="105"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xf numFmtId="0" fontId="107" fillId="0" borderId="59" xfId="0" applyFont="1" applyFill="1" applyBorder="1" applyAlignment="1">
      <alignment vertical="center" wrapText="1"/>
    </xf>
    <xf numFmtId="0" fontId="107" fillId="0" borderId="11" xfId="0" applyFont="1" applyFill="1" applyBorder="1" applyAlignment="1">
      <alignmen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3" borderId="107" xfId="0" applyFont="1" applyFill="1" applyBorder="1" applyAlignment="1">
      <alignment horizontal="left" vertical="center" wrapText="1"/>
    </xf>
    <xf numFmtId="0" fontId="107" fillId="3" borderId="105"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7" fillId="78" borderId="107" xfId="0" applyFont="1" applyFill="1" applyBorder="1" applyAlignment="1">
      <alignment vertical="center" wrapText="1"/>
    </xf>
    <xf numFmtId="0" fontId="107" fillId="78" borderId="105" xfId="0" applyFont="1" applyFill="1" applyBorder="1" applyAlignment="1">
      <alignment vertical="center" wrapText="1"/>
    </xf>
    <xf numFmtId="0" fontId="106" fillId="76" borderId="94" xfId="0" applyFont="1" applyFill="1" applyBorder="1" applyAlignment="1">
      <alignment horizontal="center" vertical="center"/>
    </xf>
    <xf numFmtId="0" fontId="106" fillId="76" borderId="95" xfId="0" applyFont="1" applyFill="1" applyBorder="1" applyAlignment="1">
      <alignment horizontal="center" vertical="center"/>
    </xf>
    <xf numFmtId="0" fontId="106" fillId="76" borderId="96" xfId="0" applyFont="1" applyFill="1" applyBorder="1" applyAlignment="1">
      <alignment horizontal="center" vertical="center"/>
    </xf>
    <xf numFmtId="0" fontId="106" fillId="0" borderId="92" xfId="0" applyFont="1" applyFill="1" applyBorder="1" applyAlignment="1">
      <alignment horizontal="center" vertical="center"/>
    </xf>
    <xf numFmtId="0" fontId="4" fillId="0" borderId="106" xfId="0" applyFont="1" applyBorder="1"/>
    <xf numFmtId="0" fontId="25" fillId="0" borderId="106" xfId="0" applyFont="1" applyBorder="1"/>
    <xf numFmtId="0" fontId="7" fillId="3" borderId="106" xfId="20960" applyFont="1" applyFill="1" applyBorder="1" applyAlignment="1" applyProtection="1">
      <alignment horizontal="right" indent="1"/>
    </xf>
    <xf numFmtId="0" fontId="9" fillId="3" borderId="106" xfId="20960" applyFont="1" applyFill="1" applyBorder="1" applyAlignment="1" applyProtection="1">
      <alignment horizontal="left" wrapText="1" indent="1"/>
    </xf>
    <xf numFmtId="0" fontId="117" fillId="0" borderId="106" xfId="0" applyFont="1" applyBorder="1"/>
    <xf numFmtId="0" fontId="9" fillId="0" borderId="106" xfId="20960" applyFont="1" applyFill="1" applyBorder="1" applyAlignment="1" applyProtection="1">
      <alignment horizontal="left" wrapText="1" indent="1"/>
    </xf>
    <xf numFmtId="0" fontId="118" fillId="0" borderId="106" xfId="0" applyFont="1" applyBorder="1"/>
    <xf numFmtId="0" fontId="7" fillId="3" borderId="101" xfId="20960" applyFont="1" applyFill="1" applyBorder="1" applyAlignment="1" applyProtection="1">
      <alignment horizontal="right" indent="1"/>
    </xf>
    <xf numFmtId="0" fontId="9" fillId="0" borderId="101" xfId="20960" applyFont="1" applyFill="1" applyBorder="1" applyAlignment="1" applyProtection="1">
      <alignment horizontal="left" wrapText="1" indent="1"/>
    </xf>
    <xf numFmtId="0" fontId="105" fillId="0" borderId="102" xfId="0" applyFont="1" applyBorder="1" applyAlignment="1">
      <alignment horizontal="left" vertical="center" wrapText="1"/>
    </xf>
    <xf numFmtId="0" fontId="105" fillId="0" borderId="119" xfId="0" applyFont="1" applyBorder="1" applyAlignment="1">
      <alignment horizontal="left" vertical="center" wrapText="1"/>
    </xf>
    <xf numFmtId="0" fontId="7" fillId="3" borderId="106" xfId="20960" applyFont="1" applyFill="1" applyBorder="1" applyAlignment="1" applyProtection="1"/>
    <xf numFmtId="49" fontId="110" fillId="0" borderId="106" xfId="0" applyNumberFormat="1" applyFont="1" applyFill="1" applyBorder="1" applyAlignment="1">
      <alignment horizontal="right" vertical="center" wrapText="1"/>
    </xf>
    <xf numFmtId="0" fontId="4" fillId="0" borderId="106" xfId="0" applyFont="1" applyFill="1" applyBorder="1"/>
    <xf numFmtId="0" fontId="107" fillId="78" borderId="93" xfId="0" applyFont="1" applyFill="1" applyBorder="1" applyAlignment="1">
      <alignment horizontal="left" vertical="center"/>
    </xf>
    <xf numFmtId="0" fontId="107" fillId="78" borderId="91" xfId="0" applyFont="1" applyFill="1" applyBorder="1" applyAlignment="1">
      <alignment vertical="center" wrapText="1"/>
    </xf>
    <xf numFmtId="0" fontId="107" fillId="78" borderId="91" xfId="0" applyFont="1" applyFill="1" applyBorder="1" applyAlignment="1">
      <alignment horizontal="left" vertical="center"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48.137.102\files\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13" sqref="C13"/>
    </sheetView>
  </sheetViews>
  <sheetFormatPr defaultRowHeight="15"/>
  <cols>
    <col min="1" max="1" width="10.28515625" style="330" customWidth="1"/>
    <col min="2" max="2" width="134.7109375" bestFit="1" customWidth="1"/>
    <col min="3" max="3" width="39.42578125" customWidth="1"/>
    <col min="7" max="7" width="25" customWidth="1"/>
  </cols>
  <sheetData>
    <row r="1" spans="1:3" ht="15.75">
      <c r="A1" s="607"/>
      <c r="B1" s="384" t="s">
        <v>255</v>
      </c>
      <c r="C1" s="608"/>
    </row>
    <row r="2" spans="1:3" s="176" customFormat="1" ht="15.75">
      <c r="A2" s="609">
        <v>1</v>
      </c>
      <c r="B2" s="610" t="s">
        <v>256</v>
      </c>
      <c r="C2" s="611" t="s">
        <v>650</v>
      </c>
    </row>
    <row r="3" spans="1:3" s="176" customFormat="1" ht="15.75">
      <c r="A3" s="609">
        <v>2</v>
      </c>
      <c r="B3" s="612" t="s">
        <v>257</v>
      </c>
      <c r="C3" s="613" t="s">
        <v>630</v>
      </c>
    </row>
    <row r="4" spans="1:3" s="176" customFormat="1" ht="15.75">
      <c r="A4" s="609">
        <v>3</v>
      </c>
      <c r="B4" s="612" t="s">
        <v>258</v>
      </c>
      <c r="C4" s="613" t="s">
        <v>639</v>
      </c>
    </row>
    <row r="5" spans="1:3" s="176" customFormat="1" ht="15.75">
      <c r="A5" s="614">
        <v>4</v>
      </c>
      <c r="B5" s="615" t="s">
        <v>259</v>
      </c>
      <c r="C5" s="613" t="s">
        <v>645</v>
      </c>
    </row>
    <row r="6" spans="1:3" s="177" customFormat="1" ht="65.25" customHeight="1">
      <c r="A6" s="616" t="s">
        <v>491</v>
      </c>
      <c r="B6" s="617"/>
      <c r="C6" s="617"/>
    </row>
    <row r="7" spans="1:3">
      <c r="A7" s="618" t="s">
        <v>404</v>
      </c>
      <c r="B7" s="384" t="s">
        <v>260</v>
      </c>
    </row>
    <row r="8" spans="1:3">
      <c r="A8" s="607">
        <v>1</v>
      </c>
      <c r="B8" s="382" t="s">
        <v>223</v>
      </c>
    </row>
    <row r="9" spans="1:3">
      <c r="A9" s="607">
        <v>2</v>
      </c>
      <c r="B9" s="382"/>
    </row>
    <row r="10" spans="1:3">
      <c r="A10" s="607">
        <v>3</v>
      </c>
      <c r="B10" s="382" t="s">
        <v>261</v>
      </c>
    </row>
    <row r="11" spans="1:3">
      <c r="A11" s="607">
        <v>4</v>
      </c>
      <c r="B11" s="382" t="s">
        <v>262</v>
      </c>
      <c r="C11" s="175"/>
    </row>
    <row r="12" spans="1:3">
      <c r="A12" s="607">
        <v>5</v>
      </c>
      <c r="B12" s="382" t="s">
        <v>187</v>
      </c>
    </row>
    <row r="13" spans="1:3">
      <c r="A13" s="607">
        <v>6</v>
      </c>
      <c r="B13" s="385" t="s">
        <v>149</v>
      </c>
    </row>
    <row r="14" spans="1:3">
      <c r="A14" s="607">
        <v>7</v>
      </c>
      <c r="B14" s="382" t="s">
        <v>263</v>
      </c>
    </row>
    <row r="15" spans="1:3">
      <c r="A15" s="607">
        <v>8</v>
      </c>
      <c r="B15" s="382" t="s">
        <v>266</v>
      </c>
    </row>
    <row r="16" spans="1:3">
      <c r="A16" s="607">
        <v>9</v>
      </c>
      <c r="B16" s="382" t="s">
        <v>88</v>
      </c>
    </row>
    <row r="17" spans="1:2">
      <c r="A17" s="619" t="s">
        <v>548</v>
      </c>
      <c r="B17" s="382" t="s">
        <v>528</v>
      </c>
    </row>
    <row r="18" spans="1:2">
      <c r="A18" s="607">
        <v>10</v>
      </c>
      <c r="B18" s="382" t="s">
        <v>269</v>
      </c>
    </row>
    <row r="19" spans="1:2">
      <c r="A19" s="607">
        <v>11</v>
      </c>
      <c r="B19" s="385" t="s">
        <v>251</v>
      </c>
    </row>
    <row r="20" spans="1:2">
      <c r="A20" s="607">
        <v>12</v>
      </c>
      <c r="B20" s="385" t="s">
        <v>248</v>
      </c>
    </row>
    <row r="21" spans="1:2">
      <c r="A21" s="607">
        <v>13</v>
      </c>
      <c r="B21" s="386" t="s">
        <v>461</v>
      </c>
    </row>
    <row r="22" spans="1:2">
      <c r="A22" s="607">
        <v>14</v>
      </c>
      <c r="B22" s="387" t="s">
        <v>521</v>
      </c>
    </row>
    <row r="23" spans="1:2">
      <c r="A23" s="620">
        <v>15</v>
      </c>
      <c r="B23" s="385" t="s">
        <v>77</v>
      </c>
    </row>
    <row r="24" spans="1:2">
      <c r="A24" s="620">
        <v>15.1</v>
      </c>
      <c r="B24" s="382" t="s">
        <v>557</v>
      </c>
    </row>
    <row r="25" spans="1:2">
      <c r="A25" s="331"/>
      <c r="B25" s="3"/>
    </row>
    <row r="26" spans="1:2">
      <c r="A26" s="331"/>
      <c r="B26" s="3"/>
    </row>
  </sheetData>
  <mergeCells count="1">
    <mergeCell ref="A6:C6"/>
  </mergeCells>
  <hyperlinks>
    <hyperlink ref="B8" location="'1. key ratios'!A1" display="ცხრილი 1: ძირითადი მაჩვენებლებ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8" activePane="bottomRight" state="frozen"/>
      <selection pane="topRight" activeCell="B1" sqref="B1"/>
      <selection pane="bottomLeft" activeCell="A5" sqref="A5"/>
      <selection pane="bottomRight" activeCell="C52" sqref="C6:C52"/>
    </sheetView>
  </sheetViews>
  <sheetFormatPr defaultRowHeight="15"/>
  <cols>
    <col min="1" max="1" width="9.5703125" style="5" bestFit="1" customWidth="1"/>
    <col min="2" max="2" width="132.42578125" style="2" customWidth="1"/>
    <col min="3" max="3" width="18.42578125" style="2" customWidth="1"/>
  </cols>
  <sheetData>
    <row r="1" spans="1:6" ht="15.75">
      <c r="A1" s="16" t="s">
        <v>188</v>
      </c>
      <c r="B1" s="15" t="str">
        <f>Info!C2</f>
        <v>სს "ზირაათ ბანკი საქართველო"</v>
      </c>
      <c r="D1" s="2"/>
      <c r="E1" s="2"/>
      <c r="F1" s="2"/>
    </row>
    <row r="2" spans="1:6" s="19" customFormat="1" ht="15.75" customHeight="1">
      <c r="A2" s="19" t="s">
        <v>189</v>
      </c>
      <c r="B2" s="489">
        <f>'1. key ratios'!B2</f>
        <v>44286</v>
      </c>
    </row>
    <row r="3" spans="1:6" s="19" customFormat="1" ht="15.75" customHeight="1"/>
    <row r="4" spans="1:6" ht="15.75" thickBot="1">
      <c r="A4" s="5" t="s">
        <v>413</v>
      </c>
      <c r="B4" s="57" t="s">
        <v>88</v>
      </c>
    </row>
    <row r="5" spans="1:6">
      <c r="A5" s="127" t="s">
        <v>26</v>
      </c>
      <c r="B5" s="128"/>
      <c r="C5" s="129" t="s">
        <v>27</v>
      </c>
    </row>
    <row r="6" spans="1:6">
      <c r="A6" s="130">
        <v>1</v>
      </c>
      <c r="B6" s="77" t="s">
        <v>28</v>
      </c>
      <c r="C6" s="264">
        <f>SUM(C7:C11)</f>
        <v>57113479.039999999</v>
      </c>
    </row>
    <row r="7" spans="1:6">
      <c r="A7" s="130">
        <v>2</v>
      </c>
      <c r="B7" s="74" t="s">
        <v>29</v>
      </c>
      <c r="C7" s="265">
        <v>50000000</v>
      </c>
    </row>
    <row r="8" spans="1:6">
      <c r="A8" s="130">
        <v>3</v>
      </c>
      <c r="B8" s="68" t="s">
        <v>30</v>
      </c>
      <c r="C8" s="265"/>
    </row>
    <row r="9" spans="1:6">
      <c r="A9" s="130">
        <v>4</v>
      </c>
      <c r="B9" s="68" t="s">
        <v>31</v>
      </c>
      <c r="C9" s="265"/>
    </row>
    <row r="10" spans="1:6">
      <c r="A10" s="130">
        <v>5</v>
      </c>
      <c r="B10" s="68" t="s">
        <v>32</v>
      </c>
      <c r="C10" s="265"/>
    </row>
    <row r="11" spans="1:6">
      <c r="A11" s="130">
        <v>6</v>
      </c>
      <c r="B11" s="75" t="s">
        <v>33</v>
      </c>
      <c r="C11" s="265">
        <v>7113479.04</v>
      </c>
    </row>
    <row r="12" spans="1:6" s="4" customFormat="1">
      <c r="A12" s="130">
        <v>7</v>
      </c>
      <c r="B12" s="77" t="s">
        <v>34</v>
      </c>
      <c r="C12" s="266">
        <f>SUM(C13:C27)</f>
        <v>685777.93</v>
      </c>
    </row>
    <row r="13" spans="1:6" s="4" customFormat="1">
      <c r="A13" s="130">
        <v>8</v>
      </c>
      <c r="B13" s="76" t="s">
        <v>35</v>
      </c>
      <c r="C13" s="267"/>
    </row>
    <row r="14" spans="1:6" s="4" customFormat="1" ht="25.5">
      <c r="A14" s="130">
        <v>9</v>
      </c>
      <c r="B14" s="69" t="s">
        <v>36</v>
      </c>
      <c r="C14" s="267"/>
    </row>
    <row r="15" spans="1:6" s="4" customFormat="1">
      <c r="A15" s="130">
        <v>10</v>
      </c>
      <c r="B15" s="70" t="s">
        <v>37</v>
      </c>
      <c r="C15" s="267">
        <v>685777.93</v>
      </c>
    </row>
    <row r="16" spans="1:6" s="4" customFormat="1">
      <c r="A16" s="130">
        <v>11</v>
      </c>
      <c r="B16" s="71" t="s">
        <v>38</v>
      </c>
      <c r="C16" s="267"/>
    </row>
    <row r="17" spans="1:3" s="4" customFormat="1">
      <c r="A17" s="130">
        <v>12</v>
      </c>
      <c r="B17" s="70" t="s">
        <v>39</v>
      </c>
      <c r="C17" s="267"/>
    </row>
    <row r="18" spans="1:3" s="4" customFormat="1">
      <c r="A18" s="130">
        <v>13</v>
      </c>
      <c r="B18" s="70" t="s">
        <v>40</v>
      </c>
      <c r="C18" s="267"/>
    </row>
    <row r="19" spans="1:3" s="4" customFormat="1">
      <c r="A19" s="130">
        <v>14</v>
      </c>
      <c r="B19" s="70" t="s">
        <v>41</v>
      </c>
      <c r="C19" s="267"/>
    </row>
    <row r="20" spans="1:3" s="4" customFormat="1" ht="25.5">
      <c r="A20" s="130">
        <v>15</v>
      </c>
      <c r="B20" s="70" t="s">
        <v>42</v>
      </c>
      <c r="C20" s="267"/>
    </row>
    <row r="21" spans="1:3" s="4" customFormat="1" ht="25.5">
      <c r="A21" s="130">
        <v>16</v>
      </c>
      <c r="B21" s="69" t="s">
        <v>43</v>
      </c>
      <c r="C21" s="267"/>
    </row>
    <row r="22" spans="1:3" s="4" customFormat="1">
      <c r="A22" s="130">
        <v>17</v>
      </c>
      <c r="B22" s="131" t="s">
        <v>44</v>
      </c>
      <c r="C22" s="267"/>
    </row>
    <row r="23" spans="1:3" s="4" customFormat="1" ht="25.5">
      <c r="A23" s="130">
        <v>18</v>
      </c>
      <c r="B23" s="69" t="s">
        <v>45</v>
      </c>
      <c r="C23" s="267">
        <v>0</v>
      </c>
    </row>
    <row r="24" spans="1:3" s="4" customFormat="1" ht="25.5">
      <c r="A24" s="130">
        <v>19</v>
      </c>
      <c r="B24" s="69" t="s">
        <v>46</v>
      </c>
      <c r="C24" s="267">
        <v>0</v>
      </c>
    </row>
    <row r="25" spans="1:3" s="4" customFormat="1" ht="25.5">
      <c r="A25" s="130">
        <v>20</v>
      </c>
      <c r="B25" s="72" t="s">
        <v>47</v>
      </c>
      <c r="C25" s="267">
        <v>0</v>
      </c>
    </row>
    <row r="26" spans="1:3" s="4" customFormat="1">
      <c r="A26" s="130">
        <v>21</v>
      </c>
      <c r="B26" s="72" t="s">
        <v>48</v>
      </c>
      <c r="C26" s="267">
        <v>0</v>
      </c>
    </row>
    <row r="27" spans="1:3" s="4" customFormat="1" ht="25.5">
      <c r="A27" s="130">
        <v>22</v>
      </c>
      <c r="B27" s="72" t="s">
        <v>49</v>
      </c>
      <c r="C27" s="267">
        <v>0</v>
      </c>
    </row>
    <row r="28" spans="1:3" s="4" customFormat="1">
      <c r="A28" s="130">
        <v>23</v>
      </c>
      <c r="B28" s="78" t="s">
        <v>23</v>
      </c>
      <c r="C28" s="266">
        <f>C6-C12</f>
        <v>56427701.109999999</v>
      </c>
    </row>
    <row r="29" spans="1:3" s="4" customFormat="1">
      <c r="A29" s="132"/>
      <c r="B29" s="73"/>
      <c r="C29" s="267"/>
    </row>
    <row r="30" spans="1:3" s="4" customFormat="1">
      <c r="A30" s="132">
        <v>24</v>
      </c>
      <c r="B30" s="78" t="s">
        <v>50</v>
      </c>
      <c r="C30" s="266">
        <f>C31+C34</f>
        <v>0</v>
      </c>
    </row>
    <row r="31" spans="1:3" s="4" customFormat="1">
      <c r="A31" s="132">
        <v>25</v>
      </c>
      <c r="B31" s="68" t="s">
        <v>51</v>
      </c>
      <c r="C31" s="268">
        <f>C32+C33</f>
        <v>0</v>
      </c>
    </row>
    <row r="32" spans="1:3" s="4" customFormat="1">
      <c r="A32" s="132">
        <v>26</v>
      </c>
      <c r="B32" s="173" t="s">
        <v>52</v>
      </c>
      <c r="C32" s="267"/>
    </row>
    <row r="33" spans="1:3" s="4" customFormat="1">
      <c r="A33" s="132">
        <v>27</v>
      </c>
      <c r="B33" s="173" t="s">
        <v>53</v>
      </c>
      <c r="C33" s="267"/>
    </row>
    <row r="34" spans="1:3" s="4" customFormat="1">
      <c r="A34" s="132">
        <v>28</v>
      </c>
      <c r="B34" s="68" t="s">
        <v>54</v>
      </c>
      <c r="C34" s="267"/>
    </row>
    <row r="35" spans="1:3" s="4" customFormat="1">
      <c r="A35" s="132">
        <v>29</v>
      </c>
      <c r="B35" s="78" t="s">
        <v>55</v>
      </c>
      <c r="C35" s="266">
        <f>SUM(C36:C40)</f>
        <v>0</v>
      </c>
    </row>
    <row r="36" spans="1:3" s="4" customFormat="1">
      <c r="A36" s="132">
        <v>30</v>
      </c>
      <c r="B36" s="69" t="s">
        <v>56</v>
      </c>
      <c r="C36" s="267"/>
    </row>
    <row r="37" spans="1:3" s="4" customFormat="1">
      <c r="A37" s="132">
        <v>31</v>
      </c>
      <c r="B37" s="70" t="s">
        <v>57</v>
      </c>
      <c r="C37" s="267"/>
    </row>
    <row r="38" spans="1:3" s="4" customFormat="1" ht="25.5">
      <c r="A38" s="132">
        <v>32</v>
      </c>
      <c r="B38" s="69" t="s">
        <v>58</v>
      </c>
      <c r="C38" s="267"/>
    </row>
    <row r="39" spans="1:3" s="4" customFormat="1" ht="25.5">
      <c r="A39" s="132">
        <v>33</v>
      </c>
      <c r="B39" s="69" t="s">
        <v>46</v>
      </c>
      <c r="C39" s="267"/>
    </row>
    <row r="40" spans="1:3" s="4" customFormat="1" ht="25.5">
      <c r="A40" s="132">
        <v>34</v>
      </c>
      <c r="B40" s="72" t="s">
        <v>59</v>
      </c>
      <c r="C40" s="267"/>
    </row>
    <row r="41" spans="1:3" s="4" customFormat="1">
      <c r="A41" s="132">
        <v>35</v>
      </c>
      <c r="B41" s="78" t="s">
        <v>24</v>
      </c>
      <c r="C41" s="266">
        <f>C30-C35</f>
        <v>0</v>
      </c>
    </row>
    <row r="42" spans="1:3" s="4" customFormat="1">
      <c r="A42" s="132"/>
      <c r="B42" s="73"/>
      <c r="C42" s="267"/>
    </row>
    <row r="43" spans="1:3" s="4" customFormat="1">
      <c r="A43" s="132">
        <v>36</v>
      </c>
      <c r="B43" s="79" t="s">
        <v>60</v>
      </c>
      <c r="C43" s="266">
        <f>SUM(C44:C46)</f>
        <v>1151151.6661</v>
      </c>
    </row>
    <row r="44" spans="1:3" s="4" customFormat="1">
      <c r="A44" s="132">
        <v>37</v>
      </c>
      <c r="B44" s="68" t="s">
        <v>61</v>
      </c>
      <c r="C44" s="490"/>
    </row>
    <row r="45" spans="1:3" s="4" customFormat="1">
      <c r="A45" s="132">
        <v>38</v>
      </c>
      <c r="B45" s="68" t="s">
        <v>62</v>
      </c>
      <c r="C45" s="490"/>
    </row>
    <row r="46" spans="1:3" s="4" customFormat="1">
      <c r="A46" s="132">
        <v>39</v>
      </c>
      <c r="B46" s="68" t="s">
        <v>63</v>
      </c>
      <c r="C46" s="490">
        <v>1151151.6661</v>
      </c>
    </row>
    <row r="47" spans="1:3" s="4" customFormat="1">
      <c r="A47" s="132">
        <v>40</v>
      </c>
      <c r="B47" s="79" t="s">
        <v>64</v>
      </c>
      <c r="C47" s="266">
        <f>SUM(C48:C51)</f>
        <v>0</v>
      </c>
    </row>
    <row r="48" spans="1:3" s="4" customFormat="1">
      <c r="A48" s="132">
        <v>41</v>
      </c>
      <c r="B48" s="69" t="s">
        <v>65</v>
      </c>
      <c r="C48" s="267"/>
    </row>
    <row r="49" spans="1:3" s="4" customFormat="1">
      <c r="A49" s="132">
        <v>42</v>
      </c>
      <c r="B49" s="70" t="s">
        <v>66</v>
      </c>
      <c r="C49" s="267"/>
    </row>
    <row r="50" spans="1:3" s="4" customFormat="1" ht="25.5">
      <c r="A50" s="132">
        <v>43</v>
      </c>
      <c r="B50" s="69" t="s">
        <v>67</v>
      </c>
      <c r="C50" s="267"/>
    </row>
    <row r="51" spans="1:3" s="4" customFormat="1" ht="25.5">
      <c r="A51" s="132">
        <v>44</v>
      </c>
      <c r="B51" s="69" t="s">
        <v>46</v>
      </c>
      <c r="C51" s="267"/>
    </row>
    <row r="52" spans="1:3" s="4" customFormat="1" ht="15.75" thickBot="1">
      <c r="A52" s="133">
        <v>45</v>
      </c>
      <c r="B52" s="134" t="s">
        <v>25</v>
      </c>
      <c r="C52" s="269">
        <f>C43-C47</f>
        <v>1151151.6661</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7" sqref="D7:D21"/>
    </sheetView>
  </sheetViews>
  <sheetFormatPr defaultColWidth="9.140625" defaultRowHeight="12.75"/>
  <cols>
    <col min="1" max="1" width="10.85546875" style="330" bestFit="1" customWidth="1"/>
    <col min="2" max="2" width="59" style="330" customWidth="1"/>
    <col min="3" max="3" width="16.7109375" style="330" bestFit="1" customWidth="1"/>
    <col min="4" max="4" width="22.140625" style="330" customWidth="1"/>
    <col min="5" max="16384" width="9.140625" style="330"/>
  </cols>
  <sheetData>
    <row r="1" spans="1:4" ht="15">
      <c r="A1" s="16" t="s">
        <v>188</v>
      </c>
      <c r="B1" s="15" t="str">
        <f>Info!C2</f>
        <v>სს "ზირაათ ბანკი საქართველო"</v>
      </c>
    </row>
    <row r="2" spans="1:4" s="19" customFormat="1" ht="15.75" customHeight="1">
      <c r="A2" s="19" t="s">
        <v>189</v>
      </c>
      <c r="B2" s="452">
        <f>'1. key ratios'!B2</f>
        <v>44286</v>
      </c>
    </row>
    <row r="3" spans="1:4" s="19" customFormat="1" ht="15.75" customHeight="1"/>
    <row r="4" spans="1:4" ht="13.5" thickBot="1">
      <c r="A4" s="331" t="s">
        <v>527</v>
      </c>
      <c r="B4" s="371" t="s">
        <v>528</v>
      </c>
    </row>
    <row r="5" spans="1:4" s="372" customFormat="1">
      <c r="A5" s="541" t="s">
        <v>529</v>
      </c>
      <c r="B5" s="542"/>
      <c r="C5" s="361" t="s">
        <v>530</v>
      </c>
      <c r="D5" s="362" t="s">
        <v>531</v>
      </c>
    </row>
    <row r="6" spans="1:4" s="373" customFormat="1">
      <c r="A6" s="363">
        <v>1</v>
      </c>
      <c r="B6" s="364" t="s">
        <v>532</v>
      </c>
      <c r="C6" s="364"/>
      <c r="D6" s="365"/>
    </row>
    <row r="7" spans="1:4" s="373" customFormat="1">
      <c r="A7" s="366" t="s">
        <v>533</v>
      </c>
      <c r="B7" s="367" t="s">
        <v>534</v>
      </c>
      <c r="C7" s="417">
        <v>4.4999999999999998E-2</v>
      </c>
      <c r="D7" s="506">
        <f>C7*'5. RWA'!$C$13</f>
        <v>5478399.6714279</v>
      </c>
    </row>
    <row r="8" spans="1:4" s="373" customFormat="1">
      <c r="A8" s="366" t="s">
        <v>535</v>
      </c>
      <c r="B8" s="367" t="s">
        <v>536</v>
      </c>
      <c r="C8" s="418">
        <v>0.06</v>
      </c>
      <c r="D8" s="506">
        <f>C8*'5. RWA'!$C$13</f>
        <v>7304532.895237199</v>
      </c>
    </row>
    <row r="9" spans="1:4" s="373" customFormat="1">
      <c r="A9" s="366" t="s">
        <v>537</v>
      </c>
      <c r="B9" s="367" t="s">
        <v>538</v>
      </c>
      <c r="C9" s="418">
        <v>0.08</v>
      </c>
      <c r="D9" s="506">
        <f>C9*'5. RWA'!$C$13</f>
        <v>9739377.1936495993</v>
      </c>
    </row>
    <row r="10" spans="1:4" s="373" customFormat="1">
      <c r="A10" s="363" t="s">
        <v>539</v>
      </c>
      <c r="B10" s="364" t="s">
        <v>540</v>
      </c>
      <c r="C10" s="419"/>
      <c r="D10" s="414"/>
    </row>
    <row r="11" spans="1:4" s="374" customFormat="1">
      <c r="A11" s="368" t="s">
        <v>541</v>
      </c>
      <c r="B11" s="369" t="s">
        <v>603</v>
      </c>
      <c r="C11" s="420">
        <v>0</v>
      </c>
      <c r="D11" s="415">
        <f>C11*'5. RWA'!$C$13</f>
        <v>0</v>
      </c>
    </row>
    <row r="12" spans="1:4" s="374" customFormat="1">
      <c r="A12" s="368" t="s">
        <v>542</v>
      </c>
      <c r="B12" s="369" t="s">
        <v>543</v>
      </c>
      <c r="C12" s="420">
        <v>0</v>
      </c>
      <c r="D12" s="415">
        <f>C12*'5. RWA'!$C$13</f>
        <v>0</v>
      </c>
    </row>
    <row r="13" spans="1:4" s="374" customFormat="1">
      <c r="A13" s="368" t="s">
        <v>544</v>
      </c>
      <c r="B13" s="369" t="s">
        <v>545</v>
      </c>
      <c r="C13" s="420"/>
      <c r="D13" s="415">
        <f>C13*'5. RWA'!$C$13</f>
        <v>0</v>
      </c>
    </row>
    <row r="14" spans="1:4" s="373" customFormat="1">
      <c r="A14" s="363" t="s">
        <v>546</v>
      </c>
      <c r="B14" s="364" t="s">
        <v>601</v>
      </c>
      <c r="C14" s="421"/>
      <c r="D14" s="414"/>
    </row>
    <row r="15" spans="1:4" s="373" customFormat="1">
      <c r="A15" s="383" t="s">
        <v>549</v>
      </c>
      <c r="B15" s="369" t="s">
        <v>602</v>
      </c>
      <c r="C15" s="420">
        <v>1.4683120930394568E-2</v>
      </c>
      <c r="D15" s="415">
        <f>C15*'5. RWA'!$C$13</f>
        <v>1787555.6640135492</v>
      </c>
    </row>
    <row r="16" spans="1:4" s="373" customFormat="1">
      <c r="A16" s="383" t="s">
        <v>550</v>
      </c>
      <c r="B16" s="369" t="s">
        <v>552</v>
      </c>
      <c r="C16" s="420">
        <v>1.9586143517518341E-2</v>
      </c>
      <c r="D16" s="415">
        <f>C16*'5. RWA'!$C$13</f>
        <v>2384460.4935758258</v>
      </c>
    </row>
    <row r="17" spans="1:6" s="373" customFormat="1">
      <c r="A17" s="383" t="s">
        <v>551</v>
      </c>
      <c r="B17" s="369" t="s">
        <v>599</v>
      </c>
      <c r="C17" s="420">
        <v>4.6695011083330587E-2</v>
      </c>
      <c r="D17" s="415">
        <f>C17*'5. RWA'!$C$13</f>
        <v>5684754.0750275645</v>
      </c>
    </row>
    <row r="18" spans="1:6" s="372" customFormat="1">
      <c r="A18" s="543" t="s">
        <v>600</v>
      </c>
      <c r="B18" s="544"/>
      <c r="C18" s="422" t="s">
        <v>530</v>
      </c>
      <c r="D18" s="416" t="s">
        <v>531</v>
      </c>
    </row>
    <row r="19" spans="1:6" s="373" customFormat="1">
      <c r="A19" s="370">
        <v>4</v>
      </c>
      <c r="B19" s="369" t="s">
        <v>23</v>
      </c>
      <c r="C19" s="420">
        <f>C7+C11+C12+C13+C15</f>
        <v>5.9683120930394566E-2</v>
      </c>
      <c r="D19" s="506">
        <f>C19*'5. RWA'!$C$13</f>
        <v>7265955.3354414487</v>
      </c>
    </row>
    <row r="20" spans="1:6" s="373" customFormat="1">
      <c r="A20" s="370">
        <v>5</v>
      </c>
      <c r="B20" s="369" t="s">
        <v>89</v>
      </c>
      <c r="C20" s="420">
        <f>C8+C11+C12+C13+C16</f>
        <v>7.9586143517518332E-2</v>
      </c>
      <c r="D20" s="506">
        <f>C20*'5. RWA'!$C$13</f>
        <v>9688993.3888130244</v>
      </c>
    </row>
    <row r="21" spans="1:6" s="373" customFormat="1" ht="13.5" thickBot="1">
      <c r="A21" s="375" t="s">
        <v>547</v>
      </c>
      <c r="B21" s="376" t="s">
        <v>88</v>
      </c>
      <c r="C21" s="423">
        <f>C9+C11+C12+C13+C17</f>
        <v>0.12669501108333059</v>
      </c>
      <c r="D21" s="507">
        <f>C21*'5. RWA'!$C$13</f>
        <v>15424131.268677164</v>
      </c>
    </row>
    <row r="22" spans="1:6">
      <c r="F22" s="331"/>
    </row>
    <row r="23" spans="1:6" ht="63.75">
      <c r="B23" s="21" t="s">
        <v>604</v>
      </c>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C36" activePane="bottomRight" state="frozen"/>
      <selection pane="topRight" activeCell="B1" sqref="B1"/>
      <selection pane="bottomLeft" activeCell="A5" sqref="A5"/>
      <selection pane="bottomRight" activeCell="D6" sqref="D6:D44"/>
    </sheetView>
  </sheetViews>
  <sheetFormatPr defaultRowHeight="15.75"/>
  <cols>
    <col min="1" max="1" width="10.7109375" style="65" customWidth="1"/>
    <col min="2" max="2" width="91.85546875" style="65" customWidth="1"/>
    <col min="3" max="3" width="53.140625" style="65" customWidth="1"/>
    <col min="4" max="4" width="32.28515625" style="65" customWidth="1"/>
    <col min="5" max="5" width="9.42578125" customWidth="1"/>
  </cols>
  <sheetData>
    <row r="1" spans="1:6">
      <c r="A1" s="16" t="s">
        <v>188</v>
      </c>
      <c r="B1" s="18" t="str">
        <f>Info!C2</f>
        <v>სს "ზირაათ ბანკი საქართველო"</v>
      </c>
      <c r="E1" s="2"/>
      <c r="F1" s="2"/>
    </row>
    <row r="2" spans="1:6" s="19" customFormat="1" ht="15.75" customHeight="1">
      <c r="A2" s="19" t="s">
        <v>189</v>
      </c>
      <c r="B2" s="452">
        <f>'1. key ratios'!B2</f>
        <v>44286</v>
      </c>
    </row>
    <row r="3" spans="1:6" s="19" customFormat="1" ht="15.75" customHeight="1">
      <c r="A3" s="24"/>
    </row>
    <row r="4" spans="1:6" s="19" customFormat="1" ht="15.75" customHeight="1" thickBot="1">
      <c r="A4" s="19" t="s">
        <v>414</v>
      </c>
      <c r="B4" s="192" t="s">
        <v>269</v>
      </c>
      <c r="D4" s="194" t="s">
        <v>93</v>
      </c>
    </row>
    <row r="5" spans="1:6" ht="38.25">
      <c r="A5" s="146" t="s">
        <v>26</v>
      </c>
      <c r="B5" s="147" t="s">
        <v>231</v>
      </c>
      <c r="C5" s="148" t="s">
        <v>237</v>
      </c>
      <c r="D5" s="193" t="s">
        <v>270</v>
      </c>
    </row>
    <row r="6" spans="1:6">
      <c r="A6" s="135">
        <v>1</v>
      </c>
      <c r="B6" s="80" t="s">
        <v>154</v>
      </c>
      <c r="C6" s="491">
        <v>8766292.0045999996</v>
      </c>
      <c r="D6" s="136"/>
      <c r="E6" s="8"/>
    </row>
    <row r="7" spans="1:6">
      <c r="A7" s="135">
        <v>2</v>
      </c>
      <c r="B7" s="81" t="s">
        <v>155</v>
      </c>
      <c r="C7" s="492">
        <v>32843806.493100002</v>
      </c>
      <c r="D7" s="137"/>
      <c r="E7" s="8"/>
    </row>
    <row r="8" spans="1:6">
      <c r="A8" s="135">
        <v>3</v>
      </c>
      <c r="B8" s="81" t="s">
        <v>156</v>
      </c>
      <c r="C8" s="492">
        <v>3621559.3412000001</v>
      </c>
      <c r="D8" s="137"/>
      <c r="E8" s="8"/>
    </row>
    <row r="9" spans="1:6">
      <c r="A9" s="135">
        <v>4</v>
      </c>
      <c r="B9" s="81" t="s">
        <v>185</v>
      </c>
      <c r="C9" s="492">
        <v>0</v>
      </c>
      <c r="D9" s="137"/>
      <c r="E9" s="8"/>
    </row>
    <row r="10" spans="1:6">
      <c r="A10" s="135">
        <v>5</v>
      </c>
      <c r="B10" s="81" t="s">
        <v>157</v>
      </c>
      <c r="C10" s="492">
        <v>23430102.859999999</v>
      </c>
      <c r="D10" s="137"/>
      <c r="E10" s="8"/>
    </row>
    <row r="11" spans="1:6">
      <c r="A11" s="135">
        <v>6.1</v>
      </c>
      <c r="B11" s="81" t="s">
        <v>158</v>
      </c>
      <c r="C11" s="493">
        <v>54093819.366700001</v>
      </c>
      <c r="D11" s="138"/>
      <c r="E11" s="9"/>
    </row>
    <row r="12" spans="1:6">
      <c r="A12" s="135">
        <v>6.2</v>
      </c>
      <c r="B12" s="82" t="s">
        <v>159</v>
      </c>
      <c r="C12" s="493">
        <v>-4546713.8092</v>
      </c>
      <c r="D12" s="138"/>
      <c r="E12" s="9"/>
    </row>
    <row r="13" spans="1:6">
      <c r="A13" s="135" t="s">
        <v>488</v>
      </c>
      <c r="B13" s="83" t="s">
        <v>489</v>
      </c>
      <c r="C13" s="493">
        <v>-645771.96219999995</v>
      </c>
      <c r="D13" s="138" t="s">
        <v>646</v>
      </c>
      <c r="E13" s="9"/>
    </row>
    <row r="14" spans="1:6">
      <c r="A14" s="135" t="s">
        <v>623</v>
      </c>
      <c r="B14" s="83" t="s">
        <v>612</v>
      </c>
      <c r="C14" s="493">
        <v>0</v>
      </c>
      <c r="D14" s="138"/>
      <c r="E14" s="9"/>
    </row>
    <row r="15" spans="1:6">
      <c r="A15" s="135">
        <v>6</v>
      </c>
      <c r="B15" s="81" t="s">
        <v>160</v>
      </c>
      <c r="C15" s="494">
        <v>49547105.557500005</v>
      </c>
      <c r="D15" s="138"/>
      <c r="E15" s="8"/>
    </row>
    <row r="16" spans="1:6">
      <c r="A16" s="135">
        <v>7</v>
      </c>
      <c r="B16" s="81" t="s">
        <v>161</v>
      </c>
      <c r="C16" s="492">
        <v>614616.27949999995</v>
      </c>
      <c r="D16" s="137"/>
      <c r="E16" s="8"/>
    </row>
    <row r="17" spans="1:5">
      <c r="A17" s="135">
        <v>8</v>
      </c>
      <c r="B17" s="81" t="s">
        <v>162</v>
      </c>
      <c r="C17" s="492">
        <v>62320</v>
      </c>
      <c r="D17" s="137"/>
      <c r="E17" s="8"/>
    </row>
    <row r="18" spans="1:5">
      <c r="A18" s="135">
        <v>9</v>
      </c>
      <c r="B18" s="81" t="s">
        <v>163</v>
      </c>
      <c r="C18" s="492">
        <v>0</v>
      </c>
      <c r="D18" s="137"/>
      <c r="E18" s="8"/>
    </row>
    <row r="19" spans="1:5">
      <c r="A19" s="135">
        <v>9.1</v>
      </c>
      <c r="B19" s="83" t="s">
        <v>247</v>
      </c>
      <c r="C19" s="493"/>
      <c r="D19" s="137"/>
      <c r="E19" s="8"/>
    </row>
    <row r="20" spans="1:5">
      <c r="A20" s="135">
        <v>9.1999999999999993</v>
      </c>
      <c r="B20" s="83" t="s">
        <v>236</v>
      </c>
      <c r="C20" s="493"/>
      <c r="D20" s="137"/>
      <c r="E20" s="8"/>
    </row>
    <row r="21" spans="1:5">
      <c r="A21" s="135">
        <v>9.3000000000000007</v>
      </c>
      <c r="B21" s="83" t="s">
        <v>235</v>
      </c>
      <c r="C21" s="493"/>
      <c r="D21" s="137"/>
      <c r="E21" s="8"/>
    </row>
    <row r="22" spans="1:5">
      <c r="A22" s="135">
        <v>10</v>
      </c>
      <c r="B22" s="81" t="s">
        <v>164</v>
      </c>
      <c r="C22" s="492">
        <v>6666212.5800000001</v>
      </c>
      <c r="D22" s="137"/>
      <c r="E22" s="8"/>
    </row>
    <row r="23" spans="1:5">
      <c r="A23" s="135">
        <v>10.1</v>
      </c>
      <c r="B23" s="83" t="s">
        <v>234</v>
      </c>
      <c r="C23" s="492">
        <v>685777.93</v>
      </c>
      <c r="D23" s="228" t="s">
        <v>441</v>
      </c>
      <c r="E23" s="8"/>
    </row>
    <row r="24" spans="1:5">
      <c r="A24" s="135">
        <v>11</v>
      </c>
      <c r="B24" s="84" t="s">
        <v>165</v>
      </c>
      <c r="C24" s="495">
        <v>1434056.0760999999</v>
      </c>
      <c r="D24" s="139"/>
      <c r="E24" s="8"/>
    </row>
    <row r="25" spans="1:5">
      <c r="A25" s="135">
        <v>12</v>
      </c>
      <c r="B25" s="86" t="s">
        <v>166</v>
      </c>
      <c r="C25" s="496">
        <v>126986071.19200002</v>
      </c>
      <c r="D25" s="140"/>
      <c r="E25" s="7"/>
    </row>
    <row r="26" spans="1:5">
      <c r="A26" s="135">
        <v>13</v>
      </c>
      <c r="B26" s="81" t="s">
        <v>167</v>
      </c>
      <c r="C26" s="497">
        <v>2558850</v>
      </c>
      <c r="D26" s="141"/>
      <c r="E26" s="8"/>
    </row>
    <row r="27" spans="1:5">
      <c r="A27" s="135">
        <v>14</v>
      </c>
      <c r="B27" s="81" t="s">
        <v>168</v>
      </c>
      <c r="C27" s="492">
        <v>53081057.259499989</v>
      </c>
      <c r="D27" s="137"/>
      <c r="E27" s="8"/>
    </row>
    <row r="28" spans="1:5">
      <c r="A28" s="135">
        <v>15</v>
      </c>
      <c r="B28" s="81" t="s">
        <v>169</v>
      </c>
      <c r="C28" s="492">
        <v>6588003.0882000001</v>
      </c>
      <c r="D28" s="137"/>
      <c r="E28" s="8"/>
    </row>
    <row r="29" spans="1:5">
      <c r="A29" s="135">
        <v>16</v>
      </c>
      <c r="B29" s="81" t="s">
        <v>170</v>
      </c>
      <c r="C29" s="492">
        <v>4500350.6491999999</v>
      </c>
      <c r="D29" s="137"/>
      <c r="E29" s="8"/>
    </row>
    <row r="30" spans="1:5">
      <c r="A30" s="135">
        <v>17</v>
      </c>
      <c r="B30" s="81" t="s">
        <v>171</v>
      </c>
      <c r="C30" s="492">
        <v>0</v>
      </c>
      <c r="D30" s="137"/>
      <c r="E30" s="8"/>
    </row>
    <row r="31" spans="1:5">
      <c r="A31" s="135">
        <v>18</v>
      </c>
      <c r="B31" s="81" t="s">
        <v>172</v>
      </c>
      <c r="C31" s="492">
        <v>0</v>
      </c>
      <c r="D31" s="137"/>
      <c r="E31" s="8"/>
    </row>
    <row r="32" spans="1:5">
      <c r="A32" s="135">
        <v>19</v>
      </c>
      <c r="B32" s="81" t="s">
        <v>173</v>
      </c>
      <c r="C32" s="492">
        <v>150768.2525</v>
      </c>
      <c r="D32" s="137"/>
      <c r="E32" s="8"/>
    </row>
    <row r="33" spans="1:5">
      <c r="A33" s="135">
        <v>20</v>
      </c>
      <c r="B33" s="81" t="s">
        <v>95</v>
      </c>
      <c r="C33" s="492">
        <v>2775089.3358</v>
      </c>
      <c r="D33" s="137"/>
      <c r="E33" s="8"/>
    </row>
    <row r="34" spans="1:5">
      <c r="A34" s="135">
        <v>20.100000000000001</v>
      </c>
      <c r="B34" s="85" t="s">
        <v>487</v>
      </c>
      <c r="C34" s="495">
        <v>505379.70390000002</v>
      </c>
      <c r="D34" s="139" t="s">
        <v>646</v>
      </c>
      <c r="E34" s="8"/>
    </row>
    <row r="35" spans="1:5">
      <c r="A35" s="135">
        <v>21</v>
      </c>
      <c r="B35" s="84" t="s">
        <v>174</v>
      </c>
      <c r="C35" s="495">
        <v>0</v>
      </c>
      <c r="D35" s="139"/>
      <c r="E35" s="8"/>
    </row>
    <row r="36" spans="1:5">
      <c r="A36" s="135">
        <v>21.1</v>
      </c>
      <c r="B36" s="85" t="s">
        <v>233</v>
      </c>
      <c r="C36" s="498">
        <v>0</v>
      </c>
      <c r="D36" s="142"/>
      <c r="E36" s="8"/>
    </row>
    <row r="37" spans="1:5">
      <c r="A37" s="135">
        <v>22</v>
      </c>
      <c r="B37" s="86" t="s">
        <v>175</v>
      </c>
      <c r="C37" s="496">
        <v>69654118.585199997</v>
      </c>
      <c r="D37" s="140"/>
      <c r="E37" s="7"/>
    </row>
    <row r="38" spans="1:5">
      <c r="A38" s="135">
        <v>23</v>
      </c>
      <c r="B38" s="84" t="s">
        <v>176</v>
      </c>
      <c r="C38" s="492">
        <v>50000000</v>
      </c>
      <c r="D38" s="137" t="s">
        <v>647</v>
      </c>
      <c r="E38" s="8"/>
    </row>
    <row r="39" spans="1:5">
      <c r="A39" s="135">
        <v>24</v>
      </c>
      <c r="B39" s="84" t="s">
        <v>177</v>
      </c>
      <c r="C39" s="492">
        <v>0</v>
      </c>
      <c r="D39" s="137"/>
      <c r="E39" s="8"/>
    </row>
    <row r="40" spans="1:5">
      <c r="A40" s="135">
        <v>25</v>
      </c>
      <c r="B40" s="84" t="s">
        <v>232</v>
      </c>
      <c r="C40" s="492">
        <v>0</v>
      </c>
      <c r="D40" s="137"/>
      <c r="E40" s="8"/>
    </row>
    <row r="41" spans="1:5">
      <c r="A41" s="135">
        <v>26</v>
      </c>
      <c r="B41" s="84" t="s">
        <v>179</v>
      </c>
      <c r="C41" s="492">
        <v>0</v>
      </c>
      <c r="D41" s="137"/>
      <c r="E41" s="8"/>
    </row>
    <row r="42" spans="1:5">
      <c r="A42" s="135">
        <v>27</v>
      </c>
      <c r="B42" s="84" t="s">
        <v>180</v>
      </c>
      <c r="C42" s="492">
        <v>0</v>
      </c>
      <c r="D42" s="137"/>
      <c r="E42" s="8"/>
    </row>
    <row r="43" spans="1:5">
      <c r="A43" s="135">
        <v>28</v>
      </c>
      <c r="B43" s="84" t="s">
        <v>181</v>
      </c>
      <c r="C43" s="492">
        <v>7331952.71</v>
      </c>
      <c r="D43" s="137" t="s">
        <v>648</v>
      </c>
      <c r="E43" s="8"/>
    </row>
    <row r="44" spans="1:5">
      <c r="A44" s="135">
        <v>29</v>
      </c>
      <c r="B44" s="84" t="s">
        <v>35</v>
      </c>
      <c r="C44" s="492">
        <v>0</v>
      </c>
      <c r="D44" s="137" t="s">
        <v>649</v>
      </c>
      <c r="E44" s="8"/>
    </row>
    <row r="45" spans="1:5" ht="16.5" thickBot="1">
      <c r="A45" s="143">
        <v>30</v>
      </c>
      <c r="B45" s="144" t="s">
        <v>182</v>
      </c>
      <c r="C45" s="499">
        <f>SUM(C38:C44)</f>
        <v>57331952.710000001</v>
      </c>
      <c r="D45" s="145"/>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5" style="2" customWidth="1"/>
    <col min="3" max="3" width="9.42578125" style="2" bestFit="1" customWidth="1"/>
    <col min="4" max="4" width="13.28515625" style="2" bestFit="1" customWidth="1"/>
    <col min="5" max="5" width="9.4257812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9.425781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2"/>
  </cols>
  <sheetData>
    <row r="1" spans="1:19">
      <c r="A1" s="2" t="s">
        <v>188</v>
      </c>
      <c r="B1" s="330" t="str">
        <f>Info!C2</f>
        <v>სს "ზირაათ ბანკი საქართველო"</v>
      </c>
    </row>
    <row r="2" spans="1:19">
      <c r="A2" s="2" t="s">
        <v>189</v>
      </c>
      <c r="B2" s="489">
        <f>'1. key ratios'!B2</f>
        <v>44286</v>
      </c>
    </row>
    <row r="4" spans="1:19" ht="26.25" thickBot="1">
      <c r="A4" s="64" t="s">
        <v>415</v>
      </c>
      <c r="B4" s="297" t="s">
        <v>458</v>
      </c>
    </row>
    <row r="5" spans="1:19">
      <c r="A5" s="124"/>
      <c r="B5" s="126"/>
      <c r="C5" s="111" t="s">
        <v>0</v>
      </c>
      <c r="D5" s="111" t="s">
        <v>1</v>
      </c>
      <c r="E5" s="111" t="s">
        <v>2</v>
      </c>
      <c r="F5" s="111" t="s">
        <v>3</v>
      </c>
      <c r="G5" s="111" t="s">
        <v>4</v>
      </c>
      <c r="H5" s="111" t="s">
        <v>5</v>
      </c>
      <c r="I5" s="111" t="s">
        <v>238</v>
      </c>
      <c r="J5" s="111" t="s">
        <v>239</v>
      </c>
      <c r="K5" s="111" t="s">
        <v>240</v>
      </c>
      <c r="L5" s="111" t="s">
        <v>241</v>
      </c>
      <c r="M5" s="111" t="s">
        <v>242</v>
      </c>
      <c r="N5" s="111" t="s">
        <v>243</v>
      </c>
      <c r="O5" s="111" t="s">
        <v>445</v>
      </c>
      <c r="P5" s="111" t="s">
        <v>446</v>
      </c>
      <c r="Q5" s="111" t="s">
        <v>447</v>
      </c>
      <c r="R5" s="288" t="s">
        <v>448</v>
      </c>
      <c r="S5" s="112" t="s">
        <v>449</v>
      </c>
    </row>
    <row r="6" spans="1:19" ht="46.5" customHeight="1">
      <c r="A6" s="150"/>
      <c r="B6" s="549" t="s">
        <v>450</v>
      </c>
      <c r="C6" s="547">
        <v>0</v>
      </c>
      <c r="D6" s="548"/>
      <c r="E6" s="547">
        <v>0.2</v>
      </c>
      <c r="F6" s="548"/>
      <c r="G6" s="547">
        <v>0.35</v>
      </c>
      <c r="H6" s="548"/>
      <c r="I6" s="547">
        <v>0.5</v>
      </c>
      <c r="J6" s="548"/>
      <c r="K6" s="547">
        <v>0.75</v>
      </c>
      <c r="L6" s="548"/>
      <c r="M6" s="547">
        <v>1</v>
      </c>
      <c r="N6" s="548"/>
      <c r="O6" s="547">
        <v>1.5</v>
      </c>
      <c r="P6" s="548"/>
      <c r="Q6" s="547">
        <v>2.5</v>
      </c>
      <c r="R6" s="548"/>
      <c r="S6" s="545" t="s">
        <v>252</v>
      </c>
    </row>
    <row r="7" spans="1:19">
      <c r="A7" s="150"/>
      <c r="B7" s="550"/>
      <c r="C7" s="296" t="s">
        <v>443</v>
      </c>
      <c r="D7" s="296" t="s">
        <v>444</v>
      </c>
      <c r="E7" s="296" t="s">
        <v>443</v>
      </c>
      <c r="F7" s="296" t="s">
        <v>444</v>
      </c>
      <c r="G7" s="296" t="s">
        <v>443</v>
      </c>
      <c r="H7" s="296" t="s">
        <v>444</v>
      </c>
      <c r="I7" s="296" t="s">
        <v>443</v>
      </c>
      <c r="J7" s="296" t="s">
        <v>444</v>
      </c>
      <c r="K7" s="296" t="s">
        <v>443</v>
      </c>
      <c r="L7" s="296" t="s">
        <v>444</v>
      </c>
      <c r="M7" s="296" t="s">
        <v>443</v>
      </c>
      <c r="N7" s="296" t="s">
        <v>444</v>
      </c>
      <c r="O7" s="296" t="s">
        <v>443</v>
      </c>
      <c r="P7" s="296" t="s">
        <v>444</v>
      </c>
      <c r="Q7" s="296" t="s">
        <v>443</v>
      </c>
      <c r="R7" s="296" t="s">
        <v>444</v>
      </c>
      <c r="S7" s="546"/>
    </row>
    <row r="8" spans="1:19" s="154" customFormat="1">
      <c r="A8" s="115">
        <v>1</v>
      </c>
      <c r="B8" s="172" t="s">
        <v>216</v>
      </c>
      <c r="C8" s="270">
        <v>23536045.109999999</v>
      </c>
      <c r="D8" s="270"/>
      <c r="E8" s="270">
        <v>7939685.4699999997</v>
      </c>
      <c r="F8" s="289"/>
      <c r="G8" s="270">
        <v>0</v>
      </c>
      <c r="H8" s="270"/>
      <c r="I8" s="270">
        <v>0</v>
      </c>
      <c r="J8" s="270"/>
      <c r="K8" s="270">
        <v>0</v>
      </c>
      <c r="L8" s="270"/>
      <c r="M8" s="270">
        <v>24796739.192499999</v>
      </c>
      <c r="N8" s="270"/>
      <c r="O8" s="270">
        <v>0</v>
      </c>
      <c r="P8" s="270"/>
      <c r="Q8" s="270">
        <v>0</v>
      </c>
      <c r="R8" s="289"/>
      <c r="S8" s="302">
        <v>26384676.286499999</v>
      </c>
    </row>
    <row r="9" spans="1:19" s="154" customFormat="1">
      <c r="A9" s="115">
        <v>2</v>
      </c>
      <c r="B9" s="172" t="s">
        <v>217</v>
      </c>
      <c r="C9" s="270">
        <v>0</v>
      </c>
      <c r="D9" s="270"/>
      <c r="E9" s="270">
        <v>0</v>
      </c>
      <c r="F9" s="270"/>
      <c r="G9" s="270">
        <v>0</v>
      </c>
      <c r="H9" s="270"/>
      <c r="I9" s="270">
        <v>0</v>
      </c>
      <c r="J9" s="270"/>
      <c r="K9" s="270">
        <v>0</v>
      </c>
      <c r="L9" s="270"/>
      <c r="M9" s="270">
        <v>0</v>
      </c>
      <c r="N9" s="270"/>
      <c r="O9" s="270">
        <v>0</v>
      </c>
      <c r="P9" s="270"/>
      <c r="Q9" s="270">
        <v>0</v>
      </c>
      <c r="R9" s="289"/>
      <c r="S9" s="302">
        <v>0</v>
      </c>
    </row>
    <row r="10" spans="1:19" s="154" customFormat="1">
      <c r="A10" s="115">
        <v>3</v>
      </c>
      <c r="B10" s="172" t="s">
        <v>218</v>
      </c>
      <c r="C10" s="270">
        <v>0</v>
      </c>
      <c r="D10" s="270"/>
      <c r="E10" s="270">
        <v>0</v>
      </c>
      <c r="F10" s="270"/>
      <c r="G10" s="270">
        <v>0</v>
      </c>
      <c r="H10" s="270"/>
      <c r="I10" s="270">
        <v>0</v>
      </c>
      <c r="J10" s="270"/>
      <c r="K10" s="270">
        <v>0</v>
      </c>
      <c r="L10" s="270"/>
      <c r="M10" s="270">
        <v>0</v>
      </c>
      <c r="N10" s="270"/>
      <c r="O10" s="270">
        <v>0</v>
      </c>
      <c r="P10" s="270"/>
      <c r="Q10" s="270">
        <v>0</v>
      </c>
      <c r="R10" s="289"/>
      <c r="S10" s="302">
        <v>0</v>
      </c>
    </row>
    <row r="11" spans="1:19" s="154" customFormat="1">
      <c r="A11" s="115">
        <v>4</v>
      </c>
      <c r="B11" s="172" t="s">
        <v>219</v>
      </c>
      <c r="C11" s="270">
        <v>0</v>
      </c>
      <c r="D11" s="270"/>
      <c r="E11" s="270">
        <v>0</v>
      </c>
      <c r="F11" s="270"/>
      <c r="G11" s="270">
        <v>0</v>
      </c>
      <c r="H11" s="270"/>
      <c r="I11" s="270">
        <v>0</v>
      </c>
      <c r="J11" s="270"/>
      <c r="K11" s="270">
        <v>0</v>
      </c>
      <c r="L11" s="270"/>
      <c r="M11" s="270">
        <v>0</v>
      </c>
      <c r="N11" s="270"/>
      <c r="O11" s="270">
        <v>0</v>
      </c>
      <c r="P11" s="270"/>
      <c r="Q11" s="270">
        <v>0</v>
      </c>
      <c r="R11" s="289"/>
      <c r="S11" s="302">
        <v>0</v>
      </c>
    </row>
    <row r="12" spans="1:19" s="154" customFormat="1">
      <c r="A12" s="115">
        <v>5</v>
      </c>
      <c r="B12" s="172" t="s">
        <v>220</v>
      </c>
      <c r="C12" s="270">
        <v>0</v>
      </c>
      <c r="D12" s="270"/>
      <c r="E12" s="270">
        <v>0</v>
      </c>
      <c r="F12" s="270"/>
      <c r="G12" s="270">
        <v>0</v>
      </c>
      <c r="H12" s="270"/>
      <c r="I12" s="270">
        <v>0</v>
      </c>
      <c r="J12" s="270"/>
      <c r="K12" s="270">
        <v>0</v>
      </c>
      <c r="L12" s="270"/>
      <c r="M12" s="270">
        <v>0</v>
      </c>
      <c r="N12" s="270"/>
      <c r="O12" s="270">
        <v>0</v>
      </c>
      <c r="P12" s="270"/>
      <c r="Q12" s="270">
        <v>0</v>
      </c>
      <c r="R12" s="289"/>
      <c r="S12" s="302">
        <v>0</v>
      </c>
    </row>
    <row r="13" spans="1:19" s="154" customFormat="1">
      <c r="A13" s="115">
        <v>6</v>
      </c>
      <c r="B13" s="172" t="s">
        <v>221</v>
      </c>
      <c r="C13" s="270">
        <v>0</v>
      </c>
      <c r="D13" s="270"/>
      <c r="E13" s="270">
        <v>24436.43</v>
      </c>
      <c r="F13" s="270"/>
      <c r="G13" s="270">
        <v>0</v>
      </c>
      <c r="H13" s="270"/>
      <c r="I13" s="270">
        <v>3597339.3761</v>
      </c>
      <c r="J13" s="270"/>
      <c r="K13" s="270">
        <v>0</v>
      </c>
      <c r="L13" s="270"/>
      <c r="M13" s="270">
        <v>0</v>
      </c>
      <c r="N13" s="270"/>
      <c r="O13" s="270">
        <v>0</v>
      </c>
      <c r="P13" s="270"/>
      <c r="Q13" s="270">
        <v>0</v>
      </c>
      <c r="R13" s="289"/>
      <c r="S13" s="302">
        <v>1803556.9740500001</v>
      </c>
    </row>
    <row r="14" spans="1:19" s="154" customFormat="1">
      <c r="A14" s="115">
        <v>7</v>
      </c>
      <c r="B14" s="172" t="s">
        <v>73</v>
      </c>
      <c r="C14" s="270">
        <v>0</v>
      </c>
      <c r="D14" s="270"/>
      <c r="E14" s="270">
        <v>0</v>
      </c>
      <c r="F14" s="270"/>
      <c r="G14" s="270">
        <v>0</v>
      </c>
      <c r="H14" s="270"/>
      <c r="I14" s="270">
        <v>0</v>
      </c>
      <c r="J14" s="270"/>
      <c r="K14" s="270">
        <v>0</v>
      </c>
      <c r="L14" s="270"/>
      <c r="M14" s="270">
        <v>18817707.3576</v>
      </c>
      <c r="N14" s="270">
        <v>10117904.595300002</v>
      </c>
      <c r="O14" s="270">
        <v>0</v>
      </c>
      <c r="P14" s="270"/>
      <c r="Q14" s="270">
        <v>5020833.0999999996</v>
      </c>
      <c r="R14" s="289"/>
      <c r="S14" s="302">
        <v>41487694.7029</v>
      </c>
    </row>
    <row r="15" spans="1:19" s="154" customFormat="1">
      <c r="A15" s="115">
        <v>8</v>
      </c>
      <c r="B15" s="172" t="s">
        <v>74</v>
      </c>
      <c r="C15" s="270">
        <v>0</v>
      </c>
      <c r="D15" s="270"/>
      <c r="E15" s="270">
        <v>0</v>
      </c>
      <c r="F15" s="270"/>
      <c r="G15" s="270">
        <v>0</v>
      </c>
      <c r="H15" s="270"/>
      <c r="I15" s="270">
        <v>0</v>
      </c>
      <c r="J15" s="270"/>
      <c r="K15" s="270">
        <v>0</v>
      </c>
      <c r="L15" s="270"/>
      <c r="M15" s="270">
        <v>26738241.991900001</v>
      </c>
      <c r="N15" s="270">
        <v>3853455.75557</v>
      </c>
      <c r="O15" s="270">
        <v>0</v>
      </c>
      <c r="P15" s="270"/>
      <c r="Q15" s="270">
        <v>0</v>
      </c>
      <c r="R15" s="289"/>
      <c r="S15" s="302">
        <v>30591697.747469999</v>
      </c>
    </row>
    <row r="16" spans="1:19" s="154" customFormat="1">
      <c r="A16" s="115">
        <v>9</v>
      </c>
      <c r="B16" s="172" t="s">
        <v>75</v>
      </c>
      <c r="C16" s="270">
        <v>0</v>
      </c>
      <c r="D16" s="270"/>
      <c r="E16" s="270">
        <v>0</v>
      </c>
      <c r="F16" s="270"/>
      <c r="G16" s="270">
        <v>0</v>
      </c>
      <c r="H16" s="270"/>
      <c r="I16" s="270">
        <v>0</v>
      </c>
      <c r="J16" s="270"/>
      <c r="K16" s="270">
        <v>0</v>
      </c>
      <c r="L16" s="270"/>
      <c r="M16" s="270">
        <v>0</v>
      </c>
      <c r="N16" s="270"/>
      <c r="O16" s="270">
        <v>0</v>
      </c>
      <c r="P16" s="270"/>
      <c r="Q16" s="270">
        <v>0</v>
      </c>
      <c r="R16" s="289"/>
      <c r="S16" s="302">
        <v>0</v>
      </c>
    </row>
    <row r="17" spans="1:19" s="154" customFormat="1">
      <c r="A17" s="115">
        <v>10</v>
      </c>
      <c r="B17" s="172" t="s">
        <v>69</v>
      </c>
      <c r="C17" s="270">
        <v>0</v>
      </c>
      <c r="D17" s="270"/>
      <c r="E17" s="270">
        <v>0</v>
      </c>
      <c r="F17" s="270"/>
      <c r="G17" s="270">
        <v>0</v>
      </c>
      <c r="H17" s="270"/>
      <c r="I17" s="270">
        <v>0</v>
      </c>
      <c r="J17" s="270"/>
      <c r="K17" s="270">
        <v>0</v>
      </c>
      <c r="L17" s="270"/>
      <c r="M17" s="270">
        <v>0</v>
      </c>
      <c r="N17" s="270"/>
      <c r="O17" s="270">
        <v>0</v>
      </c>
      <c r="P17" s="270"/>
      <c r="Q17" s="270">
        <v>0</v>
      </c>
      <c r="R17" s="289"/>
      <c r="S17" s="302">
        <v>0</v>
      </c>
    </row>
    <row r="18" spans="1:19" s="154" customFormat="1">
      <c r="A18" s="115">
        <v>11</v>
      </c>
      <c r="B18" s="172" t="s">
        <v>70</v>
      </c>
      <c r="C18" s="270">
        <v>0</v>
      </c>
      <c r="D18" s="270"/>
      <c r="E18" s="270">
        <v>0</v>
      </c>
      <c r="F18" s="270"/>
      <c r="G18" s="270">
        <v>0</v>
      </c>
      <c r="H18" s="270"/>
      <c r="I18" s="270">
        <v>0</v>
      </c>
      <c r="J18" s="270"/>
      <c r="K18" s="270">
        <v>0</v>
      </c>
      <c r="L18" s="270"/>
      <c r="M18" s="270">
        <v>0</v>
      </c>
      <c r="N18" s="270"/>
      <c r="O18" s="270">
        <v>0</v>
      </c>
      <c r="P18" s="270"/>
      <c r="Q18" s="270">
        <v>0</v>
      </c>
      <c r="R18" s="289"/>
      <c r="S18" s="302">
        <v>0</v>
      </c>
    </row>
    <row r="19" spans="1:19" s="154" customFormat="1">
      <c r="A19" s="115">
        <v>12</v>
      </c>
      <c r="B19" s="172" t="s">
        <v>71</v>
      </c>
      <c r="C19" s="270">
        <v>0</v>
      </c>
      <c r="D19" s="270"/>
      <c r="E19" s="270">
        <v>0</v>
      </c>
      <c r="F19" s="270"/>
      <c r="G19" s="270">
        <v>0</v>
      </c>
      <c r="H19" s="270"/>
      <c r="I19" s="270">
        <v>0</v>
      </c>
      <c r="J19" s="270"/>
      <c r="K19" s="270">
        <v>0</v>
      </c>
      <c r="L19" s="270"/>
      <c r="M19" s="270">
        <v>0</v>
      </c>
      <c r="N19" s="270"/>
      <c r="O19" s="270">
        <v>0</v>
      </c>
      <c r="P19" s="270"/>
      <c r="Q19" s="270">
        <v>0</v>
      </c>
      <c r="R19" s="289"/>
      <c r="S19" s="302">
        <v>0</v>
      </c>
    </row>
    <row r="20" spans="1:19" s="154" customFormat="1">
      <c r="A20" s="115">
        <v>13</v>
      </c>
      <c r="B20" s="172" t="s">
        <v>72</v>
      </c>
      <c r="C20" s="270">
        <v>0</v>
      </c>
      <c r="D20" s="270"/>
      <c r="E20" s="270">
        <v>0</v>
      </c>
      <c r="F20" s="270"/>
      <c r="G20" s="270">
        <v>0</v>
      </c>
      <c r="H20" s="270"/>
      <c r="I20" s="270">
        <v>0</v>
      </c>
      <c r="J20" s="270"/>
      <c r="K20" s="270">
        <v>0</v>
      </c>
      <c r="L20" s="270"/>
      <c r="M20" s="270">
        <v>0</v>
      </c>
      <c r="N20" s="270"/>
      <c r="O20" s="270">
        <v>0</v>
      </c>
      <c r="P20" s="270"/>
      <c r="Q20" s="270">
        <v>0</v>
      </c>
      <c r="R20" s="289"/>
      <c r="S20" s="302">
        <v>0</v>
      </c>
    </row>
    <row r="21" spans="1:19" s="154" customFormat="1">
      <c r="A21" s="115">
        <v>14</v>
      </c>
      <c r="B21" s="172" t="s">
        <v>250</v>
      </c>
      <c r="C21" s="270">
        <v>9581698.5145999994</v>
      </c>
      <c r="D21" s="270"/>
      <c r="E21" s="270">
        <v>139229.74</v>
      </c>
      <c r="F21" s="270"/>
      <c r="G21" s="270">
        <v>0</v>
      </c>
      <c r="H21" s="270"/>
      <c r="I21" s="270">
        <v>0</v>
      </c>
      <c r="J21" s="270"/>
      <c r="K21" s="270">
        <v>0</v>
      </c>
      <c r="L21" s="270"/>
      <c r="M21" s="270">
        <v>6535635.4815000007</v>
      </c>
      <c r="N21" s="270"/>
      <c r="O21" s="270">
        <v>0</v>
      </c>
      <c r="P21" s="270"/>
      <c r="Q21" s="270">
        <v>0</v>
      </c>
      <c r="R21" s="289"/>
      <c r="S21" s="302">
        <v>6563481.4295000006</v>
      </c>
    </row>
    <row r="22" spans="1:19" ht="13.5" thickBot="1">
      <c r="A22" s="97"/>
      <c r="B22" s="156" t="s">
        <v>68</v>
      </c>
      <c r="C22" s="271">
        <f>SUM(C8:C21)</f>
        <v>33117743.624600001</v>
      </c>
      <c r="D22" s="271">
        <f t="shared" ref="D22:S22" si="0">SUM(D8:D21)</f>
        <v>0</v>
      </c>
      <c r="E22" s="271">
        <f t="shared" si="0"/>
        <v>8103351.6399999997</v>
      </c>
      <c r="F22" s="271">
        <f t="shared" si="0"/>
        <v>0</v>
      </c>
      <c r="G22" s="271">
        <f t="shared" si="0"/>
        <v>0</v>
      </c>
      <c r="H22" s="271">
        <f t="shared" si="0"/>
        <v>0</v>
      </c>
      <c r="I22" s="271">
        <f t="shared" si="0"/>
        <v>3597339.3761</v>
      </c>
      <c r="J22" s="271">
        <f t="shared" si="0"/>
        <v>0</v>
      </c>
      <c r="K22" s="271">
        <f t="shared" si="0"/>
        <v>0</v>
      </c>
      <c r="L22" s="271">
        <f t="shared" si="0"/>
        <v>0</v>
      </c>
      <c r="M22" s="271">
        <f t="shared" si="0"/>
        <v>76888324.023499995</v>
      </c>
      <c r="N22" s="271">
        <f t="shared" si="0"/>
        <v>13971360.350870002</v>
      </c>
      <c r="O22" s="271">
        <f t="shared" si="0"/>
        <v>0</v>
      </c>
      <c r="P22" s="271">
        <f t="shared" si="0"/>
        <v>0</v>
      </c>
      <c r="Q22" s="271">
        <f t="shared" si="0"/>
        <v>5020833.0999999996</v>
      </c>
      <c r="R22" s="271">
        <f t="shared" si="0"/>
        <v>0</v>
      </c>
      <c r="S22" s="303">
        <f t="shared" si="0"/>
        <v>106831107.14042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T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188</v>
      </c>
      <c r="B1" s="330" t="str">
        <f>Info!C2</f>
        <v>სს "ზირაათ ბანკი საქართველო"</v>
      </c>
    </row>
    <row r="2" spans="1:22">
      <c r="A2" s="2" t="s">
        <v>189</v>
      </c>
      <c r="B2" s="452">
        <f>'1. key ratios'!B2</f>
        <v>44286</v>
      </c>
    </row>
    <row r="4" spans="1:22" ht="27.75" thickBot="1">
      <c r="A4" s="2" t="s">
        <v>416</v>
      </c>
      <c r="B4" s="298" t="s">
        <v>459</v>
      </c>
      <c r="V4" s="194" t="s">
        <v>93</v>
      </c>
    </row>
    <row r="5" spans="1:22">
      <c r="A5" s="95"/>
      <c r="B5" s="96"/>
      <c r="C5" s="551" t="s">
        <v>198</v>
      </c>
      <c r="D5" s="552"/>
      <c r="E5" s="552"/>
      <c r="F5" s="552"/>
      <c r="G5" s="552"/>
      <c r="H5" s="552"/>
      <c r="I5" s="552"/>
      <c r="J5" s="552"/>
      <c r="K5" s="552"/>
      <c r="L5" s="553"/>
      <c r="M5" s="551" t="s">
        <v>199</v>
      </c>
      <c r="N5" s="552"/>
      <c r="O5" s="552"/>
      <c r="P5" s="552"/>
      <c r="Q5" s="552"/>
      <c r="R5" s="552"/>
      <c r="S5" s="553"/>
      <c r="T5" s="556" t="s">
        <v>457</v>
      </c>
      <c r="U5" s="556" t="s">
        <v>456</v>
      </c>
      <c r="V5" s="554" t="s">
        <v>200</v>
      </c>
    </row>
    <row r="6" spans="1:22" s="64" customFormat="1" ht="127.5">
      <c r="A6" s="113"/>
      <c r="B6" s="174"/>
      <c r="C6" s="93" t="s">
        <v>201</v>
      </c>
      <c r="D6" s="92" t="s">
        <v>202</v>
      </c>
      <c r="E6" s="89" t="s">
        <v>203</v>
      </c>
      <c r="F6" s="299" t="s">
        <v>451</v>
      </c>
      <c r="G6" s="92" t="s">
        <v>204</v>
      </c>
      <c r="H6" s="92" t="s">
        <v>205</v>
      </c>
      <c r="I6" s="92" t="s">
        <v>206</v>
      </c>
      <c r="J6" s="92" t="s">
        <v>249</v>
      </c>
      <c r="K6" s="92" t="s">
        <v>207</v>
      </c>
      <c r="L6" s="94" t="s">
        <v>208</v>
      </c>
      <c r="M6" s="93" t="s">
        <v>209</v>
      </c>
      <c r="N6" s="92" t="s">
        <v>210</v>
      </c>
      <c r="O6" s="92" t="s">
        <v>211</v>
      </c>
      <c r="P6" s="92" t="s">
        <v>212</v>
      </c>
      <c r="Q6" s="92" t="s">
        <v>213</v>
      </c>
      <c r="R6" s="92" t="s">
        <v>214</v>
      </c>
      <c r="S6" s="94" t="s">
        <v>215</v>
      </c>
      <c r="T6" s="557"/>
      <c r="U6" s="557"/>
      <c r="V6" s="555"/>
    </row>
    <row r="7" spans="1:22" s="154" customFormat="1">
      <c r="A7" s="155">
        <v>1</v>
      </c>
      <c r="B7" s="153" t="s">
        <v>216</v>
      </c>
      <c r="C7" s="272"/>
      <c r="D7" s="270"/>
      <c r="E7" s="270"/>
      <c r="F7" s="270"/>
      <c r="G7" s="270"/>
      <c r="H7" s="270"/>
      <c r="I7" s="270"/>
      <c r="J7" s="270"/>
      <c r="K7" s="270"/>
      <c r="L7" s="273"/>
      <c r="M7" s="272"/>
      <c r="N7" s="270"/>
      <c r="O7" s="270"/>
      <c r="P7" s="270"/>
      <c r="Q7" s="270"/>
      <c r="R7" s="270"/>
      <c r="S7" s="273"/>
      <c r="T7" s="293"/>
      <c r="U7" s="292"/>
      <c r="V7" s="274">
        <f>SUM(C7:S7)</f>
        <v>0</v>
      </c>
    </row>
    <row r="8" spans="1:22" s="154" customFormat="1">
      <c r="A8" s="155">
        <v>2</v>
      </c>
      <c r="B8" s="153" t="s">
        <v>217</v>
      </c>
      <c r="C8" s="272"/>
      <c r="D8" s="270"/>
      <c r="E8" s="270"/>
      <c r="F8" s="270"/>
      <c r="G8" s="270"/>
      <c r="H8" s="270"/>
      <c r="I8" s="270"/>
      <c r="J8" s="270"/>
      <c r="K8" s="270"/>
      <c r="L8" s="273"/>
      <c r="M8" s="272"/>
      <c r="N8" s="270"/>
      <c r="O8" s="270"/>
      <c r="P8" s="270"/>
      <c r="Q8" s="270"/>
      <c r="R8" s="270"/>
      <c r="S8" s="273"/>
      <c r="T8" s="292"/>
      <c r="U8" s="292"/>
      <c r="V8" s="274">
        <f t="shared" ref="V8:V20" si="0">SUM(C8:S8)</f>
        <v>0</v>
      </c>
    </row>
    <row r="9" spans="1:22" s="154" customFormat="1">
      <c r="A9" s="155">
        <v>3</v>
      </c>
      <c r="B9" s="153" t="s">
        <v>218</v>
      </c>
      <c r="C9" s="272"/>
      <c r="D9" s="270"/>
      <c r="E9" s="270"/>
      <c r="F9" s="270"/>
      <c r="G9" s="270"/>
      <c r="H9" s="270"/>
      <c r="I9" s="270"/>
      <c r="J9" s="270"/>
      <c r="K9" s="270"/>
      <c r="L9" s="273"/>
      <c r="M9" s="272"/>
      <c r="N9" s="270"/>
      <c r="O9" s="270"/>
      <c r="P9" s="270"/>
      <c r="Q9" s="270"/>
      <c r="R9" s="270"/>
      <c r="S9" s="273"/>
      <c r="T9" s="292"/>
      <c r="U9" s="292"/>
      <c r="V9" s="274">
        <f>SUM(C9:S9)</f>
        <v>0</v>
      </c>
    </row>
    <row r="10" spans="1:22" s="154" customFormat="1">
      <c r="A10" s="155">
        <v>4</v>
      </c>
      <c r="B10" s="153" t="s">
        <v>219</v>
      </c>
      <c r="C10" s="272"/>
      <c r="D10" s="270"/>
      <c r="E10" s="270"/>
      <c r="F10" s="270"/>
      <c r="G10" s="270"/>
      <c r="H10" s="270"/>
      <c r="I10" s="270"/>
      <c r="J10" s="270"/>
      <c r="K10" s="270"/>
      <c r="L10" s="273"/>
      <c r="M10" s="272"/>
      <c r="N10" s="270"/>
      <c r="O10" s="270"/>
      <c r="P10" s="270"/>
      <c r="Q10" s="270"/>
      <c r="R10" s="270"/>
      <c r="S10" s="273"/>
      <c r="T10" s="292"/>
      <c r="U10" s="292"/>
      <c r="V10" s="274">
        <f t="shared" si="0"/>
        <v>0</v>
      </c>
    </row>
    <row r="11" spans="1:22" s="154" customFormat="1">
      <c r="A11" s="155">
        <v>5</v>
      </c>
      <c r="B11" s="153" t="s">
        <v>220</v>
      </c>
      <c r="C11" s="272"/>
      <c r="D11" s="270"/>
      <c r="E11" s="270"/>
      <c r="F11" s="270"/>
      <c r="G11" s="270"/>
      <c r="H11" s="270"/>
      <c r="I11" s="270"/>
      <c r="J11" s="270"/>
      <c r="K11" s="270"/>
      <c r="L11" s="273"/>
      <c r="M11" s="272"/>
      <c r="N11" s="270"/>
      <c r="O11" s="270"/>
      <c r="P11" s="270"/>
      <c r="Q11" s="270"/>
      <c r="R11" s="270"/>
      <c r="S11" s="273"/>
      <c r="T11" s="292"/>
      <c r="U11" s="292"/>
      <c r="V11" s="274">
        <f t="shared" si="0"/>
        <v>0</v>
      </c>
    </row>
    <row r="12" spans="1:22" s="154" customFormat="1">
      <c r="A12" s="155">
        <v>6</v>
      </c>
      <c r="B12" s="153" t="s">
        <v>221</v>
      </c>
      <c r="C12" s="272"/>
      <c r="D12" s="270"/>
      <c r="E12" s="270"/>
      <c r="F12" s="270"/>
      <c r="G12" s="270"/>
      <c r="H12" s="270"/>
      <c r="I12" s="270"/>
      <c r="J12" s="270"/>
      <c r="K12" s="270"/>
      <c r="L12" s="273"/>
      <c r="M12" s="272"/>
      <c r="N12" s="270"/>
      <c r="O12" s="270"/>
      <c r="P12" s="270"/>
      <c r="Q12" s="270"/>
      <c r="R12" s="270"/>
      <c r="S12" s="273"/>
      <c r="T12" s="292"/>
      <c r="U12" s="292"/>
      <c r="V12" s="274">
        <f t="shared" si="0"/>
        <v>0</v>
      </c>
    </row>
    <row r="13" spans="1:22" s="154" customFormat="1">
      <c r="A13" s="155">
        <v>7</v>
      </c>
      <c r="B13" s="153" t="s">
        <v>73</v>
      </c>
      <c r="C13" s="272"/>
      <c r="D13" s="270"/>
      <c r="E13" s="270"/>
      <c r="F13" s="270"/>
      <c r="G13" s="270"/>
      <c r="H13" s="270"/>
      <c r="I13" s="270"/>
      <c r="J13" s="270"/>
      <c r="K13" s="270"/>
      <c r="L13" s="273"/>
      <c r="M13" s="272"/>
      <c r="N13" s="270"/>
      <c r="O13" s="270"/>
      <c r="P13" s="270"/>
      <c r="Q13" s="270"/>
      <c r="R13" s="270"/>
      <c r="S13" s="273"/>
      <c r="T13" s="292"/>
      <c r="U13" s="292"/>
      <c r="V13" s="274">
        <f t="shared" si="0"/>
        <v>0</v>
      </c>
    </row>
    <row r="14" spans="1:22" s="154" customFormat="1">
      <c r="A14" s="155">
        <v>8</v>
      </c>
      <c r="B14" s="153" t="s">
        <v>74</v>
      </c>
      <c r="C14" s="272"/>
      <c r="D14" s="270"/>
      <c r="E14" s="270"/>
      <c r="F14" s="270"/>
      <c r="G14" s="270"/>
      <c r="H14" s="270"/>
      <c r="I14" s="270"/>
      <c r="J14" s="270"/>
      <c r="K14" s="270"/>
      <c r="L14" s="273"/>
      <c r="M14" s="272"/>
      <c r="N14" s="270"/>
      <c r="O14" s="270"/>
      <c r="P14" s="270"/>
      <c r="Q14" s="270"/>
      <c r="R14" s="270"/>
      <c r="S14" s="273"/>
      <c r="T14" s="292"/>
      <c r="U14" s="292"/>
      <c r="V14" s="274">
        <f t="shared" si="0"/>
        <v>0</v>
      </c>
    </row>
    <row r="15" spans="1:22" s="154" customFormat="1">
      <c r="A15" s="155">
        <v>9</v>
      </c>
      <c r="B15" s="153" t="s">
        <v>75</v>
      </c>
      <c r="C15" s="272"/>
      <c r="D15" s="270"/>
      <c r="E15" s="270"/>
      <c r="F15" s="270"/>
      <c r="G15" s="270"/>
      <c r="H15" s="270"/>
      <c r="I15" s="270"/>
      <c r="J15" s="270"/>
      <c r="K15" s="270"/>
      <c r="L15" s="273"/>
      <c r="M15" s="272"/>
      <c r="N15" s="270"/>
      <c r="O15" s="270"/>
      <c r="P15" s="270"/>
      <c r="Q15" s="270"/>
      <c r="R15" s="270"/>
      <c r="S15" s="273"/>
      <c r="T15" s="292"/>
      <c r="U15" s="292"/>
      <c r="V15" s="274">
        <f t="shared" si="0"/>
        <v>0</v>
      </c>
    </row>
    <row r="16" spans="1:22" s="154" customFormat="1">
      <c r="A16" s="155">
        <v>10</v>
      </c>
      <c r="B16" s="153" t="s">
        <v>69</v>
      </c>
      <c r="C16" s="272"/>
      <c r="D16" s="270"/>
      <c r="E16" s="270"/>
      <c r="F16" s="270"/>
      <c r="G16" s="270"/>
      <c r="H16" s="270"/>
      <c r="I16" s="270"/>
      <c r="J16" s="270"/>
      <c r="K16" s="270"/>
      <c r="L16" s="273"/>
      <c r="M16" s="272"/>
      <c r="N16" s="270"/>
      <c r="O16" s="270"/>
      <c r="P16" s="270"/>
      <c r="Q16" s="270"/>
      <c r="R16" s="270"/>
      <c r="S16" s="273"/>
      <c r="T16" s="292"/>
      <c r="U16" s="292"/>
      <c r="V16" s="274">
        <f t="shared" si="0"/>
        <v>0</v>
      </c>
    </row>
    <row r="17" spans="1:22" s="154" customFormat="1">
      <c r="A17" s="155">
        <v>11</v>
      </c>
      <c r="B17" s="153" t="s">
        <v>70</v>
      </c>
      <c r="C17" s="272"/>
      <c r="D17" s="270"/>
      <c r="E17" s="270"/>
      <c r="F17" s="270"/>
      <c r="G17" s="270"/>
      <c r="H17" s="270"/>
      <c r="I17" s="270"/>
      <c r="J17" s="270"/>
      <c r="K17" s="270"/>
      <c r="L17" s="273"/>
      <c r="M17" s="272"/>
      <c r="N17" s="270"/>
      <c r="O17" s="270"/>
      <c r="P17" s="270"/>
      <c r="Q17" s="270"/>
      <c r="R17" s="270"/>
      <c r="S17" s="273"/>
      <c r="T17" s="292"/>
      <c r="U17" s="292"/>
      <c r="V17" s="274">
        <f t="shared" si="0"/>
        <v>0</v>
      </c>
    </row>
    <row r="18" spans="1:22" s="154" customFormat="1">
      <c r="A18" s="155">
        <v>12</v>
      </c>
      <c r="B18" s="153" t="s">
        <v>71</v>
      </c>
      <c r="C18" s="272"/>
      <c r="D18" s="270"/>
      <c r="E18" s="270"/>
      <c r="F18" s="270"/>
      <c r="G18" s="270"/>
      <c r="H18" s="270"/>
      <c r="I18" s="270"/>
      <c r="J18" s="270"/>
      <c r="K18" s="270"/>
      <c r="L18" s="273"/>
      <c r="M18" s="272"/>
      <c r="N18" s="270"/>
      <c r="O18" s="270"/>
      <c r="P18" s="270"/>
      <c r="Q18" s="270"/>
      <c r="R18" s="270"/>
      <c r="S18" s="273"/>
      <c r="T18" s="292"/>
      <c r="U18" s="292"/>
      <c r="V18" s="274">
        <f t="shared" si="0"/>
        <v>0</v>
      </c>
    </row>
    <row r="19" spans="1:22" s="154" customFormat="1">
      <c r="A19" s="155">
        <v>13</v>
      </c>
      <c r="B19" s="153" t="s">
        <v>72</v>
      </c>
      <c r="C19" s="272"/>
      <c r="D19" s="270"/>
      <c r="E19" s="270"/>
      <c r="F19" s="270"/>
      <c r="G19" s="270"/>
      <c r="H19" s="270"/>
      <c r="I19" s="270"/>
      <c r="J19" s="270"/>
      <c r="K19" s="270"/>
      <c r="L19" s="273"/>
      <c r="M19" s="272"/>
      <c r="N19" s="270"/>
      <c r="O19" s="270"/>
      <c r="P19" s="270"/>
      <c r="Q19" s="270"/>
      <c r="R19" s="270"/>
      <c r="S19" s="273"/>
      <c r="T19" s="292"/>
      <c r="U19" s="292"/>
      <c r="V19" s="274">
        <f t="shared" si="0"/>
        <v>0</v>
      </c>
    </row>
    <row r="20" spans="1:22" s="154" customFormat="1">
      <c r="A20" s="155">
        <v>14</v>
      </c>
      <c r="B20" s="153" t="s">
        <v>250</v>
      </c>
      <c r="C20" s="272"/>
      <c r="D20" s="270"/>
      <c r="E20" s="270"/>
      <c r="F20" s="270"/>
      <c r="G20" s="270"/>
      <c r="H20" s="270"/>
      <c r="I20" s="270"/>
      <c r="J20" s="270"/>
      <c r="K20" s="270"/>
      <c r="L20" s="273"/>
      <c r="M20" s="272"/>
      <c r="N20" s="270"/>
      <c r="O20" s="270"/>
      <c r="P20" s="270"/>
      <c r="Q20" s="270"/>
      <c r="R20" s="270"/>
      <c r="S20" s="273"/>
      <c r="T20" s="292"/>
      <c r="U20" s="292"/>
      <c r="V20" s="274">
        <f t="shared" si="0"/>
        <v>0</v>
      </c>
    </row>
    <row r="21" spans="1:22" ht="13.5" thickBot="1">
      <c r="A21" s="97"/>
      <c r="B21" s="98" t="s">
        <v>68</v>
      </c>
      <c r="C21" s="275">
        <f>SUM(C7:C20)</f>
        <v>0</v>
      </c>
      <c r="D21" s="271">
        <f t="shared" ref="D21:V21" si="1">SUM(D7:D20)</f>
        <v>0</v>
      </c>
      <c r="E21" s="271">
        <f t="shared" si="1"/>
        <v>0</v>
      </c>
      <c r="F21" s="271">
        <f t="shared" si="1"/>
        <v>0</v>
      </c>
      <c r="G21" s="271">
        <f t="shared" si="1"/>
        <v>0</v>
      </c>
      <c r="H21" s="271">
        <f t="shared" si="1"/>
        <v>0</v>
      </c>
      <c r="I21" s="271">
        <f t="shared" si="1"/>
        <v>0</v>
      </c>
      <c r="J21" s="271">
        <f t="shared" si="1"/>
        <v>0</v>
      </c>
      <c r="K21" s="271">
        <f t="shared" si="1"/>
        <v>0</v>
      </c>
      <c r="L21" s="276">
        <f t="shared" si="1"/>
        <v>0</v>
      </c>
      <c r="M21" s="275">
        <f t="shared" si="1"/>
        <v>0</v>
      </c>
      <c r="N21" s="271">
        <f t="shared" si="1"/>
        <v>0</v>
      </c>
      <c r="O21" s="271">
        <f t="shared" si="1"/>
        <v>0</v>
      </c>
      <c r="P21" s="271">
        <f t="shared" si="1"/>
        <v>0</v>
      </c>
      <c r="Q21" s="271">
        <f t="shared" si="1"/>
        <v>0</v>
      </c>
      <c r="R21" s="271">
        <f t="shared" si="1"/>
        <v>0</v>
      </c>
      <c r="S21" s="276">
        <f t="shared" si="1"/>
        <v>0</v>
      </c>
      <c r="T21" s="276">
        <f>SUM(T7:T20)</f>
        <v>0</v>
      </c>
      <c r="U21" s="276">
        <f t="shared" si="1"/>
        <v>0</v>
      </c>
      <c r="V21" s="277">
        <f t="shared" si="1"/>
        <v>0</v>
      </c>
    </row>
    <row r="24" spans="1:22">
      <c r="A24" s="17"/>
      <c r="B24" s="17"/>
      <c r="C24" s="67"/>
      <c r="D24" s="67"/>
      <c r="E24" s="67"/>
    </row>
    <row r="25" spans="1:22">
      <c r="A25" s="90"/>
      <c r="B25" s="90"/>
      <c r="C25" s="17"/>
      <c r="D25" s="67"/>
      <c r="E25" s="67"/>
    </row>
    <row r="26" spans="1:22">
      <c r="A26" s="90"/>
      <c r="B26" s="91"/>
      <c r="C26" s="17"/>
      <c r="D26" s="67"/>
      <c r="E26" s="67"/>
    </row>
    <row r="27" spans="1:22">
      <c r="A27" s="90"/>
      <c r="B27" s="90"/>
      <c r="C27" s="17"/>
      <c r="D27" s="67"/>
      <c r="E27" s="67"/>
    </row>
    <row r="28" spans="1:22">
      <c r="A28" s="90"/>
      <c r="B28" s="91"/>
      <c r="C28" s="17"/>
      <c r="D28" s="67"/>
      <c r="E28" s="6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11" activePane="bottomRight" state="frozen"/>
      <selection activeCell="L18" sqref="L18"/>
      <selection pane="topRight" activeCell="L18" sqref="L18"/>
      <selection pane="bottomLeft" activeCell="L18" sqref="L18"/>
      <selection pane="bottomRight" activeCell="D18" sqref="D18"/>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188</v>
      </c>
      <c r="B1" s="330" t="str">
        <f>Info!C2</f>
        <v>სს "ზირაათ ბანკი საქართველო"</v>
      </c>
    </row>
    <row r="2" spans="1:9">
      <c r="A2" s="2" t="s">
        <v>189</v>
      </c>
      <c r="B2" s="452">
        <f>'1. key ratios'!B2</f>
        <v>44286</v>
      </c>
    </row>
    <row r="4" spans="1:9" ht="13.5" thickBot="1">
      <c r="A4" s="2" t="s">
        <v>417</v>
      </c>
      <c r="B4" s="295" t="s">
        <v>460</v>
      </c>
    </row>
    <row r="5" spans="1:9">
      <c r="A5" s="95"/>
      <c r="B5" s="151"/>
      <c r="C5" s="157" t="s">
        <v>0</v>
      </c>
      <c r="D5" s="157" t="s">
        <v>1</v>
      </c>
      <c r="E5" s="157" t="s">
        <v>2</v>
      </c>
      <c r="F5" s="157" t="s">
        <v>3</v>
      </c>
      <c r="G5" s="290" t="s">
        <v>4</v>
      </c>
      <c r="H5" s="158" t="s">
        <v>5</v>
      </c>
      <c r="I5" s="22"/>
    </row>
    <row r="6" spans="1:9" ht="15" customHeight="1">
      <c r="A6" s="150"/>
      <c r="B6" s="20"/>
      <c r="C6" s="558" t="s">
        <v>452</v>
      </c>
      <c r="D6" s="562" t="s">
        <v>473</v>
      </c>
      <c r="E6" s="563"/>
      <c r="F6" s="558" t="s">
        <v>479</v>
      </c>
      <c r="G6" s="558" t="s">
        <v>480</v>
      </c>
      <c r="H6" s="560" t="s">
        <v>454</v>
      </c>
      <c r="I6" s="22"/>
    </row>
    <row r="7" spans="1:9" ht="63.75">
      <c r="A7" s="150"/>
      <c r="B7" s="20"/>
      <c r="C7" s="559"/>
      <c r="D7" s="294" t="s">
        <v>455</v>
      </c>
      <c r="E7" s="294" t="s">
        <v>453</v>
      </c>
      <c r="F7" s="559"/>
      <c r="G7" s="559"/>
      <c r="H7" s="561"/>
      <c r="I7" s="22"/>
    </row>
    <row r="8" spans="1:9">
      <c r="A8" s="87">
        <v>1</v>
      </c>
      <c r="B8" s="69" t="s">
        <v>216</v>
      </c>
      <c r="C8" s="278">
        <v>56272469.772499993</v>
      </c>
      <c r="D8" s="279">
        <v>0</v>
      </c>
      <c r="E8" s="278">
        <v>0</v>
      </c>
      <c r="F8" s="278">
        <v>26384676.286499999</v>
      </c>
      <c r="G8" s="291">
        <v>26384676.286499999</v>
      </c>
      <c r="H8" s="300">
        <v>0.46887361427655033</v>
      </c>
    </row>
    <row r="9" spans="1:9" ht="15" customHeight="1">
      <c r="A9" s="87">
        <v>2</v>
      </c>
      <c r="B9" s="69" t="s">
        <v>217</v>
      </c>
      <c r="C9" s="278">
        <v>0</v>
      </c>
      <c r="D9" s="279">
        <v>0</v>
      </c>
      <c r="E9" s="278">
        <v>0</v>
      </c>
      <c r="F9" s="278">
        <v>0</v>
      </c>
      <c r="G9" s="291">
        <v>0</v>
      </c>
      <c r="H9" s="300" t="e">
        <v>#DIV/0!</v>
      </c>
    </row>
    <row r="10" spans="1:9">
      <c r="A10" s="87">
        <v>3</v>
      </c>
      <c r="B10" s="69" t="s">
        <v>218</v>
      </c>
      <c r="C10" s="278">
        <v>0</v>
      </c>
      <c r="D10" s="279">
        <v>0</v>
      </c>
      <c r="E10" s="278">
        <v>0</v>
      </c>
      <c r="F10" s="278">
        <v>0</v>
      </c>
      <c r="G10" s="291">
        <v>0</v>
      </c>
      <c r="H10" s="300" t="e">
        <v>#DIV/0!</v>
      </c>
    </row>
    <row r="11" spans="1:9">
      <c r="A11" s="87">
        <v>4</v>
      </c>
      <c r="B11" s="69" t="s">
        <v>219</v>
      </c>
      <c r="C11" s="278">
        <v>0</v>
      </c>
      <c r="D11" s="279">
        <v>0</v>
      </c>
      <c r="E11" s="278">
        <v>0</v>
      </c>
      <c r="F11" s="278">
        <v>0</v>
      </c>
      <c r="G11" s="291">
        <v>0</v>
      </c>
      <c r="H11" s="300" t="e">
        <v>#DIV/0!</v>
      </c>
    </row>
    <row r="12" spans="1:9">
      <c r="A12" s="87">
        <v>5</v>
      </c>
      <c r="B12" s="69" t="s">
        <v>220</v>
      </c>
      <c r="C12" s="278">
        <v>0</v>
      </c>
      <c r="D12" s="279">
        <v>0</v>
      </c>
      <c r="E12" s="278">
        <v>0</v>
      </c>
      <c r="F12" s="278">
        <v>0</v>
      </c>
      <c r="G12" s="291">
        <v>0</v>
      </c>
      <c r="H12" s="300" t="e">
        <v>#DIV/0!</v>
      </c>
    </row>
    <row r="13" spans="1:9">
      <c r="A13" s="87">
        <v>6</v>
      </c>
      <c r="B13" s="69" t="s">
        <v>221</v>
      </c>
      <c r="C13" s="278">
        <v>3621775.8061000002</v>
      </c>
      <c r="D13" s="279">
        <v>0</v>
      </c>
      <c r="E13" s="278">
        <v>0</v>
      </c>
      <c r="F13" s="278">
        <v>1803556.9740500001</v>
      </c>
      <c r="G13" s="291">
        <v>1803556.9740500001</v>
      </c>
      <c r="H13" s="300">
        <v>0.49797587443495184</v>
      </c>
    </row>
    <row r="14" spans="1:9">
      <c r="A14" s="87">
        <v>7</v>
      </c>
      <c r="B14" s="69" t="s">
        <v>73</v>
      </c>
      <c r="C14" s="278">
        <v>23838540.457599998</v>
      </c>
      <c r="D14" s="279">
        <v>20552355.192600004</v>
      </c>
      <c r="E14" s="278">
        <v>10117904.595300002</v>
      </c>
      <c r="F14" s="279">
        <v>41487694.7029</v>
      </c>
      <c r="G14" s="346">
        <v>41487694.7029</v>
      </c>
      <c r="H14" s="300">
        <v>1.2217914636902429</v>
      </c>
    </row>
    <row r="15" spans="1:9">
      <c r="A15" s="87">
        <v>8</v>
      </c>
      <c r="B15" s="69" t="s">
        <v>74</v>
      </c>
      <c r="C15" s="278">
        <v>26738241.991900001</v>
      </c>
      <c r="D15" s="279">
        <v>8075380.5375999995</v>
      </c>
      <c r="E15" s="278">
        <v>3853455.75557</v>
      </c>
      <c r="F15" s="279">
        <v>30591697.747469999</v>
      </c>
      <c r="G15" s="346">
        <v>30591697.747469999</v>
      </c>
      <c r="H15" s="300">
        <v>1</v>
      </c>
    </row>
    <row r="16" spans="1:9">
      <c r="A16" s="87">
        <v>9</v>
      </c>
      <c r="B16" s="69" t="s">
        <v>75</v>
      </c>
      <c r="C16" s="278">
        <v>0</v>
      </c>
      <c r="D16" s="279">
        <v>0</v>
      </c>
      <c r="E16" s="278">
        <v>0</v>
      </c>
      <c r="F16" s="279">
        <v>0</v>
      </c>
      <c r="G16" s="346">
        <v>0</v>
      </c>
      <c r="H16" s="300" t="e">
        <v>#DIV/0!</v>
      </c>
    </row>
    <row r="17" spans="1:8">
      <c r="A17" s="87">
        <v>10</v>
      </c>
      <c r="B17" s="69" t="s">
        <v>69</v>
      </c>
      <c r="C17" s="278">
        <v>0</v>
      </c>
      <c r="D17" s="279">
        <v>0</v>
      </c>
      <c r="E17" s="278">
        <v>0</v>
      </c>
      <c r="F17" s="279">
        <v>0</v>
      </c>
      <c r="G17" s="346">
        <v>0</v>
      </c>
      <c r="H17" s="300" t="e">
        <v>#DIV/0!</v>
      </c>
    </row>
    <row r="18" spans="1:8">
      <c r="A18" s="87">
        <v>11</v>
      </c>
      <c r="B18" s="69" t="s">
        <v>70</v>
      </c>
      <c r="C18" s="278">
        <v>0</v>
      </c>
      <c r="D18" s="279">
        <v>0</v>
      </c>
      <c r="E18" s="278">
        <v>0</v>
      </c>
      <c r="F18" s="279">
        <v>0</v>
      </c>
      <c r="G18" s="346">
        <v>0</v>
      </c>
      <c r="H18" s="300" t="e">
        <v>#DIV/0!</v>
      </c>
    </row>
    <row r="19" spans="1:8">
      <c r="A19" s="87">
        <v>12</v>
      </c>
      <c r="B19" s="69" t="s">
        <v>71</v>
      </c>
      <c r="C19" s="278">
        <v>0</v>
      </c>
      <c r="D19" s="279">
        <v>0</v>
      </c>
      <c r="E19" s="278">
        <v>0</v>
      </c>
      <c r="F19" s="279">
        <v>0</v>
      </c>
      <c r="G19" s="346">
        <v>0</v>
      </c>
      <c r="H19" s="300" t="e">
        <v>#DIV/0!</v>
      </c>
    </row>
    <row r="20" spans="1:8">
      <c r="A20" s="87">
        <v>13</v>
      </c>
      <c r="B20" s="69" t="s">
        <v>72</v>
      </c>
      <c r="C20" s="278">
        <v>0</v>
      </c>
      <c r="D20" s="279">
        <v>0</v>
      </c>
      <c r="E20" s="278">
        <v>0</v>
      </c>
      <c r="F20" s="279">
        <v>0</v>
      </c>
      <c r="G20" s="346">
        <v>0</v>
      </c>
      <c r="H20" s="300" t="e">
        <v>#DIV/0!</v>
      </c>
    </row>
    <row r="21" spans="1:8">
      <c r="A21" s="87">
        <v>14</v>
      </c>
      <c r="B21" s="69" t="s">
        <v>250</v>
      </c>
      <c r="C21" s="278">
        <v>16256563.736099999</v>
      </c>
      <c r="D21" s="279">
        <v>0</v>
      </c>
      <c r="E21" s="278">
        <v>0</v>
      </c>
      <c r="F21" s="279">
        <v>6563481.4295000006</v>
      </c>
      <c r="G21" s="346">
        <v>6563481.4295000006</v>
      </c>
      <c r="H21" s="300">
        <v>0.40374346854894444</v>
      </c>
    </row>
    <row r="22" spans="1:8" ht="13.5" thickBot="1">
      <c r="A22" s="152"/>
      <c r="B22" s="159" t="s">
        <v>68</v>
      </c>
      <c r="C22" s="271">
        <f>SUM(C8:C21)</f>
        <v>126727591.76419999</v>
      </c>
      <c r="D22" s="271">
        <f>SUM(D8:D21)</f>
        <v>28627735.730200004</v>
      </c>
      <c r="E22" s="271">
        <f>SUM(E8:E21)</f>
        <v>13971360.350870002</v>
      </c>
      <c r="F22" s="271">
        <f>SUM(F8:F21)</f>
        <v>106831107.14042</v>
      </c>
      <c r="G22" s="271">
        <f>SUM(G8:G21)</f>
        <v>106831107.14042</v>
      </c>
      <c r="H22" s="301">
        <v>0.75928857702542574</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16" activePane="bottomRight" state="frozen"/>
      <selection pane="topRight" activeCell="C1" sqref="C1"/>
      <selection pane="bottomLeft" activeCell="A6" sqref="A6"/>
      <selection pane="bottomRight" activeCell="K25" sqref="F25:K25"/>
    </sheetView>
  </sheetViews>
  <sheetFormatPr defaultColWidth="9.140625" defaultRowHeight="12.75"/>
  <cols>
    <col min="1" max="1" width="10.5703125" style="330" bestFit="1" customWidth="1"/>
    <col min="2" max="2" width="104.140625" style="330" customWidth="1"/>
    <col min="3" max="11" width="12.7109375" style="330" customWidth="1"/>
    <col min="12" max="16384" width="9.140625" style="330"/>
  </cols>
  <sheetData>
    <row r="1" spans="1:11">
      <c r="A1" s="330" t="s">
        <v>188</v>
      </c>
      <c r="B1" s="330" t="str">
        <f>Info!C2</f>
        <v>სს "ზირაათ ბანკი საქართველო"</v>
      </c>
    </row>
    <row r="2" spans="1:11">
      <c r="A2" s="330" t="s">
        <v>189</v>
      </c>
      <c r="B2" s="489">
        <f>'1. key ratios'!B2</f>
        <v>44286</v>
      </c>
      <c r="C2" s="331"/>
      <c r="D2" s="331"/>
    </row>
    <row r="3" spans="1:11">
      <c r="B3" s="331"/>
      <c r="C3" s="331"/>
      <c r="D3" s="331"/>
    </row>
    <row r="4" spans="1:11" ht="13.5" thickBot="1">
      <c r="A4" s="330" t="s">
        <v>522</v>
      </c>
      <c r="B4" s="295" t="s">
        <v>521</v>
      </c>
      <c r="C4" s="331"/>
      <c r="D4" s="331"/>
    </row>
    <row r="5" spans="1:11" ht="30" customHeight="1">
      <c r="A5" s="567"/>
      <c r="B5" s="568"/>
      <c r="C5" s="565" t="s">
        <v>554</v>
      </c>
      <c r="D5" s="565"/>
      <c r="E5" s="565"/>
      <c r="F5" s="565" t="s">
        <v>555</v>
      </c>
      <c r="G5" s="565"/>
      <c r="H5" s="565"/>
      <c r="I5" s="565" t="s">
        <v>556</v>
      </c>
      <c r="J5" s="565"/>
      <c r="K5" s="566"/>
    </row>
    <row r="6" spans="1:11">
      <c r="A6" s="328"/>
      <c r="B6" s="329"/>
      <c r="C6" s="332" t="s">
        <v>27</v>
      </c>
      <c r="D6" s="332" t="s">
        <v>96</v>
      </c>
      <c r="E6" s="332" t="s">
        <v>68</v>
      </c>
      <c r="F6" s="332" t="s">
        <v>27</v>
      </c>
      <c r="G6" s="332" t="s">
        <v>96</v>
      </c>
      <c r="H6" s="332" t="s">
        <v>68</v>
      </c>
      <c r="I6" s="332" t="s">
        <v>27</v>
      </c>
      <c r="J6" s="332" t="s">
        <v>96</v>
      </c>
      <c r="K6" s="334" t="s">
        <v>68</v>
      </c>
    </row>
    <row r="7" spans="1:11">
      <c r="A7" s="335" t="s">
        <v>492</v>
      </c>
      <c r="B7" s="327"/>
      <c r="C7" s="327"/>
      <c r="D7" s="327"/>
      <c r="E7" s="327"/>
      <c r="F7" s="327"/>
      <c r="G7" s="327"/>
      <c r="H7" s="327"/>
      <c r="I7" s="327"/>
      <c r="J7" s="327"/>
      <c r="K7" s="336"/>
    </row>
    <row r="8" spans="1:11">
      <c r="A8" s="326">
        <v>1</v>
      </c>
      <c r="B8" s="308" t="s">
        <v>492</v>
      </c>
      <c r="C8" s="306"/>
      <c r="D8" s="306"/>
      <c r="E8" s="306"/>
      <c r="F8" s="309">
        <v>34510853.592965394</v>
      </c>
      <c r="G8" s="309">
        <v>31560000.025251199</v>
      </c>
      <c r="H8" s="309">
        <v>66070853.618216589</v>
      </c>
      <c r="I8" s="309">
        <v>34481538.729743198</v>
      </c>
      <c r="J8" s="309">
        <v>30816618.769949</v>
      </c>
      <c r="K8" s="316">
        <v>65298157.499692202</v>
      </c>
    </row>
    <row r="9" spans="1:11">
      <c r="A9" s="335" t="s">
        <v>493</v>
      </c>
      <c r="B9" s="327"/>
      <c r="C9" s="327"/>
      <c r="D9" s="327"/>
      <c r="E9" s="327"/>
      <c r="F9" s="327"/>
      <c r="G9" s="327"/>
      <c r="H9" s="327"/>
      <c r="I9" s="327"/>
      <c r="J9" s="327"/>
      <c r="K9" s="336"/>
    </row>
    <row r="10" spans="1:11">
      <c r="A10" s="337">
        <v>2</v>
      </c>
      <c r="B10" s="310" t="s">
        <v>494</v>
      </c>
      <c r="C10" s="310">
        <v>2218840.7901095003</v>
      </c>
      <c r="D10" s="311">
        <v>10193606.3614603</v>
      </c>
      <c r="E10" s="311">
        <v>12412447.1515698</v>
      </c>
      <c r="F10" s="311">
        <v>960286.25692237995</v>
      </c>
      <c r="G10" s="311">
        <v>4440043.0270258645</v>
      </c>
      <c r="H10" s="311">
        <v>5400329.2839482445</v>
      </c>
      <c r="I10" s="311">
        <v>191956.98626656001</v>
      </c>
      <c r="J10" s="311">
        <v>907583.02440958505</v>
      </c>
      <c r="K10" s="338">
        <v>1099540.0106761451</v>
      </c>
    </row>
    <row r="11" spans="1:11">
      <c r="A11" s="337">
        <v>3</v>
      </c>
      <c r="B11" s="310" t="s">
        <v>495</v>
      </c>
      <c r="C11" s="310">
        <v>11532785.562219905</v>
      </c>
      <c r="D11" s="311">
        <v>43860410.594560303</v>
      </c>
      <c r="E11" s="311">
        <v>55393196.156780206</v>
      </c>
      <c r="F11" s="311">
        <v>4607748.5130018769</v>
      </c>
      <c r="G11" s="311">
        <v>18626505.579661805</v>
      </c>
      <c r="H11" s="311">
        <v>23234254.092663683</v>
      </c>
      <c r="I11" s="311">
        <v>3230361.6419493044</v>
      </c>
      <c r="J11" s="311">
        <v>11274735.599020472</v>
      </c>
      <c r="K11" s="338">
        <v>14505097.240969777</v>
      </c>
    </row>
    <row r="12" spans="1:11">
      <c r="A12" s="337">
        <v>4</v>
      </c>
      <c r="B12" s="310" t="s">
        <v>496</v>
      </c>
      <c r="C12" s="310">
        <v>0</v>
      </c>
      <c r="D12" s="311">
        <v>0</v>
      </c>
      <c r="E12" s="311">
        <v>0</v>
      </c>
      <c r="F12" s="311">
        <v>0</v>
      </c>
      <c r="G12" s="311">
        <v>0</v>
      </c>
      <c r="H12" s="311">
        <v>0</v>
      </c>
      <c r="I12" s="311">
        <v>0</v>
      </c>
      <c r="J12" s="311">
        <v>0</v>
      </c>
      <c r="K12" s="338">
        <v>0</v>
      </c>
    </row>
    <row r="13" spans="1:11">
      <c r="A13" s="337">
        <v>5</v>
      </c>
      <c r="B13" s="310" t="s">
        <v>497</v>
      </c>
      <c r="C13" s="310">
        <v>10973521.0604438</v>
      </c>
      <c r="D13" s="311">
        <v>15455386.2053794</v>
      </c>
      <c r="E13" s="311">
        <v>26428907.2658232</v>
      </c>
      <c r="F13" s="311">
        <v>1409176.3170387466</v>
      </c>
      <c r="G13" s="311">
        <v>1835986.3671792648</v>
      </c>
      <c r="H13" s="311">
        <v>3245162.6842180113</v>
      </c>
      <c r="I13" s="311">
        <v>612229.67598884506</v>
      </c>
      <c r="J13" s="311">
        <v>815469.58526662516</v>
      </c>
      <c r="K13" s="338">
        <v>1427699.2612554701</v>
      </c>
    </row>
    <row r="14" spans="1:11">
      <c r="A14" s="337">
        <v>6</v>
      </c>
      <c r="B14" s="310" t="s">
        <v>512</v>
      </c>
      <c r="C14" s="310"/>
      <c r="D14" s="311"/>
      <c r="E14" s="311"/>
      <c r="F14" s="311">
        <v>0</v>
      </c>
      <c r="G14" s="311">
        <v>0</v>
      </c>
      <c r="H14" s="311">
        <v>0</v>
      </c>
      <c r="I14" s="311"/>
      <c r="J14" s="311"/>
      <c r="K14" s="338"/>
    </row>
    <row r="15" spans="1:11">
      <c r="A15" s="337">
        <v>7</v>
      </c>
      <c r="B15" s="310" t="s">
        <v>499</v>
      </c>
      <c r="C15" s="310">
        <v>1269370.6779228</v>
      </c>
      <c r="D15" s="311">
        <v>355909.2039126</v>
      </c>
      <c r="E15" s="311">
        <v>1625279.8818353999</v>
      </c>
      <c r="F15" s="311">
        <v>31291.709999899998</v>
      </c>
      <c r="G15" s="311">
        <v>8413.3626065999997</v>
      </c>
      <c r="H15" s="311">
        <v>39705.072606499998</v>
      </c>
      <c r="I15" s="311">
        <v>31291.709999899998</v>
      </c>
      <c r="J15" s="311">
        <v>8413.3626065999997</v>
      </c>
      <c r="K15" s="338">
        <v>39705.072606499998</v>
      </c>
    </row>
    <row r="16" spans="1:11">
      <c r="A16" s="337">
        <v>8</v>
      </c>
      <c r="B16" s="312" t="s">
        <v>500</v>
      </c>
      <c r="C16" s="310">
        <v>25994518.090696007</v>
      </c>
      <c r="D16" s="311">
        <v>69865312.365312606</v>
      </c>
      <c r="E16" s="311">
        <v>95859830.456008613</v>
      </c>
      <c r="F16" s="311">
        <v>7008502.7969629038</v>
      </c>
      <c r="G16" s="311">
        <v>24910948.336473532</v>
      </c>
      <c r="H16" s="311">
        <v>31919451.133436438</v>
      </c>
      <c r="I16" s="311">
        <v>4065840.0142046092</v>
      </c>
      <c r="J16" s="311">
        <v>13006201.571303282</v>
      </c>
      <c r="K16" s="338">
        <v>17072041.585507892</v>
      </c>
    </row>
    <row r="17" spans="1:11">
      <c r="A17" s="335" t="s">
        <v>501</v>
      </c>
      <c r="B17" s="327"/>
      <c r="C17" s="327"/>
      <c r="D17" s="327"/>
      <c r="E17" s="327"/>
      <c r="F17" s="327"/>
      <c r="G17" s="327"/>
      <c r="H17" s="327"/>
      <c r="I17" s="327"/>
      <c r="J17" s="327"/>
      <c r="K17" s="336"/>
    </row>
    <row r="18" spans="1:11">
      <c r="A18" s="337">
        <v>9</v>
      </c>
      <c r="B18" s="310" t="s">
        <v>502</v>
      </c>
      <c r="C18" s="310">
        <v>0</v>
      </c>
      <c r="D18" s="311">
        <v>0</v>
      </c>
      <c r="E18" s="311">
        <v>0</v>
      </c>
      <c r="F18" s="311"/>
      <c r="G18" s="311"/>
      <c r="H18" s="311">
        <v>0</v>
      </c>
      <c r="I18" s="311">
        <v>0</v>
      </c>
      <c r="J18" s="311">
        <v>0</v>
      </c>
      <c r="K18" s="338">
        <v>0</v>
      </c>
    </row>
    <row r="19" spans="1:11">
      <c r="A19" s="337">
        <v>10</v>
      </c>
      <c r="B19" s="310" t="s">
        <v>503</v>
      </c>
      <c r="C19" s="310">
        <v>19228734.198811904</v>
      </c>
      <c r="D19" s="311">
        <v>17748746.851291601</v>
      </c>
      <c r="E19" s="311">
        <v>36977481.0501035</v>
      </c>
      <c r="F19" s="311">
        <v>344944.1853439</v>
      </c>
      <c r="G19" s="311">
        <v>234845.57630394999</v>
      </c>
      <c r="H19" s="311">
        <v>579789.76164785004</v>
      </c>
      <c r="I19" s="311">
        <v>1158353.8470105</v>
      </c>
      <c r="J19" s="311">
        <v>4928832.7723493502</v>
      </c>
      <c r="K19" s="338">
        <v>6087186.61935985</v>
      </c>
    </row>
    <row r="20" spans="1:11">
      <c r="A20" s="337">
        <v>11</v>
      </c>
      <c r="B20" s="310" t="s">
        <v>504</v>
      </c>
      <c r="C20" s="310">
        <v>1161491.1792217002</v>
      </c>
      <c r="D20" s="311">
        <v>12944.791044099999</v>
      </c>
      <c r="E20" s="311">
        <v>1174435.9702658001</v>
      </c>
      <c r="F20" s="311">
        <v>126362.22222220001</v>
      </c>
      <c r="G20" s="311">
        <v>0</v>
      </c>
      <c r="H20" s="311">
        <v>126362.22222220001</v>
      </c>
      <c r="I20" s="311">
        <v>126362.22222220001</v>
      </c>
      <c r="J20" s="311">
        <v>0</v>
      </c>
      <c r="K20" s="338">
        <v>126362.22222220001</v>
      </c>
    </row>
    <row r="21" spans="1:11" ht="13.5" thickBot="1">
      <c r="A21" s="213">
        <v>12</v>
      </c>
      <c r="B21" s="339" t="s">
        <v>505</v>
      </c>
      <c r="C21" s="340">
        <v>20390225.378033604</v>
      </c>
      <c r="D21" s="341">
        <v>17761691.642335702</v>
      </c>
      <c r="E21" s="340">
        <v>38151917.020369299</v>
      </c>
      <c r="F21" s="341">
        <v>471306.40756610001</v>
      </c>
      <c r="G21" s="341">
        <v>234845.57630394999</v>
      </c>
      <c r="H21" s="341">
        <v>706151.98387005005</v>
      </c>
      <c r="I21" s="341">
        <v>1284716.0692326999</v>
      </c>
      <c r="J21" s="341">
        <v>4928832.7723493502</v>
      </c>
      <c r="K21" s="342">
        <v>6213548.8415820496</v>
      </c>
    </row>
    <row r="22" spans="1:11" ht="38.25" customHeight="1" thickBot="1">
      <c r="A22" s="324"/>
      <c r="B22" s="325"/>
      <c r="C22" s="325"/>
      <c r="D22" s="325"/>
      <c r="E22" s="325"/>
      <c r="F22" s="564" t="s">
        <v>506</v>
      </c>
      <c r="G22" s="565"/>
      <c r="H22" s="565"/>
      <c r="I22" s="564" t="s">
        <v>507</v>
      </c>
      <c r="J22" s="565"/>
      <c r="K22" s="566"/>
    </row>
    <row r="23" spans="1:11">
      <c r="A23" s="317">
        <v>13</v>
      </c>
      <c r="B23" s="313" t="s">
        <v>492</v>
      </c>
      <c r="C23" s="323"/>
      <c r="D23" s="323"/>
      <c r="E23" s="323"/>
      <c r="F23" s="500">
        <v>34510853.592965394</v>
      </c>
      <c r="G23" s="500">
        <v>31560000.025251199</v>
      </c>
      <c r="H23" s="500">
        <v>66070853.618216597</v>
      </c>
      <c r="I23" s="500">
        <v>34481538.729743198</v>
      </c>
      <c r="J23" s="500">
        <v>30816618.769949</v>
      </c>
      <c r="K23" s="501">
        <v>65298157.499692194</v>
      </c>
    </row>
    <row r="24" spans="1:11" ht="13.5" thickBot="1">
      <c r="A24" s="318">
        <v>14</v>
      </c>
      <c r="B24" s="314" t="s">
        <v>508</v>
      </c>
      <c r="C24" s="343"/>
      <c r="D24" s="321"/>
      <c r="E24" s="322"/>
      <c r="F24" s="502">
        <v>6537196.3893968035</v>
      </c>
      <c r="G24" s="502">
        <v>24676102.760169584</v>
      </c>
      <c r="H24" s="502">
        <v>31213299.14956639</v>
      </c>
      <c r="I24" s="502">
        <v>2781123.9449719088</v>
      </c>
      <c r="J24" s="502">
        <v>8077368.7989539336</v>
      </c>
      <c r="K24" s="503">
        <v>10858492.743925842</v>
      </c>
    </row>
    <row r="25" spans="1:11" ht="13.5" thickBot="1">
      <c r="A25" s="319">
        <v>15</v>
      </c>
      <c r="B25" s="315" t="s">
        <v>509</v>
      </c>
      <c r="C25" s="320"/>
      <c r="D25" s="320"/>
      <c r="E25" s="320"/>
      <c r="F25" s="504">
        <f>F23/F24</f>
        <v>5.2791520305159079</v>
      </c>
      <c r="G25" s="504">
        <f t="shared" ref="G25:J25" si="0">G23/G24</f>
        <v>1.2789701976842596</v>
      </c>
      <c r="H25" s="504">
        <f>H23/H24</f>
        <v>2.1167532884499471</v>
      </c>
      <c r="I25" s="504">
        <f t="shared" si="0"/>
        <v>12.398418557390647</v>
      </c>
      <c r="J25" s="504">
        <f t="shared" si="0"/>
        <v>3.8151803560015649</v>
      </c>
      <c r="K25" s="504">
        <f>K23/K24</f>
        <v>6.0135563046924254</v>
      </c>
    </row>
    <row r="28" spans="1:11" ht="38.25">
      <c r="B28" s="21" t="s">
        <v>553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18" activePane="bottomRight" state="frozen"/>
      <selection pane="topRight" activeCell="B1" sqref="B1"/>
      <selection pane="bottomLeft" activeCell="A5" sqref="A5"/>
      <selection pane="bottomRight"/>
    </sheetView>
  </sheetViews>
  <sheetFormatPr defaultColWidth="9.140625" defaultRowHeight="15"/>
  <cols>
    <col min="1" max="1" width="10.5703125" style="65" bestFit="1" customWidth="1"/>
    <col min="2" max="2" width="95" style="65" customWidth="1"/>
    <col min="3" max="3" width="12.5703125" style="65" bestFit="1" customWidth="1"/>
    <col min="4" max="4" width="10" style="65" bestFit="1" customWidth="1"/>
    <col min="5" max="5" width="18.28515625" style="65" bestFit="1" customWidth="1"/>
    <col min="6" max="13" width="10.7109375" style="65" customWidth="1"/>
    <col min="14" max="14" width="31" style="65" bestFit="1" customWidth="1"/>
    <col min="15" max="16384" width="9.140625" style="12"/>
  </cols>
  <sheetData>
    <row r="1" spans="1:14">
      <c r="A1" s="5" t="s">
        <v>188</v>
      </c>
      <c r="B1" s="65" t="str">
        <f>Info!C2</f>
        <v>სს "ზირაათ ბანკი საქართველო"</v>
      </c>
    </row>
    <row r="2" spans="1:14" ht="14.25" customHeight="1">
      <c r="A2" s="65" t="s">
        <v>189</v>
      </c>
      <c r="B2" s="452">
        <f>'1. key ratios'!B2</f>
        <v>44286</v>
      </c>
    </row>
    <row r="3" spans="1:14" ht="14.25" customHeight="1"/>
    <row r="4" spans="1:14" ht="15.75" thickBot="1">
      <c r="A4" s="2" t="s">
        <v>418</v>
      </c>
      <c r="B4" s="88" t="s">
        <v>77</v>
      </c>
    </row>
    <row r="5" spans="1:14" s="23" customFormat="1" ht="12.75">
      <c r="A5" s="168"/>
      <c r="B5" s="169"/>
      <c r="C5" s="170" t="s">
        <v>0</v>
      </c>
      <c r="D5" s="170" t="s">
        <v>1</v>
      </c>
      <c r="E5" s="170" t="s">
        <v>2</v>
      </c>
      <c r="F5" s="170" t="s">
        <v>3</v>
      </c>
      <c r="G5" s="170" t="s">
        <v>4</v>
      </c>
      <c r="H5" s="170" t="s">
        <v>5</v>
      </c>
      <c r="I5" s="170" t="s">
        <v>238</v>
      </c>
      <c r="J5" s="170" t="s">
        <v>239</v>
      </c>
      <c r="K5" s="170" t="s">
        <v>240</v>
      </c>
      <c r="L5" s="170" t="s">
        <v>241</v>
      </c>
      <c r="M5" s="170" t="s">
        <v>242</v>
      </c>
      <c r="N5" s="171" t="s">
        <v>243</v>
      </c>
    </row>
    <row r="6" spans="1:14" ht="45">
      <c r="A6" s="160"/>
      <c r="B6" s="100"/>
      <c r="C6" s="101" t="s">
        <v>87</v>
      </c>
      <c r="D6" s="102" t="s">
        <v>76</v>
      </c>
      <c r="E6" s="103" t="s">
        <v>86</v>
      </c>
      <c r="F6" s="104">
        <v>0</v>
      </c>
      <c r="G6" s="104">
        <v>0.2</v>
      </c>
      <c r="H6" s="104">
        <v>0.35</v>
      </c>
      <c r="I6" s="104">
        <v>0.5</v>
      </c>
      <c r="J6" s="104">
        <v>0.75</v>
      </c>
      <c r="K6" s="104">
        <v>1</v>
      </c>
      <c r="L6" s="104">
        <v>1.5</v>
      </c>
      <c r="M6" s="104">
        <v>2.5</v>
      </c>
      <c r="N6" s="161" t="s">
        <v>77</v>
      </c>
    </row>
    <row r="7" spans="1:14">
      <c r="A7" s="162">
        <v>1</v>
      </c>
      <c r="B7" s="105" t="s">
        <v>78</v>
      </c>
      <c r="C7" s="280">
        <f>SUM(C8:C13)</f>
        <v>0</v>
      </c>
      <c r="D7" s="100"/>
      <c r="E7" s="283">
        <f t="shared" ref="E7:M7" si="0">SUM(E8:E13)</f>
        <v>0</v>
      </c>
      <c r="F7" s="280">
        <f>SUM(F8:F13)</f>
        <v>0</v>
      </c>
      <c r="G7" s="280">
        <f t="shared" si="0"/>
        <v>0</v>
      </c>
      <c r="H7" s="280">
        <f t="shared" si="0"/>
        <v>0</v>
      </c>
      <c r="I7" s="280">
        <f t="shared" si="0"/>
        <v>0</v>
      </c>
      <c r="J7" s="280">
        <f t="shared" si="0"/>
        <v>0</v>
      </c>
      <c r="K7" s="280">
        <f t="shared" si="0"/>
        <v>0</v>
      </c>
      <c r="L7" s="280">
        <f t="shared" si="0"/>
        <v>0</v>
      </c>
      <c r="M7" s="280">
        <f t="shared" si="0"/>
        <v>0</v>
      </c>
      <c r="N7" s="163">
        <f>SUM(N8:N13)</f>
        <v>0</v>
      </c>
    </row>
    <row r="8" spans="1:14">
      <c r="A8" s="162">
        <v>1.1000000000000001</v>
      </c>
      <c r="B8" s="106" t="s">
        <v>79</v>
      </c>
      <c r="C8" s="281">
        <v>0</v>
      </c>
      <c r="D8" s="107">
        <v>0.02</v>
      </c>
      <c r="E8" s="283">
        <f>C8*D8</f>
        <v>0</v>
      </c>
      <c r="F8" s="281"/>
      <c r="G8" s="281"/>
      <c r="H8" s="281"/>
      <c r="I8" s="281"/>
      <c r="J8" s="281"/>
      <c r="K8" s="281"/>
      <c r="L8" s="281"/>
      <c r="M8" s="281"/>
      <c r="N8" s="163">
        <f>SUMPRODUCT($F$6:$M$6,F8:M8)</f>
        <v>0</v>
      </c>
    </row>
    <row r="9" spans="1:14">
      <c r="A9" s="162">
        <v>1.2</v>
      </c>
      <c r="B9" s="106" t="s">
        <v>80</v>
      </c>
      <c r="C9" s="281">
        <v>0</v>
      </c>
      <c r="D9" s="107">
        <v>0.05</v>
      </c>
      <c r="E9" s="283">
        <f>C9*D9</f>
        <v>0</v>
      </c>
      <c r="F9" s="281"/>
      <c r="G9" s="281"/>
      <c r="H9" s="281"/>
      <c r="I9" s="281"/>
      <c r="J9" s="281"/>
      <c r="K9" s="281"/>
      <c r="L9" s="281"/>
      <c r="M9" s="281"/>
      <c r="N9" s="163">
        <f t="shared" ref="N9:N12" si="1">SUMPRODUCT($F$6:$M$6,F9:M9)</f>
        <v>0</v>
      </c>
    </row>
    <row r="10" spans="1:14">
      <c r="A10" s="162">
        <v>1.3</v>
      </c>
      <c r="B10" s="106" t="s">
        <v>81</v>
      </c>
      <c r="C10" s="281">
        <v>0</v>
      </c>
      <c r="D10" s="107">
        <v>0.08</v>
      </c>
      <c r="E10" s="283">
        <f>C10*D10</f>
        <v>0</v>
      </c>
      <c r="F10" s="281"/>
      <c r="G10" s="281"/>
      <c r="H10" s="281"/>
      <c r="I10" s="281"/>
      <c r="J10" s="281"/>
      <c r="K10" s="281"/>
      <c r="L10" s="281"/>
      <c r="M10" s="281"/>
      <c r="N10" s="163">
        <f>SUMPRODUCT($F$6:$M$6,F10:M10)</f>
        <v>0</v>
      </c>
    </row>
    <row r="11" spans="1:14">
      <c r="A11" s="162">
        <v>1.4</v>
      </c>
      <c r="B11" s="106" t="s">
        <v>82</v>
      </c>
      <c r="C11" s="281">
        <v>0</v>
      </c>
      <c r="D11" s="107">
        <v>0.11</v>
      </c>
      <c r="E11" s="283">
        <f>C11*D11</f>
        <v>0</v>
      </c>
      <c r="F11" s="281"/>
      <c r="G11" s="281"/>
      <c r="H11" s="281"/>
      <c r="I11" s="281"/>
      <c r="J11" s="281"/>
      <c r="K11" s="281"/>
      <c r="L11" s="281"/>
      <c r="M11" s="281"/>
      <c r="N11" s="163">
        <f t="shared" si="1"/>
        <v>0</v>
      </c>
    </row>
    <row r="12" spans="1:14">
      <c r="A12" s="162">
        <v>1.5</v>
      </c>
      <c r="B12" s="106" t="s">
        <v>83</v>
      </c>
      <c r="C12" s="281">
        <v>0</v>
      </c>
      <c r="D12" s="107">
        <v>0.14000000000000001</v>
      </c>
      <c r="E12" s="283">
        <f>C12*D12</f>
        <v>0</v>
      </c>
      <c r="F12" s="281"/>
      <c r="G12" s="281"/>
      <c r="H12" s="281"/>
      <c r="I12" s="281"/>
      <c r="J12" s="281"/>
      <c r="K12" s="281"/>
      <c r="L12" s="281"/>
      <c r="M12" s="281"/>
      <c r="N12" s="163">
        <f t="shared" si="1"/>
        <v>0</v>
      </c>
    </row>
    <row r="13" spans="1:14">
      <c r="A13" s="162">
        <v>1.6</v>
      </c>
      <c r="B13" s="108" t="s">
        <v>84</v>
      </c>
      <c r="C13" s="281">
        <v>0</v>
      </c>
      <c r="D13" s="109"/>
      <c r="E13" s="281"/>
      <c r="F13" s="281"/>
      <c r="G13" s="281"/>
      <c r="H13" s="281"/>
      <c r="I13" s="281"/>
      <c r="J13" s="281"/>
      <c r="K13" s="281"/>
      <c r="L13" s="281"/>
      <c r="M13" s="281"/>
      <c r="N13" s="163">
        <f>SUMPRODUCT($F$6:$M$6,F13:M13)</f>
        <v>0</v>
      </c>
    </row>
    <row r="14" spans="1:14">
      <c r="A14" s="162">
        <v>2</v>
      </c>
      <c r="B14" s="110" t="s">
        <v>85</v>
      </c>
      <c r="C14" s="280">
        <f>SUM(C15:C20)</f>
        <v>0</v>
      </c>
      <c r="D14" s="100"/>
      <c r="E14" s="283">
        <f t="shared" ref="E14:M14" si="2">SUM(E15:E20)</f>
        <v>0</v>
      </c>
      <c r="F14" s="281">
        <f t="shared" si="2"/>
        <v>0</v>
      </c>
      <c r="G14" s="281">
        <f t="shared" si="2"/>
        <v>0</v>
      </c>
      <c r="H14" s="281">
        <f t="shared" si="2"/>
        <v>0</v>
      </c>
      <c r="I14" s="281">
        <f t="shared" si="2"/>
        <v>0</v>
      </c>
      <c r="J14" s="281">
        <f t="shared" si="2"/>
        <v>0</v>
      </c>
      <c r="K14" s="281">
        <f t="shared" si="2"/>
        <v>0</v>
      </c>
      <c r="L14" s="281">
        <f t="shared" si="2"/>
        <v>0</v>
      </c>
      <c r="M14" s="281">
        <f t="shared" si="2"/>
        <v>0</v>
      </c>
      <c r="N14" s="163">
        <f>SUM(N15:N20)</f>
        <v>0</v>
      </c>
    </row>
    <row r="15" spans="1:14">
      <c r="A15" s="162">
        <v>2.1</v>
      </c>
      <c r="B15" s="108" t="s">
        <v>79</v>
      </c>
      <c r="C15" s="281"/>
      <c r="D15" s="107">
        <v>5.0000000000000001E-3</v>
      </c>
      <c r="E15" s="283">
        <f>C15*D15</f>
        <v>0</v>
      </c>
      <c r="F15" s="281"/>
      <c r="G15" s="281"/>
      <c r="H15" s="281"/>
      <c r="I15" s="281"/>
      <c r="J15" s="281"/>
      <c r="K15" s="281"/>
      <c r="L15" s="281"/>
      <c r="M15" s="281"/>
      <c r="N15" s="163">
        <f>SUMPRODUCT($F$6:$M$6,F15:M15)</f>
        <v>0</v>
      </c>
    </row>
    <row r="16" spans="1:14">
      <c r="A16" s="162">
        <v>2.2000000000000002</v>
      </c>
      <c r="B16" s="108" t="s">
        <v>80</v>
      </c>
      <c r="C16" s="281"/>
      <c r="D16" s="107">
        <v>0.01</v>
      </c>
      <c r="E16" s="283">
        <f>C16*D16</f>
        <v>0</v>
      </c>
      <c r="F16" s="281"/>
      <c r="G16" s="281"/>
      <c r="H16" s="281"/>
      <c r="I16" s="281"/>
      <c r="J16" s="281"/>
      <c r="K16" s="281"/>
      <c r="L16" s="281"/>
      <c r="M16" s="281"/>
      <c r="N16" s="163">
        <f t="shared" ref="N16:N20" si="3">SUMPRODUCT($F$6:$M$6,F16:M16)</f>
        <v>0</v>
      </c>
    </row>
    <row r="17" spans="1:14">
      <c r="A17" s="162">
        <v>2.2999999999999998</v>
      </c>
      <c r="B17" s="108" t="s">
        <v>81</v>
      </c>
      <c r="C17" s="281"/>
      <c r="D17" s="107">
        <v>0.02</v>
      </c>
      <c r="E17" s="283">
        <f>C17*D17</f>
        <v>0</v>
      </c>
      <c r="F17" s="281"/>
      <c r="G17" s="281"/>
      <c r="H17" s="281"/>
      <c r="I17" s="281"/>
      <c r="J17" s="281"/>
      <c r="K17" s="281"/>
      <c r="L17" s="281"/>
      <c r="M17" s="281"/>
      <c r="N17" s="163">
        <f t="shared" si="3"/>
        <v>0</v>
      </c>
    </row>
    <row r="18" spans="1:14">
      <c r="A18" s="162">
        <v>2.4</v>
      </c>
      <c r="B18" s="108" t="s">
        <v>82</v>
      </c>
      <c r="C18" s="281"/>
      <c r="D18" s="107">
        <v>0.03</v>
      </c>
      <c r="E18" s="283">
        <f>C18*D18</f>
        <v>0</v>
      </c>
      <c r="F18" s="281"/>
      <c r="G18" s="281"/>
      <c r="H18" s="281"/>
      <c r="I18" s="281"/>
      <c r="J18" s="281"/>
      <c r="K18" s="281"/>
      <c r="L18" s="281"/>
      <c r="M18" s="281"/>
      <c r="N18" s="163">
        <f t="shared" si="3"/>
        <v>0</v>
      </c>
    </row>
    <row r="19" spans="1:14">
      <c r="A19" s="162">
        <v>2.5</v>
      </c>
      <c r="B19" s="108" t="s">
        <v>83</v>
      </c>
      <c r="C19" s="281"/>
      <c r="D19" s="107">
        <v>0.04</v>
      </c>
      <c r="E19" s="283">
        <f>C19*D19</f>
        <v>0</v>
      </c>
      <c r="F19" s="281"/>
      <c r="G19" s="281"/>
      <c r="H19" s="281"/>
      <c r="I19" s="281"/>
      <c r="J19" s="281"/>
      <c r="K19" s="281"/>
      <c r="L19" s="281"/>
      <c r="M19" s="281"/>
      <c r="N19" s="163">
        <f t="shared" si="3"/>
        <v>0</v>
      </c>
    </row>
    <row r="20" spans="1:14">
      <c r="A20" s="162">
        <v>2.6</v>
      </c>
      <c r="B20" s="108" t="s">
        <v>84</v>
      </c>
      <c r="C20" s="281"/>
      <c r="D20" s="109"/>
      <c r="E20" s="284"/>
      <c r="F20" s="281"/>
      <c r="G20" s="281"/>
      <c r="H20" s="281"/>
      <c r="I20" s="281"/>
      <c r="J20" s="281"/>
      <c r="K20" s="281"/>
      <c r="L20" s="281"/>
      <c r="M20" s="281"/>
      <c r="N20" s="163">
        <f t="shared" si="3"/>
        <v>0</v>
      </c>
    </row>
    <row r="21" spans="1:14" ht="15.75" thickBot="1">
      <c r="A21" s="164">
        <v>3</v>
      </c>
      <c r="B21" s="165" t="s">
        <v>68</v>
      </c>
      <c r="C21" s="282">
        <f>C14+C7</f>
        <v>0</v>
      </c>
      <c r="D21" s="166"/>
      <c r="E21" s="285">
        <f>E14+E7</f>
        <v>0</v>
      </c>
      <c r="F21" s="286">
        <f>F7+F14</f>
        <v>0</v>
      </c>
      <c r="G21" s="286">
        <f t="shared" ref="G21:L21" si="4">G7+G14</f>
        <v>0</v>
      </c>
      <c r="H21" s="286">
        <f t="shared" si="4"/>
        <v>0</v>
      </c>
      <c r="I21" s="286">
        <f t="shared" si="4"/>
        <v>0</v>
      </c>
      <c r="J21" s="286">
        <f t="shared" si="4"/>
        <v>0</v>
      </c>
      <c r="K21" s="286">
        <f t="shared" si="4"/>
        <v>0</v>
      </c>
      <c r="L21" s="286">
        <f t="shared" si="4"/>
        <v>0</v>
      </c>
      <c r="M21" s="286">
        <f>M7+M14</f>
        <v>0</v>
      </c>
      <c r="N21" s="167">
        <f>N14+N7</f>
        <v>0</v>
      </c>
    </row>
    <row r="22" spans="1:14">
      <c r="E22" s="287"/>
      <c r="F22" s="287"/>
      <c r="G22" s="287"/>
      <c r="H22" s="287"/>
      <c r="I22" s="287"/>
      <c r="J22" s="287"/>
      <c r="K22" s="287"/>
      <c r="L22" s="287"/>
      <c r="M22" s="287"/>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 sqref="C6:C41"/>
    </sheetView>
  </sheetViews>
  <sheetFormatPr defaultRowHeight="15"/>
  <cols>
    <col min="1" max="1" width="11.42578125" customWidth="1"/>
    <col min="2" max="2" width="76.85546875" style="4" customWidth="1"/>
    <col min="3" max="3" width="22.85546875" customWidth="1"/>
  </cols>
  <sheetData>
    <row r="1" spans="1:3">
      <c r="A1" s="330" t="s">
        <v>188</v>
      </c>
      <c r="B1" t="str">
        <f>Info!C2</f>
        <v>სს "ზირაათ ბანკი საქართველო"</v>
      </c>
    </row>
    <row r="2" spans="1:3">
      <c r="A2" s="330" t="s">
        <v>189</v>
      </c>
      <c r="B2" s="452">
        <f>'1. key ratios'!B2</f>
        <v>44286</v>
      </c>
    </row>
    <row r="3" spans="1:3">
      <c r="A3" s="330"/>
      <c r="B3"/>
    </row>
    <row r="4" spans="1:3">
      <c r="A4" s="330" t="s">
        <v>598</v>
      </c>
      <c r="B4" t="s">
        <v>557</v>
      </c>
    </row>
    <row r="5" spans="1:3">
      <c r="A5" s="389"/>
      <c r="B5" s="389" t="s">
        <v>558</v>
      </c>
      <c r="C5" s="401"/>
    </row>
    <row r="6" spans="1:3">
      <c r="A6" s="390">
        <v>1</v>
      </c>
      <c r="B6" s="402" t="s">
        <v>610</v>
      </c>
      <c r="C6" s="403">
        <v>127413369.69419999</v>
      </c>
    </row>
    <row r="7" spans="1:3">
      <c r="A7" s="390">
        <v>2</v>
      </c>
      <c r="B7" s="402" t="s">
        <v>559</v>
      </c>
      <c r="C7" s="403">
        <v>-685777.93</v>
      </c>
    </row>
    <row r="8" spans="1:3">
      <c r="A8" s="391">
        <v>3</v>
      </c>
      <c r="B8" s="404" t="s">
        <v>560</v>
      </c>
      <c r="C8" s="405">
        <f>SUM(C6:C7)</f>
        <v>126727591.76419999</v>
      </c>
    </row>
    <row r="9" spans="1:3">
      <c r="A9" s="392"/>
      <c r="B9" s="392" t="s">
        <v>561</v>
      </c>
      <c r="C9" s="406"/>
    </row>
    <row r="10" spans="1:3">
      <c r="A10" s="393">
        <v>4</v>
      </c>
      <c r="B10" s="407" t="s">
        <v>562</v>
      </c>
      <c r="C10" s="403"/>
    </row>
    <row r="11" spans="1:3">
      <c r="A11" s="393">
        <v>5</v>
      </c>
      <c r="B11" s="408" t="s">
        <v>563</v>
      </c>
      <c r="C11" s="403"/>
    </row>
    <row r="12" spans="1:3">
      <c r="A12" s="393" t="s">
        <v>564</v>
      </c>
      <c r="B12" s="402" t="s">
        <v>565</v>
      </c>
      <c r="C12" s="405">
        <v>0</v>
      </c>
    </row>
    <row r="13" spans="1:3">
      <c r="A13" s="394">
        <v>6</v>
      </c>
      <c r="B13" s="409" t="s">
        <v>566</v>
      </c>
      <c r="C13" s="403"/>
    </row>
    <row r="14" spans="1:3">
      <c r="A14" s="394">
        <v>7</v>
      </c>
      <c r="B14" s="410" t="s">
        <v>567</v>
      </c>
      <c r="C14" s="403"/>
    </row>
    <row r="15" spans="1:3">
      <c r="A15" s="395">
        <v>8</v>
      </c>
      <c r="B15" s="402" t="s">
        <v>568</v>
      </c>
      <c r="C15" s="403"/>
    </row>
    <row r="16" spans="1:3" ht="24">
      <c r="A16" s="394">
        <v>9</v>
      </c>
      <c r="B16" s="410" t="s">
        <v>569</v>
      </c>
      <c r="C16" s="403"/>
    </row>
    <row r="17" spans="1:3">
      <c r="A17" s="394">
        <v>10</v>
      </c>
      <c r="B17" s="410" t="s">
        <v>570</v>
      </c>
      <c r="C17" s="403"/>
    </row>
    <row r="18" spans="1:3">
      <c r="A18" s="396">
        <v>11</v>
      </c>
      <c r="B18" s="411" t="s">
        <v>571</v>
      </c>
      <c r="C18" s="405">
        <v>0</v>
      </c>
    </row>
    <row r="19" spans="1:3">
      <c r="A19" s="392"/>
      <c r="B19" s="392" t="s">
        <v>572</v>
      </c>
      <c r="C19" s="412"/>
    </row>
    <row r="20" spans="1:3">
      <c r="A20" s="394">
        <v>12</v>
      </c>
      <c r="B20" s="407" t="s">
        <v>573</v>
      </c>
      <c r="C20" s="403"/>
    </row>
    <row r="21" spans="1:3">
      <c r="A21" s="394">
        <v>13</v>
      </c>
      <c r="B21" s="407" t="s">
        <v>574</v>
      </c>
      <c r="C21" s="403"/>
    </row>
    <row r="22" spans="1:3">
      <c r="A22" s="394">
        <v>14</v>
      </c>
      <c r="B22" s="407" t="s">
        <v>575</v>
      </c>
      <c r="C22" s="403"/>
    </row>
    <row r="23" spans="1:3" ht="24">
      <c r="A23" s="394" t="s">
        <v>576</v>
      </c>
      <c r="B23" s="407" t="s">
        <v>577</v>
      </c>
      <c r="C23" s="403"/>
    </row>
    <row r="24" spans="1:3">
      <c r="A24" s="394">
        <v>15</v>
      </c>
      <c r="B24" s="407" t="s">
        <v>578</v>
      </c>
      <c r="C24" s="403"/>
    </row>
    <row r="25" spans="1:3">
      <c r="A25" s="394" t="s">
        <v>579</v>
      </c>
      <c r="B25" s="402" t="s">
        <v>580</v>
      </c>
      <c r="C25" s="403"/>
    </row>
    <row r="26" spans="1:3">
      <c r="A26" s="396">
        <v>16</v>
      </c>
      <c r="B26" s="411" t="s">
        <v>581</v>
      </c>
      <c r="C26" s="405">
        <v>0</v>
      </c>
    </row>
    <row r="27" spans="1:3">
      <c r="A27" s="392"/>
      <c r="B27" s="392" t="s">
        <v>582</v>
      </c>
      <c r="C27" s="406"/>
    </row>
    <row r="28" spans="1:3">
      <c r="A28" s="393">
        <v>17</v>
      </c>
      <c r="B28" s="402" t="s">
        <v>583</v>
      </c>
      <c r="C28" s="403">
        <v>28627735.730199996</v>
      </c>
    </row>
    <row r="29" spans="1:3">
      <c r="A29" s="393">
        <v>18</v>
      </c>
      <c r="B29" s="402" t="s">
        <v>584</v>
      </c>
      <c r="C29" s="403">
        <v>-14656375.379329998</v>
      </c>
    </row>
    <row r="30" spans="1:3">
      <c r="A30" s="396">
        <v>19</v>
      </c>
      <c r="B30" s="411" t="s">
        <v>585</v>
      </c>
      <c r="C30" s="405">
        <f>SUM(C28:C29)</f>
        <v>13971360.350869998</v>
      </c>
    </row>
    <row r="31" spans="1:3">
      <c r="A31" s="397"/>
      <c r="B31" s="392" t="s">
        <v>586</v>
      </c>
      <c r="C31" s="406"/>
    </row>
    <row r="32" spans="1:3">
      <c r="A32" s="393" t="s">
        <v>587</v>
      </c>
      <c r="B32" s="407" t="s">
        <v>588</v>
      </c>
      <c r="C32" s="413"/>
    </row>
    <row r="33" spans="1:3">
      <c r="A33" s="393" t="s">
        <v>589</v>
      </c>
      <c r="B33" s="408" t="s">
        <v>590</v>
      </c>
      <c r="C33" s="413"/>
    </row>
    <row r="34" spans="1:3">
      <c r="A34" s="392"/>
      <c r="B34" s="392" t="s">
        <v>591</v>
      </c>
      <c r="C34" s="406"/>
    </row>
    <row r="35" spans="1:3">
      <c r="A35" s="396">
        <v>20</v>
      </c>
      <c r="B35" s="411" t="s">
        <v>89</v>
      </c>
      <c r="C35" s="405">
        <v>56427701.109999999</v>
      </c>
    </row>
    <row r="36" spans="1:3">
      <c r="A36" s="396">
        <v>21</v>
      </c>
      <c r="B36" s="411" t="s">
        <v>592</v>
      </c>
      <c r="C36" s="405">
        <v>140698952.11506999</v>
      </c>
    </row>
    <row r="37" spans="1:3">
      <c r="A37" s="398"/>
      <c r="B37" s="398" t="s">
        <v>557</v>
      </c>
      <c r="C37" s="406"/>
    </row>
    <row r="38" spans="1:3">
      <c r="A38" s="396">
        <v>22</v>
      </c>
      <c r="B38" s="411" t="s">
        <v>557</v>
      </c>
      <c r="C38" s="505">
        <f>IFERROR(C35/C36,0)</f>
        <v>0.40105274603502994</v>
      </c>
    </row>
    <row r="39" spans="1:3">
      <c r="A39" s="398"/>
      <c r="B39" s="398" t="s">
        <v>593</v>
      </c>
      <c r="C39" s="406"/>
    </row>
    <row r="40" spans="1:3">
      <c r="A40" s="399" t="s">
        <v>594</v>
      </c>
      <c r="B40" s="407" t="s">
        <v>595</v>
      </c>
      <c r="C40" s="413"/>
    </row>
    <row r="41" spans="1:3">
      <c r="A41" s="400" t="s">
        <v>596</v>
      </c>
      <c r="B41" s="408" t="s">
        <v>597</v>
      </c>
      <c r="C41" s="413"/>
    </row>
    <row r="43" spans="1:3">
      <c r="B43" s="424" t="s">
        <v>611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9"/>
  <sheetViews>
    <sheetView zoomScale="115" zoomScaleNormal="115" workbookViewId="0">
      <selection activeCell="B215" sqref="B215"/>
    </sheetView>
  </sheetViews>
  <sheetFormatPr defaultColWidth="43.5703125" defaultRowHeight="11.25"/>
  <cols>
    <col min="1" max="1" width="5.28515625" style="222" customWidth="1"/>
    <col min="2" max="2" width="66.140625" style="223" customWidth="1"/>
    <col min="3" max="3" width="131.42578125" style="224" customWidth="1"/>
    <col min="4" max="5" width="10.28515625" style="215" customWidth="1"/>
    <col min="6" max="16384" width="43.5703125" style="215"/>
  </cols>
  <sheetData>
    <row r="1" spans="1:3" ht="12.75" thickTop="1" thickBot="1">
      <c r="A1" s="575" t="s">
        <v>326</v>
      </c>
      <c r="B1" s="576"/>
      <c r="C1" s="577"/>
    </row>
    <row r="2" spans="1:3" ht="26.25" customHeight="1">
      <c r="A2" s="461"/>
      <c r="B2" s="578" t="s">
        <v>327</v>
      </c>
      <c r="C2" s="578"/>
    </row>
    <row r="3" spans="1:3" s="220" customFormat="1" ht="11.25" customHeight="1">
      <c r="A3" s="219"/>
      <c r="B3" s="578" t="s">
        <v>419</v>
      </c>
      <c r="C3" s="578"/>
    </row>
    <row r="4" spans="1:3" ht="12" customHeight="1" thickBot="1">
      <c r="A4" s="579" t="s">
        <v>423</v>
      </c>
      <c r="B4" s="580"/>
      <c r="C4" s="581"/>
    </row>
    <row r="5" spans="1:3" ht="12" thickTop="1">
      <c r="A5" s="216"/>
      <c r="B5" s="582" t="s">
        <v>328</v>
      </c>
      <c r="C5" s="583"/>
    </row>
    <row r="6" spans="1:3">
      <c r="A6" s="461"/>
      <c r="B6" s="569" t="s">
        <v>420</v>
      </c>
      <c r="C6" s="570"/>
    </row>
    <row r="7" spans="1:3">
      <c r="A7" s="461"/>
      <c r="B7" s="569" t="s">
        <v>329</v>
      </c>
      <c r="C7" s="570"/>
    </row>
    <row r="8" spans="1:3">
      <c r="A8" s="461"/>
      <c r="B8" s="569" t="s">
        <v>421</v>
      </c>
      <c r="C8" s="570"/>
    </row>
    <row r="9" spans="1:3">
      <c r="A9" s="461"/>
      <c r="B9" s="571" t="s">
        <v>422</v>
      </c>
      <c r="C9" s="572"/>
    </row>
    <row r="10" spans="1:3">
      <c r="A10" s="461"/>
      <c r="B10" s="573" t="s">
        <v>330</v>
      </c>
      <c r="C10" s="574" t="s">
        <v>330</v>
      </c>
    </row>
    <row r="11" spans="1:3">
      <c r="A11" s="461"/>
      <c r="B11" s="573" t="s">
        <v>331</v>
      </c>
      <c r="C11" s="574" t="s">
        <v>331</v>
      </c>
    </row>
    <row r="12" spans="1:3">
      <c r="A12" s="461"/>
      <c r="B12" s="573" t="s">
        <v>332</v>
      </c>
      <c r="C12" s="574" t="s">
        <v>332</v>
      </c>
    </row>
    <row r="13" spans="1:3">
      <c r="A13" s="461"/>
      <c r="B13" s="573" t="s">
        <v>333</v>
      </c>
      <c r="C13" s="574" t="s">
        <v>333</v>
      </c>
    </row>
    <row r="14" spans="1:3">
      <c r="A14" s="461"/>
      <c r="B14" s="573" t="s">
        <v>334</v>
      </c>
      <c r="C14" s="574" t="s">
        <v>334</v>
      </c>
    </row>
    <row r="15" spans="1:3" ht="21.75" customHeight="1">
      <c r="A15" s="461"/>
      <c r="B15" s="573" t="s">
        <v>335</v>
      </c>
      <c r="C15" s="574" t="s">
        <v>335</v>
      </c>
    </row>
    <row r="16" spans="1:3">
      <c r="A16" s="461"/>
      <c r="B16" s="573" t="s">
        <v>336</v>
      </c>
      <c r="C16" s="574" t="s">
        <v>337</v>
      </c>
    </row>
    <row r="17" spans="1:3">
      <c r="A17" s="461"/>
      <c r="B17" s="573" t="s">
        <v>338</v>
      </c>
      <c r="C17" s="574" t="s">
        <v>339</v>
      </c>
    </row>
    <row r="18" spans="1:3">
      <c r="A18" s="461"/>
      <c r="B18" s="573" t="s">
        <v>340</v>
      </c>
      <c r="C18" s="574" t="s">
        <v>341</v>
      </c>
    </row>
    <row r="19" spans="1:3">
      <c r="A19" s="461"/>
      <c r="B19" s="573" t="s">
        <v>342</v>
      </c>
      <c r="C19" s="574" t="s">
        <v>342</v>
      </c>
    </row>
    <row r="20" spans="1:3">
      <c r="A20" s="461"/>
      <c r="B20" s="573" t="s">
        <v>343</v>
      </c>
      <c r="C20" s="574" t="s">
        <v>343</v>
      </c>
    </row>
    <row r="21" spans="1:3">
      <c r="A21" s="461"/>
      <c r="B21" s="573" t="s">
        <v>344</v>
      </c>
      <c r="C21" s="574" t="s">
        <v>344</v>
      </c>
    </row>
    <row r="22" spans="1:3" ht="23.25" customHeight="1">
      <c r="A22" s="461"/>
      <c r="B22" s="573" t="s">
        <v>345</v>
      </c>
      <c r="C22" s="574" t="s">
        <v>346</v>
      </c>
    </row>
    <row r="23" spans="1:3">
      <c r="A23" s="461"/>
      <c r="B23" s="573" t="s">
        <v>347</v>
      </c>
      <c r="C23" s="574" t="s">
        <v>347</v>
      </c>
    </row>
    <row r="24" spans="1:3">
      <c r="A24" s="461"/>
      <c r="B24" s="573" t="s">
        <v>348</v>
      </c>
      <c r="C24" s="574" t="s">
        <v>349</v>
      </c>
    </row>
    <row r="25" spans="1:3" ht="12" thickBot="1">
      <c r="A25" s="217"/>
      <c r="B25" s="586" t="s">
        <v>350</v>
      </c>
      <c r="C25" s="587"/>
    </row>
    <row r="26" spans="1:3" ht="12.75" thickTop="1" thickBot="1">
      <c r="A26" s="579" t="s">
        <v>433</v>
      </c>
      <c r="B26" s="580"/>
      <c r="C26" s="581"/>
    </row>
    <row r="27" spans="1:3" ht="12.75" thickTop="1" thickBot="1">
      <c r="A27" s="218"/>
      <c r="B27" s="588" t="s">
        <v>351</v>
      </c>
      <c r="C27" s="589"/>
    </row>
    <row r="28" spans="1:3" ht="12.75" thickTop="1" thickBot="1">
      <c r="A28" s="579" t="s">
        <v>424</v>
      </c>
      <c r="B28" s="580"/>
      <c r="C28" s="581"/>
    </row>
    <row r="29" spans="1:3" ht="12" thickTop="1">
      <c r="A29" s="216"/>
      <c r="B29" s="590" t="s">
        <v>352</v>
      </c>
      <c r="C29" s="591" t="s">
        <v>353</v>
      </c>
    </row>
    <row r="30" spans="1:3">
      <c r="A30" s="461"/>
      <c r="B30" s="584" t="s">
        <v>354</v>
      </c>
      <c r="C30" s="585" t="s">
        <v>355</v>
      </c>
    </row>
    <row r="31" spans="1:3">
      <c r="A31" s="461"/>
      <c r="B31" s="584" t="s">
        <v>356</v>
      </c>
      <c r="C31" s="585" t="s">
        <v>357</v>
      </c>
    </row>
    <row r="32" spans="1:3">
      <c r="A32" s="461"/>
      <c r="B32" s="584" t="s">
        <v>358</v>
      </c>
      <c r="C32" s="585" t="s">
        <v>359</v>
      </c>
    </row>
    <row r="33" spans="1:3">
      <c r="A33" s="461"/>
      <c r="B33" s="584" t="s">
        <v>360</v>
      </c>
      <c r="C33" s="585" t="s">
        <v>361</v>
      </c>
    </row>
    <row r="34" spans="1:3">
      <c r="A34" s="461"/>
      <c r="B34" s="584" t="s">
        <v>362</v>
      </c>
      <c r="C34" s="585" t="s">
        <v>363</v>
      </c>
    </row>
    <row r="35" spans="1:3" ht="23.25" customHeight="1">
      <c r="A35" s="461"/>
      <c r="B35" s="584" t="s">
        <v>364</v>
      </c>
      <c r="C35" s="585" t="s">
        <v>365</v>
      </c>
    </row>
    <row r="36" spans="1:3" ht="24" customHeight="1">
      <c r="A36" s="461"/>
      <c r="B36" s="584" t="s">
        <v>366</v>
      </c>
      <c r="C36" s="585" t="s">
        <v>367</v>
      </c>
    </row>
    <row r="37" spans="1:3" ht="24.75" customHeight="1">
      <c r="A37" s="461"/>
      <c r="B37" s="584" t="s">
        <v>368</v>
      </c>
      <c r="C37" s="585" t="s">
        <v>369</v>
      </c>
    </row>
    <row r="38" spans="1:3" ht="23.25" customHeight="1">
      <c r="A38" s="461"/>
      <c r="B38" s="584" t="s">
        <v>425</v>
      </c>
      <c r="C38" s="585" t="s">
        <v>370</v>
      </c>
    </row>
    <row r="39" spans="1:3" ht="39.75" customHeight="1">
      <c r="A39" s="461"/>
      <c r="B39" s="573" t="s">
        <v>440</v>
      </c>
      <c r="C39" s="574" t="s">
        <v>371</v>
      </c>
    </row>
    <row r="40" spans="1:3" ht="12" customHeight="1">
      <c r="A40" s="461"/>
      <c r="B40" s="584" t="s">
        <v>372</v>
      </c>
      <c r="C40" s="585" t="s">
        <v>373</v>
      </c>
    </row>
    <row r="41" spans="1:3" ht="27" customHeight="1" thickBot="1">
      <c r="A41" s="217"/>
      <c r="B41" s="594" t="s">
        <v>374</v>
      </c>
      <c r="C41" s="595" t="s">
        <v>375</v>
      </c>
    </row>
    <row r="42" spans="1:3" ht="12.75" thickTop="1" thickBot="1">
      <c r="A42" s="579" t="s">
        <v>426</v>
      </c>
      <c r="B42" s="580"/>
      <c r="C42" s="581"/>
    </row>
    <row r="43" spans="1:3" ht="12" thickTop="1">
      <c r="A43" s="216"/>
      <c r="B43" s="582" t="s">
        <v>463</v>
      </c>
      <c r="C43" s="583" t="s">
        <v>376</v>
      </c>
    </row>
    <row r="44" spans="1:3">
      <c r="A44" s="461"/>
      <c r="B44" s="569" t="s">
        <v>462</v>
      </c>
      <c r="C44" s="570"/>
    </row>
    <row r="45" spans="1:3" ht="23.25" customHeight="1" thickBot="1">
      <c r="A45" s="217"/>
      <c r="B45" s="592" t="s">
        <v>377</v>
      </c>
      <c r="C45" s="593" t="s">
        <v>378</v>
      </c>
    </row>
    <row r="46" spans="1:3" ht="11.25" customHeight="1" thickTop="1" thickBot="1">
      <c r="A46" s="579" t="s">
        <v>427</v>
      </c>
      <c r="B46" s="580"/>
      <c r="C46" s="581"/>
    </row>
    <row r="47" spans="1:3" ht="26.25" customHeight="1" thickTop="1">
      <c r="A47" s="461"/>
      <c r="B47" s="569" t="s">
        <v>428</v>
      </c>
      <c r="C47" s="570"/>
    </row>
    <row r="48" spans="1:3" ht="12" thickBot="1">
      <c r="A48" s="579" t="s">
        <v>429</v>
      </c>
      <c r="B48" s="580"/>
      <c r="C48" s="581"/>
    </row>
    <row r="49" spans="1:3" ht="12" thickTop="1">
      <c r="A49" s="216"/>
      <c r="B49" s="582" t="s">
        <v>379</v>
      </c>
      <c r="C49" s="583" t="s">
        <v>379</v>
      </c>
    </row>
    <row r="50" spans="1:3" ht="11.25" customHeight="1">
      <c r="A50" s="461"/>
      <c r="B50" s="569" t="s">
        <v>380</v>
      </c>
      <c r="C50" s="570" t="s">
        <v>380</v>
      </c>
    </row>
    <row r="51" spans="1:3">
      <c r="A51" s="461"/>
      <c r="B51" s="569" t="s">
        <v>381</v>
      </c>
      <c r="C51" s="570" t="s">
        <v>381</v>
      </c>
    </row>
    <row r="52" spans="1:3" ht="11.25" customHeight="1">
      <c r="A52" s="461"/>
      <c r="B52" s="569" t="s">
        <v>490</v>
      </c>
      <c r="C52" s="570" t="s">
        <v>382</v>
      </c>
    </row>
    <row r="53" spans="1:3" ht="33.6" customHeight="1">
      <c r="A53" s="461"/>
      <c r="B53" s="569" t="s">
        <v>383</v>
      </c>
      <c r="C53" s="570" t="s">
        <v>383</v>
      </c>
    </row>
    <row r="54" spans="1:3" ht="11.25" customHeight="1">
      <c r="A54" s="461"/>
      <c r="B54" s="569" t="s">
        <v>483</v>
      </c>
      <c r="C54" s="570" t="s">
        <v>384</v>
      </c>
    </row>
    <row r="55" spans="1:3" ht="11.25" customHeight="1" thickBot="1">
      <c r="A55" s="579" t="s">
        <v>430</v>
      </c>
      <c r="B55" s="580"/>
      <c r="C55" s="581"/>
    </row>
    <row r="56" spans="1:3" ht="12" thickTop="1">
      <c r="A56" s="216"/>
      <c r="B56" s="582" t="s">
        <v>379</v>
      </c>
      <c r="C56" s="583" t="s">
        <v>379</v>
      </c>
    </row>
    <row r="57" spans="1:3">
      <c r="A57" s="461"/>
      <c r="B57" s="569" t="s">
        <v>385</v>
      </c>
      <c r="C57" s="570" t="s">
        <v>385</v>
      </c>
    </row>
    <row r="58" spans="1:3">
      <c r="A58" s="461"/>
      <c r="B58" s="569" t="s">
        <v>436</v>
      </c>
      <c r="C58" s="570" t="s">
        <v>386</v>
      </c>
    </row>
    <row r="59" spans="1:3">
      <c r="A59" s="461"/>
      <c r="B59" s="569" t="s">
        <v>387</v>
      </c>
      <c r="C59" s="570" t="s">
        <v>387</v>
      </c>
    </row>
    <row r="60" spans="1:3">
      <c r="A60" s="461"/>
      <c r="B60" s="569" t="s">
        <v>388</v>
      </c>
      <c r="C60" s="570" t="s">
        <v>388</v>
      </c>
    </row>
    <row r="61" spans="1:3">
      <c r="A61" s="461"/>
      <c r="B61" s="569" t="s">
        <v>389</v>
      </c>
      <c r="C61" s="570" t="s">
        <v>389</v>
      </c>
    </row>
    <row r="62" spans="1:3">
      <c r="A62" s="461"/>
      <c r="B62" s="569" t="s">
        <v>437</v>
      </c>
      <c r="C62" s="570" t="s">
        <v>390</v>
      </c>
    </row>
    <row r="63" spans="1:3">
      <c r="A63" s="461"/>
      <c r="B63" s="569" t="s">
        <v>391</v>
      </c>
      <c r="C63" s="570" t="s">
        <v>391</v>
      </c>
    </row>
    <row r="64" spans="1:3" ht="12" thickBot="1">
      <c r="A64" s="217"/>
      <c r="B64" s="592" t="s">
        <v>392</v>
      </c>
      <c r="C64" s="593" t="s">
        <v>392</v>
      </c>
    </row>
    <row r="65" spans="1:3" ht="11.25" customHeight="1" thickTop="1">
      <c r="A65" s="598" t="s">
        <v>431</v>
      </c>
      <c r="B65" s="599"/>
      <c r="C65" s="600"/>
    </row>
    <row r="66" spans="1:3" ht="12" thickBot="1">
      <c r="A66" s="217"/>
      <c r="B66" s="592" t="s">
        <v>393</v>
      </c>
      <c r="C66" s="593" t="s">
        <v>393</v>
      </c>
    </row>
    <row r="67" spans="1:3" ht="11.25" customHeight="1" thickTop="1" thickBot="1">
      <c r="A67" s="579" t="s">
        <v>432</v>
      </c>
      <c r="B67" s="580"/>
      <c r="C67" s="581"/>
    </row>
    <row r="68" spans="1:3" ht="12" thickTop="1">
      <c r="A68" s="216"/>
      <c r="B68" s="582" t="s">
        <v>394</v>
      </c>
      <c r="C68" s="583" t="s">
        <v>394</v>
      </c>
    </row>
    <row r="69" spans="1:3">
      <c r="A69" s="461"/>
      <c r="B69" s="569" t="s">
        <v>395</v>
      </c>
      <c r="C69" s="570" t="s">
        <v>395</v>
      </c>
    </row>
    <row r="70" spans="1:3">
      <c r="A70" s="461"/>
      <c r="B70" s="569" t="s">
        <v>396</v>
      </c>
      <c r="C70" s="570" t="s">
        <v>396</v>
      </c>
    </row>
    <row r="71" spans="1:3" ht="38.25" customHeight="1">
      <c r="A71" s="461"/>
      <c r="B71" s="596" t="s">
        <v>439</v>
      </c>
      <c r="C71" s="597" t="s">
        <v>397</v>
      </c>
    </row>
    <row r="72" spans="1:3" ht="33.75" customHeight="1">
      <c r="A72" s="461"/>
      <c r="B72" s="596" t="s">
        <v>442</v>
      </c>
      <c r="C72" s="597" t="s">
        <v>398</v>
      </c>
    </row>
    <row r="73" spans="1:3" ht="15.75" customHeight="1">
      <c r="A73" s="461"/>
      <c r="B73" s="596" t="s">
        <v>438</v>
      </c>
      <c r="C73" s="597" t="s">
        <v>399</v>
      </c>
    </row>
    <row r="74" spans="1:3">
      <c r="A74" s="461"/>
      <c r="B74" s="569" t="s">
        <v>400</v>
      </c>
      <c r="C74" s="570" t="s">
        <v>400</v>
      </c>
    </row>
    <row r="75" spans="1:3" ht="12" thickBot="1">
      <c r="A75" s="217"/>
      <c r="B75" s="592" t="s">
        <v>401</v>
      </c>
      <c r="C75" s="593" t="s">
        <v>401</v>
      </c>
    </row>
    <row r="76" spans="1:3" ht="12" thickTop="1">
      <c r="A76" s="598" t="s">
        <v>466</v>
      </c>
      <c r="B76" s="599"/>
      <c r="C76" s="600"/>
    </row>
    <row r="77" spans="1:3">
      <c r="A77" s="461"/>
      <c r="B77" s="569" t="s">
        <v>393</v>
      </c>
      <c r="C77" s="570"/>
    </row>
    <row r="78" spans="1:3">
      <c r="A78" s="461"/>
      <c r="B78" s="569" t="s">
        <v>464</v>
      </c>
      <c r="C78" s="570"/>
    </row>
    <row r="79" spans="1:3">
      <c r="A79" s="461"/>
      <c r="B79" s="569" t="s">
        <v>465</v>
      </c>
      <c r="C79" s="570"/>
    </row>
    <row r="80" spans="1:3">
      <c r="A80" s="598" t="s">
        <v>467</v>
      </c>
      <c r="B80" s="599"/>
      <c r="C80" s="600"/>
    </row>
    <row r="81" spans="1:3">
      <c r="A81" s="461"/>
      <c r="B81" s="569" t="s">
        <v>393</v>
      </c>
      <c r="C81" s="570"/>
    </row>
    <row r="82" spans="1:3">
      <c r="A82" s="461"/>
      <c r="B82" s="569" t="s">
        <v>468</v>
      </c>
      <c r="C82" s="570"/>
    </row>
    <row r="83" spans="1:3" ht="76.5" customHeight="1">
      <c r="A83" s="461"/>
      <c r="B83" s="569" t="s">
        <v>482</v>
      </c>
      <c r="C83" s="570"/>
    </row>
    <row r="84" spans="1:3" ht="53.25" customHeight="1">
      <c r="A84" s="461"/>
      <c r="B84" s="569" t="s">
        <v>481</v>
      </c>
      <c r="C84" s="570"/>
    </row>
    <row r="85" spans="1:3">
      <c r="A85" s="461"/>
      <c r="B85" s="569" t="s">
        <v>469</v>
      </c>
      <c r="C85" s="570"/>
    </row>
    <row r="86" spans="1:3">
      <c r="A86" s="461"/>
      <c r="B86" s="569" t="s">
        <v>470</v>
      </c>
      <c r="C86" s="570"/>
    </row>
    <row r="87" spans="1:3">
      <c r="A87" s="461"/>
      <c r="B87" s="569" t="s">
        <v>471</v>
      </c>
      <c r="C87" s="570"/>
    </row>
    <row r="88" spans="1:3">
      <c r="A88" s="598" t="s">
        <v>472</v>
      </c>
      <c r="B88" s="599"/>
      <c r="C88" s="600"/>
    </row>
    <row r="89" spans="1:3">
      <c r="A89" s="461"/>
      <c r="B89" s="569" t="s">
        <v>393</v>
      </c>
      <c r="C89" s="570"/>
    </row>
    <row r="90" spans="1:3">
      <c r="A90" s="461"/>
      <c r="B90" s="569" t="s">
        <v>474</v>
      </c>
      <c r="C90" s="570"/>
    </row>
    <row r="91" spans="1:3" ht="12" customHeight="1">
      <c r="A91" s="461"/>
      <c r="B91" s="569" t="s">
        <v>475</v>
      </c>
      <c r="C91" s="570"/>
    </row>
    <row r="92" spans="1:3">
      <c r="A92" s="461"/>
      <c r="B92" s="569" t="s">
        <v>476</v>
      </c>
      <c r="C92" s="570"/>
    </row>
    <row r="93" spans="1:3" ht="24.75" customHeight="1">
      <c r="A93" s="461"/>
      <c r="B93" s="601" t="s">
        <v>518</v>
      </c>
      <c r="C93" s="602"/>
    </row>
    <row r="94" spans="1:3" ht="24" customHeight="1">
      <c r="A94" s="461"/>
      <c r="B94" s="601" t="s">
        <v>519</v>
      </c>
      <c r="C94" s="602"/>
    </row>
    <row r="95" spans="1:3" ht="13.5" customHeight="1">
      <c r="A95" s="461"/>
      <c r="B95" s="584" t="s">
        <v>477</v>
      </c>
      <c r="C95" s="585"/>
    </row>
    <row r="96" spans="1:3" ht="11.25" customHeight="1" thickBot="1">
      <c r="A96" s="603" t="s">
        <v>514</v>
      </c>
      <c r="B96" s="604"/>
      <c r="C96" s="605"/>
    </row>
    <row r="97" spans="1:3" ht="12.75" thickTop="1" thickBot="1">
      <c r="A97" s="606" t="s">
        <v>402</v>
      </c>
      <c r="B97" s="606"/>
      <c r="C97" s="606"/>
    </row>
    <row r="98" spans="1:3">
      <c r="A98" s="333">
        <v>2</v>
      </c>
      <c r="B98" s="621" t="s">
        <v>494</v>
      </c>
      <c r="C98" s="621" t="s">
        <v>515</v>
      </c>
    </row>
    <row r="99" spans="1:3">
      <c r="A99" s="221">
        <v>3</v>
      </c>
      <c r="B99" s="622" t="s">
        <v>495</v>
      </c>
      <c r="C99" s="623" t="s">
        <v>516</v>
      </c>
    </row>
    <row r="100" spans="1:3">
      <c r="A100" s="221">
        <v>4</v>
      </c>
      <c r="B100" s="622" t="s">
        <v>496</v>
      </c>
      <c r="C100" s="623" t="s">
        <v>520</v>
      </c>
    </row>
    <row r="101" spans="1:3" ht="11.25" customHeight="1">
      <c r="A101" s="221">
        <v>5</v>
      </c>
      <c r="B101" s="622" t="s">
        <v>497</v>
      </c>
      <c r="C101" s="623" t="s">
        <v>517</v>
      </c>
    </row>
    <row r="102" spans="1:3" ht="12" customHeight="1">
      <c r="A102" s="221">
        <v>6</v>
      </c>
      <c r="B102" s="622" t="s">
        <v>512</v>
      </c>
      <c r="C102" s="623" t="s">
        <v>498</v>
      </c>
    </row>
    <row r="103" spans="1:3" ht="12" customHeight="1">
      <c r="A103" s="221">
        <v>7</v>
      </c>
      <c r="B103" s="622" t="s">
        <v>499</v>
      </c>
      <c r="C103" s="623" t="s">
        <v>513</v>
      </c>
    </row>
    <row r="104" spans="1:3">
      <c r="A104" s="221">
        <v>8</v>
      </c>
      <c r="B104" s="622" t="s">
        <v>504</v>
      </c>
      <c r="C104" s="623" t="s">
        <v>524</v>
      </c>
    </row>
    <row r="105" spans="1:3" ht="11.25" customHeight="1">
      <c r="A105" s="598" t="s">
        <v>478</v>
      </c>
      <c r="B105" s="599"/>
      <c r="C105" s="600"/>
    </row>
    <row r="106" spans="1:3" ht="27.6" customHeight="1">
      <c r="A106" s="461"/>
      <c r="B106" s="569" t="s">
        <v>393</v>
      </c>
      <c r="C106" s="570"/>
    </row>
    <row r="107" spans="1:3">
      <c r="A107" s="215"/>
      <c r="B107" s="215"/>
      <c r="C107" s="215"/>
    </row>
    <row r="108" spans="1:3">
      <c r="A108" s="215"/>
      <c r="B108" s="215"/>
      <c r="C108" s="215"/>
    </row>
    <row r="109" spans="1:3">
      <c r="A109" s="215"/>
      <c r="B109" s="215"/>
      <c r="C109" s="215"/>
    </row>
    <row r="110" spans="1:3">
      <c r="A110" s="215"/>
      <c r="B110" s="215"/>
      <c r="C110" s="215"/>
    </row>
    <row r="111" spans="1:3">
      <c r="A111" s="215"/>
      <c r="B111" s="215"/>
      <c r="C111" s="215"/>
    </row>
    <row r="199" ht="26.1" customHeight="1"/>
    <row r="202" ht="12.75" customHeight="1"/>
    <row r="210" ht="18" customHeight="1"/>
    <row r="214" ht="24.6" customHeight="1"/>
    <row r="219" ht="36" customHeight="1"/>
  </sheetData>
  <mergeCells count="99">
    <mergeCell ref="A97:C97"/>
    <mergeCell ref="A105:C105"/>
    <mergeCell ref="B106:C106"/>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zoomScaleNormal="100" workbookViewId="0">
      <pane xSplit="1" ySplit="5" topLeftCell="B6" activePane="bottomRight" state="frozen"/>
      <selection pane="topRight" activeCell="B1" sqref="B1"/>
      <selection pane="bottomLeft" activeCell="A6" sqref="A6"/>
      <selection pane="bottomRight" activeCell="I15" sqref="I15"/>
    </sheetView>
  </sheetViews>
  <sheetFormatPr defaultRowHeight="15.75"/>
  <cols>
    <col min="1" max="1" width="9.5703125" style="483" bestFit="1" customWidth="1"/>
    <col min="2" max="2" width="80.85546875" style="15" customWidth="1"/>
    <col min="3" max="3" width="12.7109375" style="15" customWidth="1"/>
    <col min="4" max="7" width="12.7109375" style="2" customWidth="1"/>
    <col min="8" max="13" width="6.7109375" customWidth="1"/>
  </cols>
  <sheetData>
    <row r="1" spans="1:8">
      <c r="A1" s="485" t="s">
        <v>188</v>
      </c>
      <c r="B1" s="474" t="str">
        <f>Info!C2</f>
        <v>სს "ზირაათ ბანკი საქართველო"</v>
      </c>
    </row>
    <row r="2" spans="1:8">
      <c r="A2" s="485" t="s">
        <v>189</v>
      </c>
      <c r="B2" s="484">
        <v>44286</v>
      </c>
      <c r="C2" s="26"/>
      <c r="D2" s="17"/>
      <c r="E2" s="17"/>
      <c r="F2" s="17"/>
      <c r="G2" s="17"/>
      <c r="H2" s="1"/>
    </row>
    <row r="3" spans="1:8">
      <c r="A3" s="179"/>
      <c r="C3" s="26"/>
      <c r="D3" s="17"/>
      <c r="E3" s="17"/>
      <c r="F3" s="17"/>
      <c r="G3" s="17"/>
      <c r="H3" s="1"/>
    </row>
    <row r="4" spans="1:8" ht="16.5" thickBot="1">
      <c r="A4" s="475" t="s">
        <v>405</v>
      </c>
      <c r="B4" s="197" t="s">
        <v>223</v>
      </c>
      <c r="C4" s="198"/>
      <c r="D4" s="199"/>
      <c r="E4" s="199"/>
      <c r="F4" s="199"/>
      <c r="G4" s="199"/>
      <c r="H4" s="1"/>
    </row>
    <row r="5" spans="1:8" ht="15">
      <c r="A5" s="476" t="s">
        <v>26</v>
      </c>
      <c r="B5" s="305"/>
      <c r="C5" s="438" t="str">
        <f>INT((MONTH($B$2))/3)&amp;"Q"&amp;"-"&amp;YEAR($B$2)</f>
        <v>1Q-2021</v>
      </c>
      <c r="D5" s="438" t="str">
        <f>IF(INT(MONTH($B$2))=3, "4"&amp;"Q"&amp;"-"&amp;YEAR($B$2)-1, IF(INT(MONTH($B$2))=6, "1"&amp;"Q"&amp;"-"&amp;YEAR($B$2), IF(INT(MONTH($B$2))=9, "2"&amp;"Q"&amp;"-"&amp;YEAR($B$2),IF(INT(MONTH($B$2))=12, "3"&amp;"Q"&amp;"-"&amp;YEAR($B$2), 0))))</f>
        <v>4Q-2020</v>
      </c>
      <c r="E5" s="438" t="str">
        <f>IF(INT(MONTH($B$2))=3, "3"&amp;"Q"&amp;"-"&amp;YEAR($B$2)-1, IF(INT(MONTH($B$2))=6, "4"&amp;"Q"&amp;"-"&amp;YEAR($B$2)-1, IF(INT(MONTH($B$2))=9, "1"&amp;"Q"&amp;"-"&amp;YEAR($B$2),IF(INT(MONTH($B$2))=12, "2"&amp;"Q"&amp;"-"&amp;YEAR($B$2), 0))))</f>
        <v>3Q-2020</v>
      </c>
      <c r="F5" s="438" t="str">
        <f>IF(INT(MONTH($B$2))=3, "2"&amp;"Q"&amp;"-"&amp;YEAR($B$2)-1, IF(INT(MONTH($B$2))=6, "3"&amp;"Q"&amp;"-"&amp;YEAR($B$2)-1, IF(INT(MONTH($B$2))=9, "4"&amp;"Q"&amp;"-"&amp;YEAR($B$2)-1,IF(INT(MONTH($B$2))=12, "1"&amp;"Q"&amp;"-"&amp;YEAR($B$2), 0))))</f>
        <v>2Q-2020</v>
      </c>
      <c r="G5" s="439" t="str">
        <f>IF(INT(MONTH($B$2))=3, "1"&amp;"Q"&amp;"-"&amp;YEAR($B$2)-1, IF(INT(MONTH($B$2))=6, "2"&amp;"Q"&amp;"-"&amp;YEAR($B$2)-1, IF(INT(MONTH($B$2))=9, "3"&amp;"Q"&amp;"-"&amp;YEAR($B$2)-1,IF(INT(MONTH($B$2))=12, "4"&amp;"Q"&amp;"-"&amp;YEAR($B$2)-1, 0))))</f>
        <v>1Q-2020</v>
      </c>
    </row>
    <row r="6" spans="1:8" ht="15">
      <c r="A6" s="477"/>
      <c r="B6" s="440" t="s">
        <v>186</v>
      </c>
      <c r="C6" s="306"/>
      <c r="D6" s="306"/>
      <c r="E6" s="306"/>
      <c r="F6" s="306"/>
      <c r="G6" s="307"/>
    </row>
    <row r="7" spans="1:8" ht="15">
      <c r="A7" s="477"/>
      <c r="B7" s="441" t="s">
        <v>190</v>
      </c>
      <c r="C7" s="306"/>
      <c r="D7" s="306"/>
      <c r="E7" s="306"/>
      <c r="F7" s="306"/>
      <c r="G7" s="307"/>
    </row>
    <row r="8" spans="1:8" ht="15">
      <c r="A8" s="477">
        <v>1</v>
      </c>
      <c r="B8" s="427" t="s">
        <v>23</v>
      </c>
      <c r="C8" s="442">
        <v>56427701.109999999</v>
      </c>
      <c r="D8" s="443">
        <v>56448456.539999999</v>
      </c>
      <c r="E8" s="443">
        <v>55635723.875800006</v>
      </c>
      <c r="F8" s="443">
        <v>54905755.940000005</v>
      </c>
      <c r="G8" s="444">
        <v>54030544.229999997</v>
      </c>
    </row>
    <row r="9" spans="1:8" ht="15">
      <c r="A9" s="477">
        <v>2</v>
      </c>
      <c r="B9" s="427" t="s">
        <v>89</v>
      </c>
      <c r="C9" s="442">
        <v>56427701.109999999</v>
      </c>
      <c r="D9" s="443">
        <v>56448456.539999999</v>
      </c>
      <c r="E9" s="443">
        <v>55635723.875800006</v>
      </c>
      <c r="F9" s="443">
        <v>54905755.940000005</v>
      </c>
      <c r="G9" s="444">
        <v>54030544.229999997</v>
      </c>
    </row>
    <row r="10" spans="1:8" ht="15">
      <c r="A10" s="477">
        <v>3</v>
      </c>
      <c r="B10" s="427" t="s">
        <v>88</v>
      </c>
      <c r="C10" s="442">
        <v>57578852.776100002</v>
      </c>
      <c r="D10" s="443">
        <v>57671941.317499995</v>
      </c>
      <c r="E10" s="443">
        <v>56875223.997400008</v>
      </c>
      <c r="F10" s="443">
        <v>56278492.596685633</v>
      </c>
      <c r="G10" s="444">
        <v>55425513.972709998</v>
      </c>
    </row>
    <row r="11" spans="1:8" ht="15">
      <c r="A11" s="477">
        <v>4</v>
      </c>
      <c r="B11" s="427" t="s">
        <v>616</v>
      </c>
      <c r="C11" s="442">
        <v>7265955.3354414487</v>
      </c>
      <c r="D11" s="443">
        <v>6469022.4855752531</v>
      </c>
      <c r="E11" s="443">
        <v>6096036.2802358391</v>
      </c>
      <c r="F11" s="443">
        <v>6090289.5465176897</v>
      </c>
      <c r="G11" s="444">
        <v>6552942.6268017702</v>
      </c>
    </row>
    <row r="12" spans="1:8" ht="15">
      <c r="A12" s="477">
        <v>5</v>
      </c>
      <c r="B12" s="427" t="s">
        <v>617</v>
      </c>
      <c r="C12" s="442">
        <v>9688993.3888130244</v>
      </c>
      <c r="D12" s="443">
        <v>8626428.5460980646</v>
      </c>
      <c r="E12" s="443">
        <v>8128984.5290187337</v>
      </c>
      <c r="F12" s="443">
        <v>8121309.645818321</v>
      </c>
      <c r="G12" s="444">
        <v>8738337.5496599786</v>
      </c>
    </row>
    <row r="13" spans="1:8" ht="15">
      <c r="A13" s="477">
        <v>6</v>
      </c>
      <c r="B13" s="427" t="s">
        <v>618</v>
      </c>
      <c r="C13" s="442">
        <v>15424131.268677164</v>
      </c>
      <c r="D13" s="443">
        <v>15419434.832774829</v>
      </c>
      <c r="E13" s="443">
        <v>14439730.267522696</v>
      </c>
      <c r="F13" s="443">
        <v>15392755.5838196</v>
      </c>
      <c r="G13" s="444">
        <v>15635994.98615572</v>
      </c>
    </row>
    <row r="14" spans="1:8" ht="15">
      <c r="A14" s="477"/>
      <c r="B14" s="440" t="s">
        <v>620</v>
      </c>
      <c r="C14" s="306"/>
      <c r="D14" s="306"/>
      <c r="E14" s="306"/>
      <c r="F14" s="306"/>
      <c r="G14" s="307"/>
    </row>
    <row r="15" spans="1:8" ht="27" customHeight="1">
      <c r="A15" s="477">
        <v>7</v>
      </c>
      <c r="B15" s="427" t="s">
        <v>619</v>
      </c>
      <c r="C15" s="445">
        <v>121742214.92061999</v>
      </c>
      <c r="D15" s="443">
        <v>121972234.08904998</v>
      </c>
      <c r="E15" s="443">
        <v>122276122.90457998</v>
      </c>
      <c r="F15" s="443">
        <v>121631906.88344999</v>
      </c>
      <c r="G15" s="444">
        <v>123473198.9755</v>
      </c>
    </row>
    <row r="16" spans="1:8" ht="15">
      <c r="A16" s="477"/>
      <c r="B16" s="440" t="s">
        <v>624</v>
      </c>
      <c r="C16" s="306"/>
      <c r="D16" s="306"/>
      <c r="E16" s="306"/>
      <c r="F16" s="306"/>
      <c r="G16" s="307"/>
    </row>
    <row r="17" spans="1:7" s="3" customFormat="1" ht="15">
      <c r="A17" s="477"/>
      <c r="B17" s="441" t="s">
        <v>605</v>
      </c>
      <c r="C17" s="306"/>
      <c r="D17" s="306"/>
      <c r="E17" s="306"/>
      <c r="F17" s="306"/>
      <c r="G17" s="307"/>
    </row>
    <row r="18" spans="1:7" ht="15">
      <c r="A18" s="478">
        <v>8</v>
      </c>
      <c r="B18" s="446" t="s">
        <v>614</v>
      </c>
      <c r="C18" s="453">
        <v>0.46350151545043561</v>
      </c>
      <c r="D18" s="454">
        <v>0.4627975945639225</v>
      </c>
      <c r="E18" s="454">
        <v>0.45500071930818564</v>
      </c>
      <c r="F18" s="454">
        <v>0.45140915198025916</v>
      </c>
      <c r="G18" s="455">
        <v>0.43758924753153056</v>
      </c>
    </row>
    <row r="19" spans="1:7" ht="15" customHeight="1">
      <c r="A19" s="478">
        <v>9</v>
      </c>
      <c r="B19" s="446" t="s">
        <v>613</v>
      </c>
      <c r="C19" s="453">
        <v>0.46350151545043561</v>
      </c>
      <c r="D19" s="454">
        <v>0.4627975945639225</v>
      </c>
      <c r="E19" s="454">
        <v>0.45500071930818564</v>
      </c>
      <c r="F19" s="454">
        <v>0.45140915198025916</v>
      </c>
      <c r="G19" s="455">
        <v>0.43758924753153056</v>
      </c>
    </row>
    <row r="20" spans="1:7" ht="15">
      <c r="A20" s="478">
        <v>10</v>
      </c>
      <c r="B20" s="446" t="s">
        <v>615</v>
      </c>
      <c r="C20" s="453">
        <v>0.47295716455991327</v>
      </c>
      <c r="D20" s="454">
        <v>0.4728284412286376</v>
      </c>
      <c r="E20" s="454">
        <v>0.46513761351252075</v>
      </c>
      <c r="F20" s="454">
        <v>0.46269514339368828</v>
      </c>
      <c r="G20" s="455">
        <v>0.44888700084386512</v>
      </c>
    </row>
    <row r="21" spans="1:7" ht="15">
      <c r="A21" s="478">
        <v>11</v>
      </c>
      <c r="B21" s="427" t="s">
        <v>616</v>
      </c>
      <c r="C21" s="453">
        <v>5.9683120930394566E-2</v>
      </c>
      <c r="D21" s="454">
        <v>5.3036845097486067E-2</v>
      </c>
      <c r="E21" s="454">
        <v>5.2732085984812681E-2</v>
      </c>
      <c r="F21" s="454">
        <v>5.4796036560728532E-2</v>
      </c>
      <c r="G21" s="455">
        <v>5.3071781416322003E-2</v>
      </c>
    </row>
    <row r="22" spans="1:7" ht="15">
      <c r="A22" s="478">
        <v>12</v>
      </c>
      <c r="B22" s="427" t="s">
        <v>617</v>
      </c>
      <c r="C22" s="453">
        <v>7.9586143517518332E-2</v>
      </c>
      <c r="D22" s="454">
        <v>7.0724526860761167E-2</v>
      </c>
      <c r="E22" s="454">
        <v>7.0317545934428766E-2</v>
      </c>
      <c r="F22" s="454">
        <v>7.306969182240429E-2</v>
      </c>
      <c r="G22" s="455">
        <v>7.077112784122383E-2</v>
      </c>
    </row>
    <row r="23" spans="1:7" ht="15">
      <c r="A23" s="478">
        <v>13</v>
      </c>
      <c r="B23" s="427" t="s">
        <v>618</v>
      </c>
      <c r="C23" s="453">
        <v>0.12669501108333059</v>
      </c>
      <c r="D23" s="454">
        <v>0.12641758141051468</v>
      </c>
      <c r="E23" s="454">
        <v>0.12490691706235238</v>
      </c>
      <c r="F23" s="454">
        <v>0.13849292242987238</v>
      </c>
      <c r="G23" s="455">
        <v>0.12663472815066751</v>
      </c>
    </row>
    <row r="24" spans="1:7" ht="15">
      <c r="A24" s="477"/>
      <c r="B24" s="440" t="s">
        <v>6</v>
      </c>
      <c r="C24" s="306"/>
      <c r="D24" s="306"/>
      <c r="E24" s="306"/>
      <c r="F24" s="306"/>
      <c r="G24" s="307"/>
    </row>
    <row r="25" spans="1:7" ht="15" customHeight="1">
      <c r="A25" s="479">
        <v>14</v>
      </c>
      <c r="B25" s="447" t="s">
        <v>7</v>
      </c>
      <c r="C25" s="462">
        <v>6.1290472407412804E-2</v>
      </c>
      <c r="D25" s="463">
        <v>6.2736361564335152E-2</v>
      </c>
      <c r="E25" s="463">
        <v>6.1837183575288973E-2</v>
      </c>
      <c r="F25" s="463">
        <v>6.141333288386331E-2</v>
      </c>
      <c r="G25" s="464">
        <v>6.2497383009308696E-2</v>
      </c>
    </row>
    <row r="26" spans="1:7" ht="15">
      <c r="A26" s="479">
        <v>15</v>
      </c>
      <c r="B26" s="447" t="s">
        <v>8</v>
      </c>
      <c r="C26" s="462">
        <v>2.1652534706165503E-3</v>
      </c>
      <c r="D26" s="463">
        <v>3.7285730713852907E-3</v>
      </c>
      <c r="E26" s="463">
        <v>4.0449785750117668E-3</v>
      </c>
      <c r="F26" s="463">
        <v>4.3993657288501822E-3</v>
      </c>
      <c r="G26" s="464">
        <v>4.6313383687180071E-3</v>
      </c>
    </row>
    <row r="27" spans="1:7" ht="15">
      <c r="A27" s="479">
        <v>16</v>
      </c>
      <c r="B27" s="447" t="s">
        <v>9</v>
      </c>
      <c r="C27" s="462">
        <v>2.2414726497189365E-2</v>
      </c>
      <c r="D27" s="463">
        <v>2.7894549735021888E-2</v>
      </c>
      <c r="E27" s="463">
        <v>2.7791719080733621E-2</v>
      </c>
      <c r="F27" s="463">
        <v>2.9492171924650777E-2</v>
      </c>
      <c r="G27" s="464">
        <v>3.4072501002301518E-2</v>
      </c>
    </row>
    <row r="28" spans="1:7" ht="15">
      <c r="A28" s="479">
        <v>17</v>
      </c>
      <c r="B28" s="447" t="s">
        <v>224</v>
      </c>
      <c r="C28" s="462">
        <v>5.9125218936796259E-2</v>
      </c>
      <c r="D28" s="463">
        <v>5.900778849294986E-2</v>
      </c>
      <c r="E28" s="463">
        <v>5.7792205000277208E-2</v>
      </c>
      <c r="F28" s="463">
        <v>5.7013967155013126E-2</v>
      </c>
      <c r="G28" s="464">
        <v>5.7866044640590697E-2</v>
      </c>
    </row>
    <row r="29" spans="1:7" ht="15">
      <c r="A29" s="479">
        <v>18</v>
      </c>
      <c r="B29" s="447" t="s">
        <v>10</v>
      </c>
      <c r="C29" s="462">
        <v>5.6527665772547276E-3</v>
      </c>
      <c r="D29" s="463">
        <v>1.1377407511853919E-2</v>
      </c>
      <c r="E29" s="463">
        <v>5.3464791104110704E-3</v>
      </c>
      <c r="F29" s="463">
        <v>-3.4102603116236245E-3</v>
      </c>
      <c r="G29" s="464">
        <v>-3.5331086269587364E-2</v>
      </c>
    </row>
    <row r="30" spans="1:7" ht="15">
      <c r="A30" s="479">
        <v>19</v>
      </c>
      <c r="B30" s="447" t="s">
        <v>11</v>
      </c>
      <c r="C30" s="462">
        <v>1.2680804411362375E-2</v>
      </c>
      <c r="D30" s="463">
        <v>2.5198878706643477E-2</v>
      </c>
      <c r="E30" s="463">
        <v>1.1891615141066493E-2</v>
      </c>
      <c r="F30" s="463">
        <v>-7.6319500400280176E-3</v>
      </c>
      <c r="G30" s="464">
        <v>-7.9704064759850993E-2</v>
      </c>
    </row>
    <row r="31" spans="1:7" ht="15">
      <c r="A31" s="477"/>
      <c r="B31" s="440" t="s">
        <v>12</v>
      </c>
      <c r="C31" s="465"/>
      <c r="D31" s="465"/>
      <c r="E31" s="465"/>
      <c r="F31" s="465"/>
      <c r="G31" s="466"/>
    </row>
    <row r="32" spans="1:7" ht="15">
      <c r="A32" s="479">
        <v>20</v>
      </c>
      <c r="B32" s="447" t="s">
        <v>13</v>
      </c>
      <c r="C32" s="462">
        <v>0.11312336513378102</v>
      </c>
      <c r="D32" s="463">
        <v>8.3632897806058093E-2</v>
      </c>
      <c r="E32" s="463">
        <v>0.10945849889851239</v>
      </c>
      <c r="F32" s="463">
        <v>2.5032157666530736E-2</v>
      </c>
      <c r="G32" s="464">
        <v>2.6268454597431622E-2</v>
      </c>
    </row>
    <row r="33" spans="1:7" ht="15" customHeight="1">
      <c r="A33" s="479">
        <v>21</v>
      </c>
      <c r="B33" s="447" t="s">
        <v>14</v>
      </c>
      <c r="C33" s="462">
        <v>8.4052371646712448E-2</v>
      </c>
      <c r="D33" s="463">
        <v>7.0846776316208004E-2</v>
      </c>
      <c r="E33" s="463">
        <v>7.7106039471356788E-2</v>
      </c>
      <c r="F33" s="463">
        <v>7.7142922600211189E-2</v>
      </c>
      <c r="G33" s="464">
        <v>7.7158944723548006E-2</v>
      </c>
    </row>
    <row r="34" spans="1:7" ht="15">
      <c r="A34" s="479">
        <v>22</v>
      </c>
      <c r="B34" s="447" t="s">
        <v>15</v>
      </c>
      <c r="C34" s="462">
        <v>0.36982990775865487</v>
      </c>
      <c r="D34" s="463">
        <v>0.34672623075364545</v>
      </c>
      <c r="E34" s="463">
        <v>0.33351611538383846</v>
      </c>
      <c r="F34" s="463">
        <v>0.32044529999004212</v>
      </c>
      <c r="G34" s="464">
        <v>0.37637671828763097</v>
      </c>
    </row>
    <row r="35" spans="1:7" ht="15" customHeight="1">
      <c r="A35" s="479">
        <v>23</v>
      </c>
      <c r="B35" s="447" t="s">
        <v>16</v>
      </c>
      <c r="C35" s="462">
        <v>0.42770681092952545</v>
      </c>
      <c r="D35" s="463">
        <v>0.38022322063853553</v>
      </c>
      <c r="E35" s="463">
        <v>0.425686993592515</v>
      </c>
      <c r="F35" s="463">
        <v>0.42751209231724718</v>
      </c>
      <c r="G35" s="464">
        <v>0.44313449364465568</v>
      </c>
    </row>
    <row r="36" spans="1:7" ht="15">
      <c r="A36" s="479">
        <v>24</v>
      </c>
      <c r="B36" s="447" t="s">
        <v>17</v>
      </c>
      <c r="C36" s="462">
        <v>-4.6349656514264294E-2</v>
      </c>
      <c r="D36" s="463">
        <v>0.16117457607324229</v>
      </c>
      <c r="E36" s="463">
        <v>5.4287922634525906E-2</v>
      </c>
      <c r="F36" s="463">
        <v>3.172848619171742E-2</v>
      </c>
      <c r="G36" s="464">
        <v>5.5176784992317512E-2</v>
      </c>
    </row>
    <row r="37" spans="1:7" ht="15" customHeight="1">
      <c r="A37" s="477"/>
      <c r="B37" s="440" t="s">
        <v>18</v>
      </c>
      <c r="C37" s="465"/>
      <c r="D37" s="465"/>
      <c r="E37" s="465"/>
      <c r="F37" s="465"/>
      <c r="G37" s="466"/>
    </row>
    <row r="38" spans="1:7" ht="15" customHeight="1">
      <c r="A38" s="479">
        <v>25</v>
      </c>
      <c r="B38" s="447" t="s">
        <v>19</v>
      </c>
      <c r="C38" s="462">
        <v>0.53397555497544835</v>
      </c>
      <c r="D38" s="462">
        <v>0.51934837069352535</v>
      </c>
      <c r="E38" s="462">
        <v>0.52514159492289092</v>
      </c>
      <c r="F38" s="462">
        <v>0.47561832075298255</v>
      </c>
      <c r="G38" s="467">
        <v>0.53466599747680776</v>
      </c>
    </row>
    <row r="39" spans="1:7" ht="15" customHeight="1">
      <c r="A39" s="479">
        <v>26</v>
      </c>
      <c r="B39" s="447" t="s">
        <v>20</v>
      </c>
      <c r="C39" s="462">
        <v>0.80515640200946148</v>
      </c>
      <c r="D39" s="462">
        <v>0.71390224039171424</v>
      </c>
      <c r="E39" s="462">
        <v>0.80453006079988043</v>
      </c>
      <c r="F39" s="462">
        <v>0.79375139614619583</v>
      </c>
      <c r="G39" s="467">
        <v>0.82961870786602654</v>
      </c>
    </row>
    <row r="40" spans="1:7" ht="15" customHeight="1">
      <c r="A40" s="479">
        <v>27</v>
      </c>
      <c r="B40" s="448" t="s">
        <v>21</v>
      </c>
      <c r="C40" s="462">
        <v>0.46988665597411661</v>
      </c>
      <c r="D40" s="462">
        <v>0.48709024582852101</v>
      </c>
      <c r="E40" s="462">
        <v>0.44155254310124459</v>
      </c>
      <c r="F40" s="462">
        <v>0.45841243632783618</v>
      </c>
      <c r="G40" s="467">
        <v>0.3902760862141374</v>
      </c>
    </row>
    <row r="41" spans="1:7" ht="15" customHeight="1">
      <c r="A41" s="480"/>
      <c r="B41" s="440" t="s">
        <v>526</v>
      </c>
      <c r="C41" s="306"/>
      <c r="D41" s="306"/>
      <c r="E41" s="306"/>
      <c r="F41" s="306"/>
      <c r="G41" s="307"/>
    </row>
    <row r="42" spans="1:7" ht="15" customHeight="1">
      <c r="A42" s="479">
        <v>28</v>
      </c>
      <c r="B42" s="460" t="s">
        <v>510</v>
      </c>
      <c r="C42" s="448">
        <v>66070853.618216597</v>
      </c>
      <c r="D42" s="448">
        <v>58912200.113830395</v>
      </c>
      <c r="E42" s="448">
        <v>62011428.383511901</v>
      </c>
      <c r="F42" s="448">
        <v>57959686.900636896</v>
      </c>
      <c r="G42" s="451">
        <v>61239734.485952497</v>
      </c>
    </row>
    <row r="43" spans="1:7" ht="15">
      <c r="A43" s="479">
        <v>29</v>
      </c>
      <c r="B43" s="447" t="s">
        <v>511</v>
      </c>
      <c r="C43" s="448">
        <v>31213299.14956639</v>
      </c>
      <c r="D43" s="449">
        <v>29242106.293685731</v>
      </c>
      <c r="E43" s="449">
        <v>29694143.921390142</v>
      </c>
      <c r="F43" s="449">
        <v>29016445.351027921</v>
      </c>
      <c r="G43" s="450">
        <v>29057810.459163375</v>
      </c>
    </row>
    <row r="44" spans="1:7" ht="15">
      <c r="A44" s="481">
        <v>30</v>
      </c>
      <c r="B44" s="456" t="s">
        <v>509</v>
      </c>
      <c r="C44" s="468">
        <v>2.1167532884499471</v>
      </c>
      <c r="D44" s="468">
        <v>2.0146360020089027</v>
      </c>
      <c r="E44" s="468">
        <v>2.0883386484444846</v>
      </c>
      <c r="F44" s="468">
        <v>1.9974771616394305</v>
      </c>
      <c r="G44" s="469">
        <v>2.107513729295476</v>
      </c>
    </row>
    <row r="45" spans="1:7" ht="15">
      <c r="A45" s="481"/>
      <c r="B45" s="440" t="s">
        <v>625</v>
      </c>
      <c r="C45" s="306"/>
      <c r="D45" s="306"/>
      <c r="E45" s="306"/>
      <c r="F45" s="306"/>
      <c r="G45" s="307"/>
    </row>
    <row r="46" spans="1:7" ht="15">
      <c r="A46" s="481">
        <v>31</v>
      </c>
      <c r="B46" s="456" t="s">
        <v>626</v>
      </c>
      <c r="C46" s="457">
        <v>91608179.058809996</v>
      </c>
      <c r="D46" s="458">
        <v>92564614.013439983</v>
      </c>
      <c r="E46" s="458">
        <v>88904378.126285017</v>
      </c>
      <c r="F46" s="458">
        <v>89994941.865465</v>
      </c>
      <c r="G46" s="459">
        <v>88822888.575655013</v>
      </c>
    </row>
    <row r="47" spans="1:7" ht="15">
      <c r="A47" s="481">
        <v>32</v>
      </c>
      <c r="B47" s="456" t="s">
        <v>627</v>
      </c>
      <c r="C47" s="457">
        <v>54540329.069260001</v>
      </c>
      <c r="D47" s="458">
        <v>52945563.01958999</v>
      </c>
      <c r="E47" s="458">
        <v>49524058.377266362</v>
      </c>
      <c r="F47" s="458">
        <v>51148939.88231352</v>
      </c>
      <c r="G47" s="459">
        <v>52370067.041590557</v>
      </c>
    </row>
    <row r="48" spans="1:7" thickBot="1">
      <c r="A48" s="482">
        <v>33</v>
      </c>
      <c r="B48" s="229" t="s">
        <v>628</v>
      </c>
      <c r="C48" s="486">
        <v>1.6796411136881491</v>
      </c>
      <c r="D48" s="487">
        <v>1.7482978503636055</v>
      </c>
      <c r="E48" s="487">
        <v>1.7951755376957532</v>
      </c>
      <c r="F48" s="487">
        <v>1.7594683696774682</v>
      </c>
      <c r="G48" s="488">
        <v>1.6960621514025338</v>
      </c>
    </row>
    <row r="50" spans="2:7" ht="39.75">
      <c r="B50" s="21" t="s">
        <v>604</v>
      </c>
    </row>
    <row r="51" spans="2:7" ht="65.25">
      <c r="B51" s="360" t="s">
        <v>525</v>
      </c>
      <c r="D51" s="330"/>
      <c r="E51" s="330"/>
      <c r="F51" s="330"/>
      <c r="G51" s="33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F41" sqref="F7:G4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16" t="s">
        <v>188</v>
      </c>
      <c r="B1" s="330" t="str">
        <f>Info!C2</f>
        <v>სს "ზირაათ ბანკი საქართველო"</v>
      </c>
    </row>
    <row r="2" spans="1:8" ht="15.75">
      <c r="A2" s="16" t="s">
        <v>189</v>
      </c>
      <c r="B2" s="489">
        <f>'1. key ratios'!B2</f>
        <v>44286</v>
      </c>
    </row>
    <row r="3" spans="1:8" ht="15.75">
      <c r="A3" s="16"/>
    </row>
    <row r="4" spans="1:8" ht="16.5" thickBot="1">
      <c r="A4" s="28" t="s">
        <v>406</v>
      </c>
      <c r="B4" s="66" t="s">
        <v>245</v>
      </c>
      <c r="C4" s="28"/>
      <c r="D4" s="29"/>
      <c r="E4" s="29"/>
      <c r="F4" s="30"/>
      <c r="G4" s="30"/>
      <c r="H4" s="31" t="s">
        <v>93</v>
      </c>
    </row>
    <row r="5" spans="1:8" ht="15.75">
      <c r="A5" s="32"/>
      <c r="B5" s="33"/>
      <c r="C5" s="524" t="s">
        <v>194</v>
      </c>
      <c r="D5" s="525"/>
      <c r="E5" s="526"/>
      <c r="F5" s="524" t="s">
        <v>195</v>
      </c>
      <c r="G5" s="525"/>
      <c r="H5" s="527"/>
    </row>
    <row r="6" spans="1:8" ht="15.75">
      <c r="A6" s="34" t="s">
        <v>26</v>
      </c>
      <c r="B6" s="35" t="s">
        <v>153</v>
      </c>
      <c r="C6" s="36" t="s">
        <v>27</v>
      </c>
      <c r="D6" s="36" t="s">
        <v>94</v>
      </c>
      <c r="E6" s="36" t="s">
        <v>68</v>
      </c>
      <c r="F6" s="36" t="s">
        <v>27</v>
      </c>
      <c r="G6" s="36" t="s">
        <v>94</v>
      </c>
      <c r="H6" s="37" t="s">
        <v>68</v>
      </c>
    </row>
    <row r="7" spans="1:8" ht="15.75">
      <c r="A7" s="34">
        <v>1</v>
      </c>
      <c r="B7" s="38" t="s">
        <v>154</v>
      </c>
      <c r="C7" s="230">
        <v>2033143.52</v>
      </c>
      <c r="D7" s="230">
        <v>6733148.4846000001</v>
      </c>
      <c r="E7" s="231">
        <v>8766292.0045999996</v>
      </c>
      <c r="F7" s="232">
        <v>1503501.73</v>
      </c>
      <c r="G7" s="233">
        <v>4096765.6630000002</v>
      </c>
      <c r="H7" s="234">
        <v>5600267.3930000002</v>
      </c>
    </row>
    <row r="8" spans="1:8" ht="15.75">
      <c r="A8" s="34">
        <v>2</v>
      </c>
      <c r="B8" s="38" t="s">
        <v>155</v>
      </c>
      <c r="C8" s="230">
        <v>8043942.25</v>
      </c>
      <c r="D8" s="230">
        <v>24799864.243100002</v>
      </c>
      <c r="E8" s="231">
        <v>32843806.493100002</v>
      </c>
      <c r="F8" s="232">
        <v>3609477.86</v>
      </c>
      <c r="G8" s="233">
        <v>23214464.432</v>
      </c>
      <c r="H8" s="234">
        <v>26823942.291999999</v>
      </c>
    </row>
    <row r="9" spans="1:8" ht="15.75">
      <c r="A9" s="34">
        <v>3</v>
      </c>
      <c r="B9" s="38" t="s">
        <v>156</v>
      </c>
      <c r="C9" s="230">
        <v>24436.43</v>
      </c>
      <c r="D9" s="230">
        <v>3597122.9112</v>
      </c>
      <c r="E9" s="231">
        <v>3621559.3412000001</v>
      </c>
      <c r="F9" s="232">
        <v>20034.29</v>
      </c>
      <c r="G9" s="233">
        <v>9079349.1167000011</v>
      </c>
      <c r="H9" s="234">
        <v>9099383.4067000002</v>
      </c>
    </row>
    <row r="10" spans="1:8" ht="15.75">
      <c r="A10" s="34">
        <v>4</v>
      </c>
      <c r="B10" s="38" t="s">
        <v>185</v>
      </c>
      <c r="C10" s="230">
        <v>0</v>
      </c>
      <c r="D10" s="230">
        <v>0</v>
      </c>
      <c r="E10" s="231">
        <v>0</v>
      </c>
      <c r="F10" s="232">
        <v>0</v>
      </c>
      <c r="G10" s="233">
        <v>0</v>
      </c>
      <c r="H10" s="234">
        <v>0</v>
      </c>
    </row>
    <row r="11" spans="1:8" ht="15.75">
      <c r="A11" s="34">
        <v>5</v>
      </c>
      <c r="B11" s="38" t="s">
        <v>157</v>
      </c>
      <c r="C11" s="230">
        <v>23430102.859999999</v>
      </c>
      <c r="D11" s="230">
        <v>0</v>
      </c>
      <c r="E11" s="231">
        <v>23430102.859999999</v>
      </c>
      <c r="F11" s="232">
        <v>24831064.210000001</v>
      </c>
      <c r="G11" s="233">
        <v>0</v>
      </c>
      <c r="H11" s="234">
        <v>24831064.210000001</v>
      </c>
    </row>
    <row r="12" spans="1:8" ht="15.75">
      <c r="A12" s="34">
        <v>6.1</v>
      </c>
      <c r="B12" s="39" t="s">
        <v>158</v>
      </c>
      <c r="C12" s="230">
        <v>34088307.140000001</v>
      </c>
      <c r="D12" s="230">
        <v>20005512.2267</v>
      </c>
      <c r="E12" s="231">
        <v>54093819.366700001</v>
      </c>
      <c r="F12" s="232">
        <v>32144635.579999998</v>
      </c>
      <c r="G12" s="233">
        <v>19400321.965100002</v>
      </c>
      <c r="H12" s="234">
        <v>51544957.545100003</v>
      </c>
    </row>
    <row r="13" spans="1:8" ht="15.75">
      <c r="A13" s="34">
        <v>6.2</v>
      </c>
      <c r="B13" s="39" t="s">
        <v>159</v>
      </c>
      <c r="C13" s="230">
        <v>-2682365.4500000002</v>
      </c>
      <c r="D13" s="230">
        <v>-1864348.3592000001</v>
      </c>
      <c r="E13" s="231">
        <v>-4546713.8092</v>
      </c>
      <c r="F13" s="232">
        <v>-2292717.2599999998</v>
      </c>
      <c r="G13" s="233">
        <v>-1684437.27</v>
      </c>
      <c r="H13" s="234">
        <v>-3977154.53</v>
      </c>
    </row>
    <row r="14" spans="1:8" ht="15.75">
      <c r="A14" s="34">
        <v>6</v>
      </c>
      <c r="B14" s="38" t="s">
        <v>160</v>
      </c>
      <c r="C14" s="231">
        <v>31405941.690000001</v>
      </c>
      <c r="D14" s="231">
        <v>18141163.8675</v>
      </c>
      <c r="E14" s="231">
        <v>49547105.557500005</v>
      </c>
      <c r="F14" s="231">
        <v>29851918.32</v>
      </c>
      <c r="G14" s="231">
        <v>17715884.695100002</v>
      </c>
      <c r="H14" s="234">
        <v>47567803.015100002</v>
      </c>
    </row>
    <row r="15" spans="1:8" ht="15.75">
      <c r="A15" s="34">
        <v>7</v>
      </c>
      <c r="B15" s="38" t="s">
        <v>161</v>
      </c>
      <c r="C15" s="230">
        <v>387832.73</v>
      </c>
      <c r="D15" s="230">
        <v>226783.54949999999</v>
      </c>
      <c r="E15" s="231">
        <v>614616.27949999995</v>
      </c>
      <c r="F15" s="232">
        <v>1478241.85</v>
      </c>
      <c r="G15" s="233">
        <v>111634.03119999998</v>
      </c>
      <c r="H15" s="234">
        <v>1589875.8812000002</v>
      </c>
    </row>
    <row r="16" spans="1:8" ht="15.75">
      <c r="A16" s="34">
        <v>8</v>
      </c>
      <c r="B16" s="38" t="s">
        <v>162</v>
      </c>
      <c r="C16" s="230">
        <v>62320</v>
      </c>
      <c r="D16" s="230">
        <v>0</v>
      </c>
      <c r="E16" s="231">
        <v>62320</v>
      </c>
      <c r="F16" s="232">
        <v>82225</v>
      </c>
      <c r="G16" s="233">
        <v>0</v>
      </c>
      <c r="H16" s="234">
        <v>82225</v>
      </c>
    </row>
    <row r="17" spans="1:8" ht="15.75">
      <c r="A17" s="34">
        <v>9</v>
      </c>
      <c r="B17" s="38" t="s">
        <v>163</v>
      </c>
      <c r="C17" s="230">
        <v>0</v>
      </c>
      <c r="D17" s="230">
        <v>0</v>
      </c>
      <c r="E17" s="231">
        <v>0</v>
      </c>
      <c r="F17" s="232">
        <v>0</v>
      </c>
      <c r="G17" s="233">
        <v>0</v>
      </c>
      <c r="H17" s="234">
        <v>0</v>
      </c>
    </row>
    <row r="18" spans="1:8" ht="15.75">
      <c r="A18" s="34">
        <v>10</v>
      </c>
      <c r="B18" s="38" t="s">
        <v>164</v>
      </c>
      <c r="C18" s="230">
        <v>6666212.5800000001</v>
      </c>
      <c r="D18" s="230">
        <v>0</v>
      </c>
      <c r="E18" s="231">
        <v>6666212.5800000001</v>
      </c>
      <c r="F18" s="232">
        <v>6697821.5800000001</v>
      </c>
      <c r="G18" s="233">
        <v>0</v>
      </c>
      <c r="H18" s="234">
        <v>6697821.5800000001</v>
      </c>
    </row>
    <row r="19" spans="1:8" ht="15.75">
      <c r="A19" s="34">
        <v>11</v>
      </c>
      <c r="B19" s="38" t="s">
        <v>165</v>
      </c>
      <c r="C19" s="230">
        <v>619331.59</v>
      </c>
      <c r="D19" s="230">
        <v>814724.48609999998</v>
      </c>
      <c r="E19" s="231">
        <v>1434056.0760999999</v>
      </c>
      <c r="F19" s="232">
        <v>305267.13</v>
      </c>
      <c r="G19" s="233">
        <v>196007.06950000001</v>
      </c>
      <c r="H19" s="234">
        <v>501274.19949999999</v>
      </c>
    </row>
    <row r="20" spans="1:8" ht="15.75">
      <c r="A20" s="34">
        <v>12</v>
      </c>
      <c r="B20" s="40" t="s">
        <v>166</v>
      </c>
      <c r="C20" s="231">
        <v>72673263.650000006</v>
      </c>
      <c r="D20" s="231">
        <v>54312807.542000011</v>
      </c>
      <c r="E20" s="231">
        <v>126986071.19200002</v>
      </c>
      <c r="F20" s="231">
        <v>68379551.969999999</v>
      </c>
      <c r="G20" s="231">
        <v>54414105.0075</v>
      </c>
      <c r="H20" s="234">
        <v>122793656.97749999</v>
      </c>
    </row>
    <row r="21" spans="1:8" ht="15.75">
      <c r="A21" s="34"/>
      <c r="B21" s="35" t="s">
        <v>183</v>
      </c>
      <c r="C21" s="235"/>
      <c r="D21" s="235"/>
      <c r="E21" s="235"/>
      <c r="F21" s="236"/>
      <c r="G21" s="237"/>
      <c r="H21" s="238"/>
    </row>
    <row r="22" spans="1:8" ht="15.75">
      <c r="A22" s="34">
        <v>13</v>
      </c>
      <c r="B22" s="38" t="s">
        <v>167</v>
      </c>
      <c r="C22" s="230">
        <v>0</v>
      </c>
      <c r="D22" s="230">
        <v>2558850</v>
      </c>
      <c r="E22" s="231">
        <v>2558850</v>
      </c>
      <c r="F22" s="232">
        <v>0</v>
      </c>
      <c r="G22" s="233">
        <v>2463375</v>
      </c>
      <c r="H22" s="234">
        <v>2463375</v>
      </c>
    </row>
    <row r="23" spans="1:8" ht="15.75">
      <c r="A23" s="34">
        <v>14</v>
      </c>
      <c r="B23" s="38" t="s">
        <v>168</v>
      </c>
      <c r="C23" s="230">
        <v>8932696.0099999998</v>
      </c>
      <c r="D23" s="230">
        <v>44148361.249499992</v>
      </c>
      <c r="E23" s="231">
        <v>53081057.259499989</v>
      </c>
      <c r="F23" s="232">
        <v>7488587.8200000003</v>
      </c>
      <c r="G23" s="233">
        <v>31559721.057400003</v>
      </c>
      <c r="H23" s="234">
        <v>39048308.877400003</v>
      </c>
    </row>
    <row r="24" spans="1:8" ht="15.75">
      <c r="A24" s="34">
        <v>15</v>
      </c>
      <c r="B24" s="38" t="s">
        <v>169</v>
      </c>
      <c r="C24" s="230">
        <v>2562344.67</v>
      </c>
      <c r="D24" s="230">
        <v>4025658.4182000002</v>
      </c>
      <c r="E24" s="231">
        <v>6588003.0882000001</v>
      </c>
      <c r="F24" s="232">
        <v>2453122.1800000002</v>
      </c>
      <c r="G24" s="233">
        <v>6421996.7997000003</v>
      </c>
      <c r="H24" s="234">
        <v>8875118.979700001</v>
      </c>
    </row>
    <row r="25" spans="1:8" ht="15.75">
      <c r="A25" s="34">
        <v>16</v>
      </c>
      <c r="B25" s="38" t="s">
        <v>170</v>
      </c>
      <c r="C25" s="230">
        <v>274288.82</v>
      </c>
      <c r="D25" s="230">
        <v>4226061.8291999996</v>
      </c>
      <c r="E25" s="231">
        <v>4500350.6491999999</v>
      </c>
      <c r="F25" s="232">
        <v>737906</v>
      </c>
      <c r="G25" s="233">
        <v>14761744.580200002</v>
      </c>
      <c r="H25" s="234">
        <v>15499650.580200002</v>
      </c>
    </row>
    <row r="26" spans="1:8" ht="15.75">
      <c r="A26" s="34">
        <v>17</v>
      </c>
      <c r="B26" s="38" t="s">
        <v>171</v>
      </c>
      <c r="C26" s="235">
        <v>0</v>
      </c>
      <c r="D26" s="235">
        <v>0</v>
      </c>
      <c r="E26" s="231">
        <v>0</v>
      </c>
      <c r="F26" s="236">
        <v>0</v>
      </c>
      <c r="G26" s="237">
        <v>0</v>
      </c>
      <c r="H26" s="234">
        <v>0</v>
      </c>
    </row>
    <row r="27" spans="1:8" ht="15.75">
      <c r="A27" s="34">
        <v>18</v>
      </c>
      <c r="B27" s="38" t="s">
        <v>172</v>
      </c>
      <c r="C27" s="230">
        <v>0</v>
      </c>
      <c r="D27" s="230">
        <v>0</v>
      </c>
      <c r="E27" s="231">
        <v>0</v>
      </c>
      <c r="F27" s="232">
        <v>8121.83</v>
      </c>
      <c r="G27" s="233">
        <v>0</v>
      </c>
      <c r="H27" s="234">
        <v>8121.83</v>
      </c>
    </row>
    <row r="28" spans="1:8" ht="15.75">
      <c r="A28" s="34">
        <v>19</v>
      </c>
      <c r="B28" s="38" t="s">
        <v>173</v>
      </c>
      <c r="C28" s="230">
        <v>13514.71</v>
      </c>
      <c r="D28" s="230">
        <v>137253.54250000001</v>
      </c>
      <c r="E28" s="231">
        <v>150768.2525</v>
      </c>
      <c r="F28" s="232">
        <v>20609.97</v>
      </c>
      <c r="G28" s="233">
        <v>243795.85070000001</v>
      </c>
      <c r="H28" s="234">
        <v>264405.82070000004</v>
      </c>
    </row>
    <row r="29" spans="1:8" ht="15.75">
      <c r="A29" s="34">
        <v>20</v>
      </c>
      <c r="B29" s="38" t="s">
        <v>95</v>
      </c>
      <c r="C29" s="230">
        <v>1788814.87</v>
      </c>
      <c r="D29" s="230">
        <v>986274.46580000001</v>
      </c>
      <c r="E29" s="231">
        <v>2775089.3358</v>
      </c>
      <c r="F29" s="232">
        <v>904865.4</v>
      </c>
      <c r="G29" s="233">
        <v>1096296.2985</v>
      </c>
      <c r="H29" s="234">
        <v>2001161.6984999999</v>
      </c>
    </row>
    <row r="30" spans="1:8" ht="15.75">
      <c r="A30" s="34">
        <v>21</v>
      </c>
      <c r="B30" s="38" t="s">
        <v>174</v>
      </c>
      <c r="C30" s="230">
        <v>0</v>
      </c>
      <c r="D30" s="230">
        <v>0</v>
      </c>
      <c r="E30" s="231">
        <v>0</v>
      </c>
      <c r="F30" s="232">
        <v>0</v>
      </c>
      <c r="G30" s="233">
        <v>0</v>
      </c>
      <c r="H30" s="234">
        <v>0</v>
      </c>
    </row>
    <row r="31" spans="1:8" ht="15.75">
      <c r="A31" s="34">
        <v>22</v>
      </c>
      <c r="B31" s="40" t="s">
        <v>175</v>
      </c>
      <c r="C31" s="231">
        <v>13571659.080000002</v>
      </c>
      <c r="D31" s="231">
        <v>56082459.505199991</v>
      </c>
      <c r="E31" s="231">
        <v>69654118.585199997</v>
      </c>
      <c r="F31" s="231">
        <v>11613213.200000001</v>
      </c>
      <c r="G31" s="231">
        <v>56546929.586500004</v>
      </c>
      <c r="H31" s="234">
        <v>68160142.786500007</v>
      </c>
    </row>
    <row r="32" spans="1:8" ht="15.75">
      <c r="A32" s="34"/>
      <c r="B32" s="35" t="s">
        <v>184</v>
      </c>
      <c r="C32" s="235"/>
      <c r="D32" s="235"/>
      <c r="E32" s="230"/>
      <c r="F32" s="236"/>
      <c r="G32" s="237"/>
      <c r="H32" s="238"/>
    </row>
    <row r="33" spans="1:8" ht="15.75">
      <c r="A33" s="34">
        <v>23</v>
      </c>
      <c r="B33" s="38" t="s">
        <v>176</v>
      </c>
      <c r="C33" s="230">
        <v>50000000</v>
      </c>
      <c r="D33" s="235">
        <v>0</v>
      </c>
      <c r="E33" s="231">
        <v>50000000</v>
      </c>
      <c r="F33" s="232">
        <v>50000000</v>
      </c>
      <c r="G33" s="237">
        <v>0</v>
      </c>
      <c r="H33" s="234">
        <v>50000000</v>
      </c>
    </row>
    <row r="34" spans="1:8" ht="15.75">
      <c r="A34" s="34">
        <v>24</v>
      </c>
      <c r="B34" s="38" t="s">
        <v>177</v>
      </c>
      <c r="C34" s="230">
        <v>0</v>
      </c>
      <c r="D34" s="235">
        <v>0</v>
      </c>
      <c r="E34" s="231">
        <v>0</v>
      </c>
      <c r="F34" s="232">
        <v>0</v>
      </c>
      <c r="G34" s="237">
        <v>0</v>
      </c>
      <c r="H34" s="234">
        <v>0</v>
      </c>
    </row>
    <row r="35" spans="1:8" ht="15.75">
      <c r="A35" s="34">
        <v>25</v>
      </c>
      <c r="B35" s="39" t="s">
        <v>178</v>
      </c>
      <c r="C35" s="230">
        <v>0</v>
      </c>
      <c r="D35" s="235">
        <v>0</v>
      </c>
      <c r="E35" s="231">
        <v>0</v>
      </c>
      <c r="F35" s="232">
        <v>0</v>
      </c>
      <c r="G35" s="237">
        <v>0</v>
      </c>
      <c r="H35" s="234">
        <v>0</v>
      </c>
    </row>
    <row r="36" spans="1:8" ht="15.75">
      <c r="A36" s="34">
        <v>26</v>
      </c>
      <c r="B36" s="38" t="s">
        <v>179</v>
      </c>
      <c r="C36" s="230">
        <v>0</v>
      </c>
      <c r="D36" s="235">
        <v>0</v>
      </c>
      <c r="E36" s="231">
        <v>0</v>
      </c>
      <c r="F36" s="232">
        <v>0</v>
      </c>
      <c r="G36" s="237">
        <v>0</v>
      </c>
      <c r="H36" s="234">
        <v>0</v>
      </c>
    </row>
    <row r="37" spans="1:8" ht="15.75">
      <c r="A37" s="34">
        <v>27</v>
      </c>
      <c r="B37" s="38" t="s">
        <v>180</v>
      </c>
      <c r="C37" s="230">
        <v>0</v>
      </c>
      <c r="D37" s="235">
        <v>0</v>
      </c>
      <c r="E37" s="231">
        <v>0</v>
      </c>
      <c r="F37" s="232">
        <v>0</v>
      </c>
      <c r="G37" s="237">
        <v>0</v>
      </c>
      <c r="H37" s="234">
        <v>0</v>
      </c>
    </row>
    <row r="38" spans="1:8" ht="15.75">
      <c r="A38" s="34">
        <v>28</v>
      </c>
      <c r="B38" s="38" t="s">
        <v>181</v>
      </c>
      <c r="C38" s="230">
        <v>7331952.71</v>
      </c>
      <c r="D38" s="235">
        <v>0</v>
      </c>
      <c r="E38" s="231">
        <v>7331952.71</v>
      </c>
      <c r="F38" s="232">
        <v>4633514.18</v>
      </c>
      <c r="G38" s="237">
        <v>0</v>
      </c>
      <c r="H38" s="234">
        <v>4633514.18</v>
      </c>
    </row>
    <row r="39" spans="1:8" ht="15.75">
      <c r="A39" s="34">
        <v>29</v>
      </c>
      <c r="B39" s="38" t="s">
        <v>196</v>
      </c>
      <c r="C39" s="230">
        <v>0</v>
      </c>
      <c r="D39" s="235">
        <v>0</v>
      </c>
      <c r="E39" s="231">
        <v>0</v>
      </c>
      <c r="F39" s="232">
        <v>0</v>
      </c>
      <c r="G39" s="237">
        <v>0</v>
      </c>
      <c r="H39" s="234">
        <v>0</v>
      </c>
    </row>
    <row r="40" spans="1:8" ht="15.75">
      <c r="A40" s="34">
        <v>30</v>
      </c>
      <c r="B40" s="40" t="s">
        <v>182</v>
      </c>
      <c r="C40" s="230">
        <v>57331952.710000001</v>
      </c>
      <c r="D40" s="235">
        <v>0</v>
      </c>
      <c r="E40" s="231">
        <v>57331952.710000001</v>
      </c>
      <c r="F40" s="232">
        <v>54633514.18</v>
      </c>
      <c r="G40" s="237">
        <v>0</v>
      </c>
      <c r="H40" s="234">
        <v>54633514.18</v>
      </c>
    </row>
    <row r="41" spans="1:8" ht="16.5" thickBot="1">
      <c r="A41" s="41">
        <v>31</v>
      </c>
      <c r="B41" s="42" t="s">
        <v>197</v>
      </c>
      <c r="C41" s="239">
        <v>70903611.790000007</v>
      </c>
      <c r="D41" s="239">
        <v>56082459.505199991</v>
      </c>
      <c r="E41" s="239">
        <v>126986071.29519999</v>
      </c>
      <c r="F41" s="239">
        <v>66246727.380000003</v>
      </c>
      <c r="G41" s="239">
        <v>56546929.586500004</v>
      </c>
      <c r="H41" s="240">
        <v>122793656.96650001</v>
      </c>
    </row>
    <row r="43" spans="1:8">
      <c r="B43" s="4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58" activePane="bottomRight" state="frozen"/>
      <selection pane="topRight" activeCell="B1" sqref="B1"/>
      <selection pane="bottomLeft" activeCell="A6" sqref="A6"/>
      <selection pane="bottomRight" activeCell="F67" sqref="F8:G67"/>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2"/>
  </cols>
  <sheetData>
    <row r="1" spans="1:8" ht="15.75">
      <c r="A1" s="16" t="s">
        <v>188</v>
      </c>
      <c r="B1" s="15" t="str">
        <f>Info!C2</f>
        <v>სს "ზირაათ ბანკი საქართველო"</v>
      </c>
      <c r="C1" s="15"/>
    </row>
    <row r="2" spans="1:8" ht="15.75">
      <c r="A2" s="16" t="s">
        <v>189</v>
      </c>
      <c r="B2" s="452">
        <f>'1. key ratios'!B2</f>
        <v>44286</v>
      </c>
      <c r="C2" s="26"/>
      <c r="D2" s="17"/>
      <c r="E2" s="17"/>
      <c r="F2" s="17"/>
      <c r="G2" s="17"/>
      <c r="H2" s="17"/>
    </row>
    <row r="3" spans="1:8" ht="15.75">
      <c r="A3" s="16"/>
      <c r="B3" s="15"/>
      <c r="C3" s="26"/>
      <c r="D3" s="17"/>
      <c r="E3" s="17"/>
      <c r="F3" s="17"/>
      <c r="G3" s="17"/>
      <c r="H3" s="17"/>
    </row>
    <row r="4" spans="1:8" ht="16.5" thickBot="1">
      <c r="A4" s="44" t="s">
        <v>407</v>
      </c>
      <c r="B4" s="27" t="s">
        <v>222</v>
      </c>
      <c r="C4" s="30"/>
      <c r="D4" s="30"/>
      <c r="E4" s="30"/>
      <c r="F4" s="44"/>
      <c r="G4" s="44"/>
      <c r="H4" s="45" t="s">
        <v>93</v>
      </c>
    </row>
    <row r="5" spans="1:8" ht="15.75">
      <c r="A5" s="116"/>
      <c r="B5" s="117"/>
      <c r="C5" s="524" t="s">
        <v>194</v>
      </c>
      <c r="D5" s="525"/>
      <c r="E5" s="526"/>
      <c r="F5" s="524" t="s">
        <v>195</v>
      </c>
      <c r="G5" s="525"/>
      <c r="H5" s="527"/>
    </row>
    <row r="6" spans="1:8">
      <c r="A6" s="118" t="s">
        <v>26</v>
      </c>
      <c r="B6" s="46"/>
      <c r="C6" s="47" t="s">
        <v>27</v>
      </c>
      <c r="D6" s="47" t="s">
        <v>96</v>
      </c>
      <c r="E6" s="47" t="s">
        <v>68</v>
      </c>
      <c r="F6" s="47" t="s">
        <v>27</v>
      </c>
      <c r="G6" s="47" t="s">
        <v>96</v>
      </c>
      <c r="H6" s="119" t="s">
        <v>68</v>
      </c>
    </row>
    <row r="7" spans="1:8">
      <c r="A7" s="120"/>
      <c r="B7" s="49" t="s">
        <v>92</v>
      </c>
      <c r="C7" s="50"/>
      <c r="D7" s="50"/>
      <c r="E7" s="50"/>
      <c r="F7" s="50"/>
      <c r="G7" s="50"/>
      <c r="H7" s="121"/>
    </row>
    <row r="8" spans="1:8" ht="15.75">
      <c r="A8" s="120">
        <v>1</v>
      </c>
      <c r="B8" s="51" t="s">
        <v>97</v>
      </c>
      <c r="C8" s="241">
        <v>207562.31</v>
      </c>
      <c r="D8" s="241">
        <v>-11114.21</v>
      </c>
      <c r="E8" s="231">
        <v>196448.1</v>
      </c>
      <c r="F8" s="241">
        <v>207646.64</v>
      </c>
      <c r="G8" s="241">
        <v>71744.399999999994</v>
      </c>
      <c r="H8" s="242">
        <v>279391.04000000004</v>
      </c>
    </row>
    <row r="9" spans="1:8" ht="15.75">
      <c r="A9" s="120">
        <v>2</v>
      </c>
      <c r="B9" s="51" t="s">
        <v>98</v>
      </c>
      <c r="C9" s="243">
        <v>887751.33000000007</v>
      </c>
      <c r="D9" s="243">
        <v>331226.55000000005</v>
      </c>
      <c r="E9" s="231">
        <v>1218977.8800000001</v>
      </c>
      <c r="F9" s="243">
        <v>836405.02</v>
      </c>
      <c r="G9" s="243">
        <v>303430.45</v>
      </c>
      <c r="H9" s="242">
        <v>1139835.47</v>
      </c>
    </row>
    <row r="10" spans="1:8" ht="15.75">
      <c r="A10" s="120">
        <v>2.1</v>
      </c>
      <c r="B10" s="52" t="s">
        <v>99</v>
      </c>
      <c r="C10" s="241">
        <v>0</v>
      </c>
      <c r="D10" s="241">
        <v>0</v>
      </c>
      <c r="E10" s="231">
        <v>0</v>
      </c>
      <c r="F10" s="241">
        <v>0</v>
      </c>
      <c r="G10" s="241">
        <v>0</v>
      </c>
      <c r="H10" s="242">
        <v>0</v>
      </c>
    </row>
    <row r="11" spans="1:8" ht="15.75">
      <c r="A11" s="120">
        <v>2.2000000000000002</v>
      </c>
      <c r="B11" s="52" t="s">
        <v>100</v>
      </c>
      <c r="C11" s="241">
        <v>658129.69999999995</v>
      </c>
      <c r="D11" s="241">
        <v>106756.38</v>
      </c>
      <c r="E11" s="231">
        <v>764886.08</v>
      </c>
      <c r="F11" s="241">
        <v>721811.28</v>
      </c>
      <c r="G11" s="241">
        <v>122056.71</v>
      </c>
      <c r="H11" s="242">
        <v>843867.99</v>
      </c>
    </row>
    <row r="12" spans="1:8" ht="15.75">
      <c r="A12" s="120">
        <v>2.2999999999999998</v>
      </c>
      <c r="B12" s="52" t="s">
        <v>101</v>
      </c>
      <c r="C12" s="241">
        <v>0</v>
      </c>
      <c r="D12" s="241">
        <v>0</v>
      </c>
      <c r="E12" s="231">
        <v>0</v>
      </c>
      <c r="F12" s="241">
        <v>0</v>
      </c>
      <c r="G12" s="241">
        <v>0</v>
      </c>
      <c r="H12" s="242">
        <v>0</v>
      </c>
    </row>
    <row r="13" spans="1:8" ht="15.75">
      <c r="A13" s="120">
        <v>2.4</v>
      </c>
      <c r="B13" s="52" t="s">
        <v>102</v>
      </c>
      <c r="C13" s="241">
        <v>0</v>
      </c>
      <c r="D13" s="241">
        <v>0</v>
      </c>
      <c r="E13" s="231">
        <v>0</v>
      </c>
      <c r="F13" s="241">
        <v>0</v>
      </c>
      <c r="G13" s="241">
        <v>0</v>
      </c>
      <c r="H13" s="242">
        <v>0</v>
      </c>
    </row>
    <row r="14" spans="1:8" ht="15.75">
      <c r="A14" s="120">
        <v>2.5</v>
      </c>
      <c r="B14" s="52" t="s">
        <v>103</v>
      </c>
      <c r="C14" s="241">
        <v>58675.03</v>
      </c>
      <c r="D14" s="241">
        <v>43770.93</v>
      </c>
      <c r="E14" s="231">
        <v>102445.95999999999</v>
      </c>
      <c r="F14" s="241">
        <v>8301.85</v>
      </c>
      <c r="G14" s="241">
        <v>45393.08</v>
      </c>
      <c r="H14" s="242">
        <v>53694.93</v>
      </c>
    </row>
    <row r="15" spans="1:8" ht="15.75">
      <c r="A15" s="120">
        <v>2.6</v>
      </c>
      <c r="B15" s="52" t="s">
        <v>104</v>
      </c>
      <c r="C15" s="241">
        <v>0</v>
      </c>
      <c r="D15" s="241">
        <v>4461.92</v>
      </c>
      <c r="E15" s="231">
        <v>4461.92</v>
      </c>
      <c r="F15" s="241">
        <v>0</v>
      </c>
      <c r="G15" s="241">
        <v>0</v>
      </c>
      <c r="H15" s="242">
        <v>0</v>
      </c>
    </row>
    <row r="16" spans="1:8" ht="15.75">
      <c r="A16" s="120">
        <v>2.7</v>
      </c>
      <c r="B16" s="52" t="s">
        <v>105</v>
      </c>
      <c r="C16" s="241">
        <v>0</v>
      </c>
      <c r="D16" s="241">
        <v>41188.07</v>
      </c>
      <c r="E16" s="231">
        <v>41188.07</v>
      </c>
      <c r="F16" s="241">
        <v>0</v>
      </c>
      <c r="G16" s="241">
        <v>11519.56</v>
      </c>
      <c r="H16" s="242">
        <v>11519.56</v>
      </c>
    </row>
    <row r="17" spans="1:8" ht="15.75">
      <c r="A17" s="120">
        <v>2.8</v>
      </c>
      <c r="B17" s="52" t="s">
        <v>106</v>
      </c>
      <c r="C17" s="241">
        <v>167834.67</v>
      </c>
      <c r="D17" s="241">
        <v>135049.25</v>
      </c>
      <c r="E17" s="231">
        <v>302883.92000000004</v>
      </c>
      <c r="F17" s="241">
        <v>103317.09</v>
      </c>
      <c r="G17" s="241">
        <v>124461.1</v>
      </c>
      <c r="H17" s="242">
        <v>227778.19</v>
      </c>
    </row>
    <row r="18" spans="1:8" ht="15.75">
      <c r="A18" s="120">
        <v>2.9</v>
      </c>
      <c r="B18" s="52" t="s">
        <v>107</v>
      </c>
      <c r="C18" s="241">
        <v>3111.93</v>
      </c>
      <c r="D18" s="241">
        <v>0</v>
      </c>
      <c r="E18" s="231">
        <v>3111.93</v>
      </c>
      <c r="F18" s="241">
        <v>2974.8</v>
      </c>
      <c r="G18" s="241">
        <v>0</v>
      </c>
      <c r="H18" s="242">
        <v>2974.8</v>
      </c>
    </row>
    <row r="19" spans="1:8" ht="15.75">
      <c r="A19" s="120">
        <v>3</v>
      </c>
      <c r="B19" s="51" t="s">
        <v>108</v>
      </c>
      <c r="C19" s="241">
        <v>5837.12</v>
      </c>
      <c r="D19" s="241">
        <v>8023.49</v>
      </c>
      <c r="E19" s="231">
        <v>13860.61</v>
      </c>
      <c r="F19" s="241">
        <v>13038.03</v>
      </c>
      <c r="G19" s="241">
        <v>14722.33</v>
      </c>
      <c r="H19" s="242">
        <v>27760.36</v>
      </c>
    </row>
    <row r="20" spans="1:8" ht="15.75">
      <c r="A20" s="120">
        <v>4</v>
      </c>
      <c r="B20" s="51" t="s">
        <v>109</v>
      </c>
      <c r="C20" s="241">
        <v>430539.41</v>
      </c>
      <c r="D20" s="241">
        <v>0</v>
      </c>
      <c r="E20" s="231">
        <v>430539.41</v>
      </c>
      <c r="F20" s="241">
        <v>376533.8</v>
      </c>
      <c r="G20" s="241">
        <v>0</v>
      </c>
      <c r="H20" s="242">
        <v>376533.8</v>
      </c>
    </row>
    <row r="21" spans="1:8" ht="15.75">
      <c r="A21" s="120">
        <v>5</v>
      </c>
      <c r="B21" s="51" t="s">
        <v>110</v>
      </c>
      <c r="C21" s="241">
        <v>35673.08</v>
      </c>
      <c r="D21" s="241">
        <v>66937.320000000007</v>
      </c>
      <c r="E21" s="231">
        <v>102610.40000000001</v>
      </c>
      <c r="F21" s="241">
        <v>37654.29</v>
      </c>
      <c r="G21" s="241">
        <v>101138.22</v>
      </c>
      <c r="H21" s="242">
        <v>138792.51</v>
      </c>
    </row>
    <row r="22" spans="1:8" ht="15.75">
      <c r="A22" s="120">
        <v>6</v>
      </c>
      <c r="B22" s="53" t="s">
        <v>111</v>
      </c>
      <c r="C22" s="243">
        <v>1567363.2500000002</v>
      </c>
      <c r="D22" s="243">
        <v>395073.15</v>
      </c>
      <c r="E22" s="231">
        <v>1962436.4000000004</v>
      </c>
      <c r="F22" s="243">
        <v>1471277.78</v>
      </c>
      <c r="G22" s="243">
        <v>491035.39999999997</v>
      </c>
      <c r="H22" s="242">
        <v>1962313.18</v>
      </c>
    </row>
    <row r="23" spans="1:8" ht="15.75">
      <c r="A23" s="120"/>
      <c r="B23" s="49" t="s">
        <v>90</v>
      </c>
      <c r="C23" s="241"/>
      <c r="D23" s="241"/>
      <c r="E23" s="230"/>
      <c r="F23" s="241"/>
      <c r="G23" s="241"/>
      <c r="H23" s="244"/>
    </row>
    <row r="24" spans="1:8" ht="15.75">
      <c r="A24" s="120">
        <v>7</v>
      </c>
      <c r="B24" s="51" t="s">
        <v>112</v>
      </c>
      <c r="C24" s="241">
        <v>20293.93</v>
      </c>
      <c r="D24" s="241">
        <v>1483.1399999999999</v>
      </c>
      <c r="E24" s="231">
        <v>21777.07</v>
      </c>
      <c r="F24" s="241">
        <v>0</v>
      </c>
      <c r="G24" s="241">
        <v>0</v>
      </c>
      <c r="H24" s="242">
        <v>0</v>
      </c>
    </row>
    <row r="25" spans="1:8" ht="15.75">
      <c r="A25" s="120">
        <v>8</v>
      </c>
      <c r="B25" s="51" t="s">
        <v>113</v>
      </c>
      <c r="C25" s="241">
        <v>1679.1699999999983</v>
      </c>
      <c r="D25" s="241">
        <v>12494.87</v>
      </c>
      <c r="E25" s="231">
        <v>14174.039999999999</v>
      </c>
      <c r="F25" s="241">
        <v>17201.669999999998</v>
      </c>
      <c r="G25" s="241">
        <v>103958.22</v>
      </c>
      <c r="H25" s="242">
        <v>121159.89</v>
      </c>
    </row>
    <row r="26" spans="1:8" ht="15.75">
      <c r="A26" s="120">
        <v>9</v>
      </c>
      <c r="B26" s="51" t="s">
        <v>114</v>
      </c>
      <c r="C26" s="241">
        <v>0</v>
      </c>
      <c r="D26" s="241">
        <v>9414.3799999999992</v>
      </c>
      <c r="E26" s="231">
        <v>9414.3799999999992</v>
      </c>
      <c r="F26" s="241">
        <v>0</v>
      </c>
      <c r="G26" s="241">
        <v>8589.0300000000007</v>
      </c>
      <c r="H26" s="242">
        <v>8589.0300000000007</v>
      </c>
    </row>
    <row r="27" spans="1:8" ht="15.75">
      <c r="A27" s="120">
        <v>10</v>
      </c>
      <c r="B27" s="51" t="s">
        <v>115</v>
      </c>
      <c r="C27" s="241"/>
      <c r="D27" s="241"/>
      <c r="E27" s="231">
        <v>0</v>
      </c>
      <c r="F27" s="241"/>
      <c r="G27" s="241"/>
      <c r="H27" s="242">
        <v>0</v>
      </c>
    </row>
    <row r="28" spans="1:8" ht="15.75">
      <c r="A28" s="120">
        <v>11</v>
      </c>
      <c r="B28" s="51" t="s">
        <v>116</v>
      </c>
      <c r="C28" s="241">
        <v>0</v>
      </c>
      <c r="D28" s="241">
        <v>791.28</v>
      </c>
      <c r="E28" s="231">
        <v>791.28</v>
      </c>
      <c r="F28" s="241">
        <v>0</v>
      </c>
      <c r="G28" s="241">
        <v>147.87</v>
      </c>
      <c r="H28" s="242">
        <v>147.87</v>
      </c>
    </row>
    <row r="29" spans="1:8" ht="15.75">
      <c r="A29" s="120">
        <v>12</v>
      </c>
      <c r="B29" s="51" t="s">
        <v>117</v>
      </c>
      <c r="C29" s="241">
        <v>20926.79</v>
      </c>
      <c r="D29" s="241">
        <v>2244.87</v>
      </c>
      <c r="E29" s="231">
        <v>23171.66</v>
      </c>
      <c r="F29" s="241">
        <v>12464.3</v>
      </c>
      <c r="G29" s="241">
        <v>3055.18</v>
      </c>
      <c r="H29" s="242">
        <v>15519.48</v>
      </c>
    </row>
    <row r="30" spans="1:8" ht="15.75">
      <c r="A30" s="120">
        <v>13</v>
      </c>
      <c r="B30" s="54" t="s">
        <v>118</v>
      </c>
      <c r="C30" s="243">
        <v>42899.89</v>
      </c>
      <c r="D30" s="243">
        <v>26428.539999999997</v>
      </c>
      <c r="E30" s="231">
        <v>69328.429999999993</v>
      </c>
      <c r="F30" s="243">
        <v>29665.969999999998</v>
      </c>
      <c r="G30" s="243">
        <v>115750.29999999999</v>
      </c>
      <c r="H30" s="242">
        <v>145416.26999999999</v>
      </c>
    </row>
    <row r="31" spans="1:8" ht="15.75">
      <c r="A31" s="120">
        <v>14</v>
      </c>
      <c r="B31" s="54" t="s">
        <v>119</v>
      </c>
      <c r="C31" s="243">
        <v>1524463.3600000003</v>
      </c>
      <c r="D31" s="243">
        <v>368644.61000000004</v>
      </c>
      <c r="E31" s="231">
        <v>1893107.9700000004</v>
      </c>
      <c r="F31" s="243">
        <v>1441611.81</v>
      </c>
      <c r="G31" s="243">
        <v>375285.1</v>
      </c>
      <c r="H31" s="242">
        <v>1816896.9100000001</v>
      </c>
    </row>
    <row r="32" spans="1:8">
      <c r="A32" s="120"/>
      <c r="B32" s="49"/>
      <c r="C32" s="245"/>
      <c r="D32" s="245"/>
      <c r="E32" s="245"/>
      <c r="F32" s="245"/>
      <c r="G32" s="245"/>
      <c r="H32" s="246"/>
    </row>
    <row r="33" spans="1:8" ht="15.75">
      <c r="A33" s="120"/>
      <c r="B33" s="49" t="s">
        <v>120</v>
      </c>
      <c r="C33" s="241"/>
      <c r="D33" s="241"/>
      <c r="E33" s="230"/>
      <c r="F33" s="241"/>
      <c r="G33" s="241"/>
      <c r="H33" s="244"/>
    </row>
    <row r="34" spans="1:8" ht="15.75">
      <c r="A34" s="120">
        <v>15</v>
      </c>
      <c r="B34" s="48" t="s">
        <v>91</v>
      </c>
      <c r="C34" s="247">
        <v>-76705.800000000017</v>
      </c>
      <c r="D34" s="247">
        <v>-10041.319999999978</v>
      </c>
      <c r="E34" s="231">
        <v>-86747.12</v>
      </c>
      <c r="F34" s="247">
        <v>-60061.399999999994</v>
      </c>
      <c r="G34" s="247">
        <v>43368.510000000009</v>
      </c>
      <c r="H34" s="242">
        <v>-16692.889999999985</v>
      </c>
    </row>
    <row r="35" spans="1:8" ht="15.75">
      <c r="A35" s="120">
        <v>15.1</v>
      </c>
      <c r="B35" s="52" t="s">
        <v>121</v>
      </c>
      <c r="C35" s="241">
        <v>54869.49</v>
      </c>
      <c r="D35" s="241">
        <v>163836.73000000001</v>
      </c>
      <c r="E35" s="231">
        <v>218706.22</v>
      </c>
      <c r="F35" s="241">
        <v>57893.41</v>
      </c>
      <c r="G35" s="241">
        <v>157829.79</v>
      </c>
      <c r="H35" s="242">
        <v>215723.2</v>
      </c>
    </row>
    <row r="36" spans="1:8" ht="15.75">
      <c r="A36" s="120">
        <v>15.2</v>
      </c>
      <c r="B36" s="52" t="s">
        <v>122</v>
      </c>
      <c r="C36" s="241">
        <v>131575.29</v>
      </c>
      <c r="D36" s="241">
        <v>173878.05</v>
      </c>
      <c r="E36" s="231">
        <v>305453.33999999997</v>
      </c>
      <c r="F36" s="241">
        <v>117954.81</v>
      </c>
      <c r="G36" s="241">
        <v>114461.28</v>
      </c>
      <c r="H36" s="242">
        <v>232416.09</v>
      </c>
    </row>
    <row r="37" spans="1:8" ht="15.75">
      <c r="A37" s="120">
        <v>16</v>
      </c>
      <c r="B37" s="51" t="s">
        <v>123</v>
      </c>
      <c r="C37" s="241">
        <v>0</v>
      </c>
      <c r="D37" s="241">
        <v>0</v>
      </c>
      <c r="E37" s="231">
        <v>0</v>
      </c>
      <c r="F37" s="241">
        <v>0</v>
      </c>
      <c r="G37" s="241">
        <v>0</v>
      </c>
      <c r="H37" s="242">
        <v>0</v>
      </c>
    </row>
    <row r="38" spans="1:8" ht="15.75">
      <c r="A38" s="120">
        <v>17</v>
      </c>
      <c r="B38" s="51" t="s">
        <v>124</v>
      </c>
      <c r="C38" s="241">
        <v>0</v>
      </c>
      <c r="D38" s="241">
        <v>0</v>
      </c>
      <c r="E38" s="231">
        <v>0</v>
      </c>
      <c r="F38" s="241">
        <v>0</v>
      </c>
      <c r="G38" s="241">
        <v>0</v>
      </c>
      <c r="H38" s="242">
        <v>0</v>
      </c>
    </row>
    <row r="39" spans="1:8" ht="15.75">
      <c r="A39" s="120">
        <v>18</v>
      </c>
      <c r="B39" s="51" t="s">
        <v>125</v>
      </c>
      <c r="C39" s="241">
        <v>0</v>
      </c>
      <c r="D39" s="241">
        <v>0</v>
      </c>
      <c r="E39" s="231">
        <v>0</v>
      </c>
      <c r="F39" s="241">
        <v>0</v>
      </c>
      <c r="G39" s="241">
        <v>0</v>
      </c>
      <c r="H39" s="242">
        <v>0</v>
      </c>
    </row>
    <row r="40" spans="1:8" ht="15.75">
      <c r="A40" s="120">
        <v>19</v>
      </c>
      <c r="B40" s="51" t="s">
        <v>126</v>
      </c>
      <c r="C40" s="241">
        <v>190252.89</v>
      </c>
      <c r="D40" s="241"/>
      <c r="E40" s="231">
        <v>190252.89</v>
      </c>
      <c r="F40" s="241">
        <v>386443.32</v>
      </c>
      <c r="G40" s="241"/>
      <c r="H40" s="242">
        <v>386443.32</v>
      </c>
    </row>
    <row r="41" spans="1:8" ht="15.75">
      <c r="A41" s="120">
        <v>20</v>
      </c>
      <c r="B41" s="51" t="s">
        <v>127</v>
      </c>
      <c r="C41" s="241">
        <v>-4728.04</v>
      </c>
      <c r="D41" s="241"/>
      <c r="E41" s="231">
        <v>-4728.04</v>
      </c>
      <c r="F41" s="241">
        <v>11331.57</v>
      </c>
      <c r="G41" s="241"/>
      <c r="H41" s="242">
        <v>11331.57</v>
      </c>
    </row>
    <row r="42" spans="1:8" ht="15.75">
      <c r="A42" s="120">
        <v>21</v>
      </c>
      <c r="B42" s="51" t="s">
        <v>128</v>
      </c>
      <c r="C42" s="241">
        <v>9850</v>
      </c>
      <c r="D42" s="241">
        <v>0</v>
      </c>
      <c r="E42" s="231">
        <v>9850</v>
      </c>
      <c r="F42" s="241">
        <v>0</v>
      </c>
      <c r="G42" s="241">
        <v>0</v>
      </c>
      <c r="H42" s="242">
        <v>0</v>
      </c>
    </row>
    <row r="43" spans="1:8" ht="15.75">
      <c r="A43" s="120">
        <v>22</v>
      </c>
      <c r="B43" s="51" t="s">
        <v>129</v>
      </c>
      <c r="C43" s="241">
        <v>0</v>
      </c>
      <c r="D43" s="241">
        <v>0</v>
      </c>
      <c r="E43" s="231">
        <v>0</v>
      </c>
      <c r="F43" s="241">
        <v>0</v>
      </c>
      <c r="G43" s="241">
        <v>954.12</v>
      </c>
      <c r="H43" s="242">
        <v>954.12</v>
      </c>
    </row>
    <row r="44" spans="1:8" ht="15.75">
      <c r="A44" s="120">
        <v>23</v>
      </c>
      <c r="B44" s="51" t="s">
        <v>130</v>
      </c>
      <c r="C44" s="241">
        <v>29059.75</v>
      </c>
      <c r="D44" s="241">
        <v>0</v>
      </c>
      <c r="E44" s="231">
        <v>29059.75</v>
      </c>
      <c r="F44" s="241">
        <v>2152.61</v>
      </c>
      <c r="G44" s="241">
        <v>0</v>
      </c>
      <c r="H44" s="242">
        <v>2152.61</v>
      </c>
    </row>
    <row r="45" spans="1:8" ht="15.75">
      <c r="A45" s="120">
        <v>24</v>
      </c>
      <c r="B45" s="54" t="s">
        <v>131</v>
      </c>
      <c r="C45" s="243">
        <v>147728.79999999999</v>
      </c>
      <c r="D45" s="243">
        <v>-10041.319999999978</v>
      </c>
      <c r="E45" s="231">
        <v>137687.48000000001</v>
      </c>
      <c r="F45" s="243">
        <v>339866.10000000003</v>
      </c>
      <c r="G45" s="243">
        <v>44322.630000000012</v>
      </c>
      <c r="H45" s="242">
        <v>384188.73000000004</v>
      </c>
    </row>
    <row r="46" spans="1:8">
      <c r="A46" s="120"/>
      <c r="B46" s="49" t="s">
        <v>132</v>
      </c>
      <c r="C46" s="241"/>
      <c r="D46" s="241"/>
      <c r="E46" s="241"/>
      <c r="F46" s="241"/>
      <c r="G46" s="241"/>
      <c r="H46" s="248"/>
    </row>
    <row r="47" spans="1:8" ht="15.75">
      <c r="A47" s="120">
        <v>25</v>
      </c>
      <c r="B47" s="51" t="s">
        <v>133</v>
      </c>
      <c r="C47" s="241">
        <v>6964.52</v>
      </c>
      <c r="D47" s="241">
        <v>3987.88</v>
      </c>
      <c r="E47" s="231">
        <v>10952.400000000001</v>
      </c>
      <c r="F47" s="241">
        <v>6999.58</v>
      </c>
      <c r="G47" s="241">
        <v>3291.97</v>
      </c>
      <c r="H47" s="242">
        <v>10291.549999999999</v>
      </c>
    </row>
    <row r="48" spans="1:8" ht="15.75">
      <c r="A48" s="120">
        <v>26</v>
      </c>
      <c r="B48" s="51" t="s">
        <v>134</v>
      </c>
      <c r="C48" s="241">
        <v>26038.32</v>
      </c>
      <c r="D48" s="241">
        <v>0</v>
      </c>
      <c r="E48" s="231">
        <v>26038.32</v>
      </c>
      <c r="F48" s="241">
        <v>34530.49</v>
      </c>
      <c r="G48" s="241">
        <v>0</v>
      </c>
      <c r="H48" s="242">
        <v>34530.49</v>
      </c>
    </row>
    <row r="49" spans="1:9" ht="15.75">
      <c r="A49" s="120">
        <v>27</v>
      </c>
      <c r="B49" s="51" t="s">
        <v>135</v>
      </c>
      <c r="C49" s="241">
        <v>785633.28000000003</v>
      </c>
      <c r="D49" s="241"/>
      <c r="E49" s="231">
        <v>785633.28000000003</v>
      </c>
      <c r="F49" s="241">
        <v>660255.03</v>
      </c>
      <c r="G49" s="241"/>
      <c r="H49" s="242">
        <v>660255.03</v>
      </c>
    </row>
    <row r="50" spans="1:9" ht="15.75">
      <c r="A50" s="120">
        <v>28</v>
      </c>
      <c r="B50" s="51" t="s">
        <v>271</v>
      </c>
      <c r="C50" s="241">
        <v>120</v>
      </c>
      <c r="D50" s="241"/>
      <c r="E50" s="231">
        <v>120</v>
      </c>
      <c r="F50" s="241">
        <v>2851.3</v>
      </c>
      <c r="G50" s="241"/>
      <c r="H50" s="242">
        <v>2851.3</v>
      </c>
    </row>
    <row r="51" spans="1:9" ht="15.75">
      <c r="A51" s="120">
        <v>29</v>
      </c>
      <c r="B51" s="51" t="s">
        <v>136</v>
      </c>
      <c r="C51" s="241">
        <v>294663.65000000002</v>
      </c>
      <c r="D51" s="241"/>
      <c r="E51" s="231">
        <v>294663.65000000002</v>
      </c>
      <c r="F51" s="241">
        <v>219375.02</v>
      </c>
      <c r="G51" s="241"/>
      <c r="H51" s="242">
        <v>219375.02</v>
      </c>
    </row>
    <row r="52" spans="1:9" ht="15.75">
      <c r="A52" s="120">
        <v>30</v>
      </c>
      <c r="B52" s="51" t="s">
        <v>137</v>
      </c>
      <c r="C52" s="241">
        <v>189583.26</v>
      </c>
      <c r="D52" s="241">
        <v>993.95</v>
      </c>
      <c r="E52" s="231">
        <v>190577.21000000002</v>
      </c>
      <c r="F52" s="241">
        <v>191444.8</v>
      </c>
      <c r="G52" s="241">
        <v>1186.4000000000001</v>
      </c>
      <c r="H52" s="242">
        <v>192631.19999999998</v>
      </c>
    </row>
    <row r="53" spans="1:9" ht="15.75">
      <c r="A53" s="120">
        <v>31</v>
      </c>
      <c r="B53" s="54" t="s">
        <v>138</v>
      </c>
      <c r="C53" s="243">
        <v>1303003.03</v>
      </c>
      <c r="D53" s="243">
        <v>4981.83</v>
      </c>
      <c r="E53" s="231">
        <v>1307984.8600000001</v>
      </c>
      <c r="F53" s="243">
        <v>1115456.22</v>
      </c>
      <c r="G53" s="243">
        <v>4478.37</v>
      </c>
      <c r="H53" s="242">
        <v>1119934.5900000001</v>
      </c>
    </row>
    <row r="54" spans="1:9" ht="15.75">
      <c r="A54" s="120">
        <v>32</v>
      </c>
      <c r="B54" s="54" t="s">
        <v>139</v>
      </c>
      <c r="C54" s="243">
        <v>-1155274.23</v>
      </c>
      <c r="D54" s="243">
        <v>-15023.149999999978</v>
      </c>
      <c r="E54" s="231">
        <v>-1170297.3799999999</v>
      </c>
      <c r="F54" s="243">
        <v>-775590.11999999988</v>
      </c>
      <c r="G54" s="243">
        <v>39844.260000000009</v>
      </c>
      <c r="H54" s="242">
        <v>-735745.85999999987</v>
      </c>
    </row>
    <row r="55" spans="1:9">
      <c r="A55" s="120"/>
      <c r="B55" s="49"/>
      <c r="C55" s="245"/>
      <c r="D55" s="245"/>
      <c r="E55" s="245"/>
      <c r="F55" s="245"/>
      <c r="G55" s="245"/>
      <c r="H55" s="246"/>
    </row>
    <row r="56" spans="1:9" ht="15.75">
      <c r="A56" s="120">
        <v>33</v>
      </c>
      <c r="B56" s="54" t="s">
        <v>140</v>
      </c>
      <c r="C56" s="243">
        <v>369189.13000000035</v>
      </c>
      <c r="D56" s="243">
        <v>353621.46000000008</v>
      </c>
      <c r="E56" s="231">
        <v>722810.59000000043</v>
      </c>
      <c r="F56" s="243">
        <v>666021.69000000018</v>
      </c>
      <c r="G56" s="243">
        <v>415129.36</v>
      </c>
      <c r="H56" s="242">
        <v>1081151.0500000003</v>
      </c>
    </row>
    <row r="57" spans="1:9">
      <c r="A57" s="120"/>
      <c r="B57" s="49"/>
      <c r="C57" s="245"/>
      <c r="D57" s="245"/>
      <c r="E57" s="245"/>
      <c r="F57" s="245"/>
      <c r="G57" s="245"/>
      <c r="H57" s="246"/>
    </row>
    <row r="58" spans="1:9" ht="15.75">
      <c r="A58" s="120">
        <v>34</v>
      </c>
      <c r="B58" s="51" t="s">
        <v>141</v>
      </c>
      <c r="C58" s="241">
        <v>493341.26</v>
      </c>
      <c r="D58" s="241"/>
      <c r="E58" s="231">
        <v>493341.26</v>
      </c>
      <c r="F58" s="241">
        <v>2098687.71</v>
      </c>
      <c r="G58" s="241" t="s">
        <v>629</v>
      </c>
      <c r="H58" s="242">
        <v>2098687.71</v>
      </c>
    </row>
    <row r="59" spans="1:9" s="196" customFormat="1" ht="15.75">
      <c r="A59" s="120">
        <v>35</v>
      </c>
      <c r="B59" s="48" t="s">
        <v>142</v>
      </c>
      <c r="C59" s="249">
        <v>0</v>
      </c>
      <c r="D59" s="249"/>
      <c r="E59" s="250">
        <v>0</v>
      </c>
      <c r="F59" s="251">
        <v>0</v>
      </c>
      <c r="G59" s="251" t="s">
        <v>629</v>
      </c>
      <c r="H59" s="252">
        <v>0</v>
      </c>
      <c r="I59" s="195"/>
    </row>
    <row r="60" spans="1:9" ht="15.75">
      <c r="A60" s="120">
        <v>36</v>
      </c>
      <c r="B60" s="51" t="s">
        <v>143</v>
      </c>
      <c r="C60" s="241">
        <v>48475.54</v>
      </c>
      <c r="D60" s="241"/>
      <c r="E60" s="231">
        <v>48475.54</v>
      </c>
      <c r="F60" s="241">
        <v>91800.29</v>
      </c>
      <c r="G60" s="241" t="s">
        <v>629</v>
      </c>
      <c r="H60" s="242">
        <v>91800.29</v>
      </c>
    </row>
    <row r="61" spans="1:9" ht="15.75">
      <c r="A61" s="120">
        <v>37</v>
      </c>
      <c r="B61" s="54" t="s">
        <v>144</v>
      </c>
      <c r="C61" s="243">
        <v>541816.80000000005</v>
      </c>
      <c r="D61" s="243">
        <v>0</v>
      </c>
      <c r="E61" s="231">
        <v>541816.80000000005</v>
      </c>
      <c r="F61" s="243">
        <v>2190488</v>
      </c>
      <c r="G61" s="243">
        <v>0</v>
      </c>
      <c r="H61" s="242">
        <v>2190488</v>
      </c>
    </row>
    <row r="62" spans="1:9">
      <c r="A62" s="120"/>
      <c r="B62" s="55"/>
      <c r="C62" s="241"/>
      <c r="D62" s="241"/>
      <c r="E62" s="241"/>
      <c r="F62" s="241"/>
      <c r="G62" s="241"/>
      <c r="H62" s="248"/>
    </row>
    <row r="63" spans="1:9" ht="15.75">
      <c r="A63" s="120">
        <v>38</v>
      </c>
      <c r="B63" s="56" t="s">
        <v>272</v>
      </c>
      <c r="C63" s="243">
        <v>-172627.66999999969</v>
      </c>
      <c r="D63" s="243">
        <v>353621.46000000008</v>
      </c>
      <c r="E63" s="231">
        <v>180993.79000000039</v>
      </c>
      <c r="F63" s="243">
        <v>-1524466.3099999998</v>
      </c>
      <c r="G63" s="243">
        <v>415129.36</v>
      </c>
      <c r="H63" s="242">
        <v>-1109336.9499999997</v>
      </c>
    </row>
    <row r="64" spans="1:9" ht="15.75">
      <c r="A64" s="118">
        <v>39</v>
      </c>
      <c r="B64" s="51" t="s">
        <v>145</v>
      </c>
      <c r="C64" s="253">
        <v>0</v>
      </c>
      <c r="D64" s="253"/>
      <c r="E64" s="231">
        <v>0</v>
      </c>
      <c r="F64" s="253">
        <v>0</v>
      </c>
      <c r="G64" s="253"/>
      <c r="H64" s="242">
        <v>0</v>
      </c>
    </row>
    <row r="65" spans="1:8" ht="15.75">
      <c r="A65" s="120">
        <v>40</v>
      </c>
      <c r="B65" s="54" t="s">
        <v>146</v>
      </c>
      <c r="C65" s="243">
        <v>-172627.66999999969</v>
      </c>
      <c r="D65" s="243">
        <v>353621.46000000008</v>
      </c>
      <c r="E65" s="231">
        <v>180993.79000000039</v>
      </c>
      <c r="F65" s="243">
        <v>-1524466.3099999998</v>
      </c>
      <c r="G65" s="243">
        <v>415129.36</v>
      </c>
      <c r="H65" s="242">
        <v>-1109336.9499999997</v>
      </c>
    </row>
    <row r="66" spans="1:8" ht="15.75">
      <c r="A66" s="118">
        <v>41</v>
      </c>
      <c r="B66" s="51" t="s">
        <v>147</v>
      </c>
      <c r="C66" s="253">
        <v>0</v>
      </c>
      <c r="D66" s="253"/>
      <c r="E66" s="231">
        <v>0</v>
      </c>
      <c r="F66" s="253">
        <v>0</v>
      </c>
      <c r="G66" s="253"/>
      <c r="H66" s="242">
        <v>0</v>
      </c>
    </row>
    <row r="67" spans="1:8" ht="16.5" thickBot="1">
      <c r="A67" s="122">
        <v>42</v>
      </c>
      <c r="B67" s="123" t="s">
        <v>148</v>
      </c>
      <c r="C67" s="254">
        <v>-172627.66999999969</v>
      </c>
      <c r="D67" s="254">
        <v>353621.46000000008</v>
      </c>
      <c r="E67" s="239">
        <v>180993.79000000039</v>
      </c>
      <c r="F67" s="254">
        <v>-1524466.3099999998</v>
      </c>
      <c r="G67" s="254">
        <v>415129.36</v>
      </c>
      <c r="H67" s="255">
        <v>-1109336.9499999997</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C7" sqref="C7:H53"/>
    </sheetView>
  </sheetViews>
  <sheetFormatPr defaultRowHeight="15"/>
  <cols>
    <col min="1" max="1" width="9.5703125" bestFit="1" customWidth="1"/>
    <col min="2" max="2" width="72.28515625" customWidth="1"/>
    <col min="3" max="8" width="12.7109375" customWidth="1"/>
  </cols>
  <sheetData>
    <row r="1" spans="1:8">
      <c r="A1" s="2" t="s">
        <v>188</v>
      </c>
      <c r="B1" s="513" t="str">
        <f>Info!C2</f>
        <v>სს "ზირაათ ბანკი საქართველო"</v>
      </c>
    </row>
    <row r="2" spans="1:8">
      <c r="A2" s="2" t="s">
        <v>189</v>
      </c>
      <c r="B2" s="489">
        <f>'1. key ratios'!B2</f>
        <v>44286</v>
      </c>
    </row>
    <row r="3" spans="1:8">
      <c r="A3" s="2"/>
    </row>
    <row r="4" spans="1:8" ht="16.5" thickBot="1">
      <c r="A4" s="2" t="s">
        <v>408</v>
      </c>
      <c r="B4" s="2"/>
      <c r="C4" s="205"/>
      <c r="D4" s="205"/>
      <c r="E4" s="205"/>
      <c r="F4" s="206"/>
      <c r="G4" s="206"/>
      <c r="H4" s="207" t="s">
        <v>93</v>
      </c>
    </row>
    <row r="5" spans="1:8" ht="15.75">
      <c r="A5" s="528" t="s">
        <v>26</v>
      </c>
      <c r="B5" s="530" t="s">
        <v>246</v>
      </c>
      <c r="C5" s="532" t="s">
        <v>194</v>
      </c>
      <c r="D5" s="532"/>
      <c r="E5" s="532"/>
      <c r="F5" s="532" t="s">
        <v>195</v>
      </c>
      <c r="G5" s="532"/>
      <c r="H5" s="533"/>
    </row>
    <row r="6" spans="1:8">
      <c r="A6" s="529"/>
      <c r="B6" s="531"/>
      <c r="C6" s="36" t="s">
        <v>27</v>
      </c>
      <c r="D6" s="36" t="s">
        <v>94</v>
      </c>
      <c r="E6" s="36" t="s">
        <v>68</v>
      </c>
      <c r="F6" s="36" t="s">
        <v>27</v>
      </c>
      <c r="G6" s="36" t="s">
        <v>94</v>
      </c>
      <c r="H6" s="37" t="s">
        <v>68</v>
      </c>
    </row>
    <row r="7" spans="1:8" s="3" customFormat="1" ht="15.75">
      <c r="A7" s="208">
        <v>1</v>
      </c>
      <c r="B7" s="209" t="s">
        <v>484</v>
      </c>
      <c r="C7" s="233">
        <v>11800608.75</v>
      </c>
      <c r="D7" s="233">
        <v>16827126.9802</v>
      </c>
      <c r="E7" s="256">
        <f>C7+D7</f>
        <v>28627735.7302</v>
      </c>
      <c r="F7" s="233">
        <v>10782307.91</v>
      </c>
      <c r="G7" s="233">
        <v>27363531.142900001</v>
      </c>
      <c r="H7" s="234">
        <f t="shared" ref="H7:H53" si="0">F7+G7</f>
        <v>38145839.052900001</v>
      </c>
    </row>
    <row r="8" spans="1:8" s="3" customFormat="1" ht="15.75">
      <c r="A8" s="208">
        <v>1.1000000000000001</v>
      </c>
      <c r="B8" s="210" t="s">
        <v>276</v>
      </c>
      <c r="C8" s="233">
        <v>10800081.33</v>
      </c>
      <c r="D8" s="233">
        <v>14810083.5121</v>
      </c>
      <c r="E8" s="256">
        <f t="shared" ref="E8:E53" si="1">C8+D8</f>
        <v>25610164.842100002</v>
      </c>
      <c r="F8" s="233">
        <v>9433845.2100000009</v>
      </c>
      <c r="G8" s="233">
        <v>25756437.6426</v>
      </c>
      <c r="H8" s="234">
        <f t="shared" si="0"/>
        <v>35190282.852600001</v>
      </c>
    </row>
    <row r="9" spans="1:8" s="3" customFormat="1" ht="15.75">
      <c r="A9" s="208">
        <v>1.2</v>
      </c>
      <c r="B9" s="210" t="s">
        <v>277</v>
      </c>
      <c r="C9" s="233"/>
      <c r="D9" s="233"/>
      <c r="E9" s="256">
        <f t="shared" si="1"/>
        <v>0</v>
      </c>
      <c r="F9" s="233"/>
      <c r="G9" s="233"/>
      <c r="H9" s="234">
        <f t="shared" si="0"/>
        <v>0</v>
      </c>
    </row>
    <row r="10" spans="1:8" s="3" customFormat="1" ht="15.75">
      <c r="A10" s="208">
        <v>1.3</v>
      </c>
      <c r="B10" s="210" t="s">
        <v>278</v>
      </c>
      <c r="C10" s="233">
        <v>1000527.42</v>
      </c>
      <c r="D10" s="233">
        <v>2017043.4680999999</v>
      </c>
      <c r="E10" s="256">
        <f t="shared" si="1"/>
        <v>3017570.8881000001</v>
      </c>
      <c r="F10" s="233">
        <v>1348462.7</v>
      </c>
      <c r="G10" s="233">
        <v>1607093.5003</v>
      </c>
      <c r="H10" s="234">
        <f t="shared" si="0"/>
        <v>2955556.2002999997</v>
      </c>
    </row>
    <row r="11" spans="1:8" s="3" customFormat="1" ht="15.75">
      <c r="A11" s="208">
        <v>1.4</v>
      </c>
      <c r="B11" s="210" t="s">
        <v>279</v>
      </c>
      <c r="C11" s="233">
        <v>0</v>
      </c>
      <c r="D11" s="233">
        <v>0</v>
      </c>
      <c r="E11" s="256">
        <f t="shared" si="1"/>
        <v>0</v>
      </c>
      <c r="F11" s="233">
        <v>0</v>
      </c>
      <c r="G11" s="233">
        <v>0</v>
      </c>
      <c r="H11" s="234">
        <f t="shared" si="0"/>
        <v>0</v>
      </c>
    </row>
    <row r="12" spans="1:8" s="3" customFormat="1" ht="29.25" customHeight="1">
      <c r="A12" s="208">
        <v>2</v>
      </c>
      <c r="B12" s="209" t="s">
        <v>280</v>
      </c>
      <c r="C12" s="233"/>
      <c r="D12" s="233">
        <v>0</v>
      </c>
      <c r="E12" s="256">
        <f t="shared" si="1"/>
        <v>0</v>
      </c>
      <c r="F12" s="233"/>
      <c r="G12" s="233">
        <v>0</v>
      </c>
      <c r="H12" s="234">
        <f t="shared" si="0"/>
        <v>0</v>
      </c>
    </row>
    <row r="13" spans="1:8" s="3" customFormat="1" ht="25.5">
      <c r="A13" s="208">
        <v>3</v>
      </c>
      <c r="B13" s="209" t="s">
        <v>281</v>
      </c>
      <c r="C13" s="233">
        <v>0</v>
      </c>
      <c r="D13" s="233">
        <v>0</v>
      </c>
      <c r="E13" s="256">
        <f t="shared" si="1"/>
        <v>0</v>
      </c>
      <c r="F13" s="233">
        <v>0</v>
      </c>
      <c r="G13" s="233">
        <v>0</v>
      </c>
      <c r="H13" s="234">
        <f t="shared" si="0"/>
        <v>0</v>
      </c>
    </row>
    <row r="14" spans="1:8" s="3" customFormat="1" ht="15.75">
      <c r="A14" s="208">
        <v>3.1</v>
      </c>
      <c r="B14" s="210" t="s">
        <v>282</v>
      </c>
      <c r="C14" s="233"/>
      <c r="D14" s="233"/>
      <c r="E14" s="256">
        <f t="shared" si="1"/>
        <v>0</v>
      </c>
      <c r="F14" s="233"/>
      <c r="G14" s="233"/>
      <c r="H14" s="234">
        <f t="shared" si="0"/>
        <v>0</v>
      </c>
    </row>
    <row r="15" spans="1:8" s="3" customFormat="1" ht="15.75">
      <c r="A15" s="208">
        <v>3.2</v>
      </c>
      <c r="B15" s="210" t="s">
        <v>283</v>
      </c>
      <c r="C15" s="233"/>
      <c r="D15" s="233"/>
      <c r="E15" s="256">
        <f t="shared" si="1"/>
        <v>0</v>
      </c>
      <c r="F15" s="233"/>
      <c r="G15" s="233"/>
      <c r="H15" s="234">
        <f t="shared" si="0"/>
        <v>0</v>
      </c>
    </row>
    <row r="16" spans="1:8" s="3" customFormat="1" ht="15.75">
      <c r="A16" s="208">
        <v>4</v>
      </c>
      <c r="B16" s="209" t="s">
        <v>284</v>
      </c>
      <c r="C16" s="233">
        <v>218823734.28</v>
      </c>
      <c r="D16" s="233">
        <v>90491871.669400007</v>
      </c>
      <c r="E16" s="256">
        <f t="shared" si="1"/>
        <v>309315605.94940001</v>
      </c>
      <c r="F16" s="233">
        <v>170578317</v>
      </c>
      <c r="G16" s="233">
        <v>94516949.9366</v>
      </c>
      <c r="H16" s="234">
        <f t="shared" si="0"/>
        <v>265095266.9366</v>
      </c>
    </row>
    <row r="17" spans="1:8" s="3" customFormat="1" ht="15.75">
      <c r="A17" s="208">
        <v>4.0999999999999996</v>
      </c>
      <c r="B17" s="210" t="s">
        <v>285</v>
      </c>
      <c r="C17" s="233">
        <v>209898590</v>
      </c>
      <c r="D17" s="233">
        <v>76852394.430000007</v>
      </c>
      <c r="E17" s="256">
        <f t="shared" si="1"/>
        <v>286750984.43000001</v>
      </c>
      <c r="F17" s="233">
        <v>162542240</v>
      </c>
      <c r="G17" s="233">
        <v>56077822.825000003</v>
      </c>
      <c r="H17" s="234">
        <f t="shared" si="0"/>
        <v>218620062.82499999</v>
      </c>
    </row>
    <row r="18" spans="1:8" s="3" customFormat="1" ht="15.75">
      <c r="A18" s="208">
        <v>4.2</v>
      </c>
      <c r="B18" s="210" t="s">
        <v>286</v>
      </c>
      <c r="C18" s="233">
        <v>8925144.2799999993</v>
      </c>
      <c r="D18" s="233">
        <v>13639477.239399999</v>
      </c>
      <c r="E18" s="256">
        <f t="shared" si="1"/>
        <v>22564621.519400001</v>
      </c>
      <c r="F18" s="233">
        <v>8036077</v>
      </c>
      <c r="G18" s="233">
        <v>38439127.111599997</v>
      </c>
      <c r="H18" s="234">
        <f t="shared" si="0"/>
        <v>46475204.111599997</v>
      </c>
    </row>
    <row r="19" spans="1:8" s="3" customFormat="1" ht="25.5">
      <c r="A19" s="208">
        <v>5</v>
      </c>
      <c r="B19" s="209" t="s">
        <v>287</v>
      </c>
      <c r="C19" s="233">
        <v>190786962.13999999</v>
      </c>
      <c r="D19" s="233">
        <v>165703191.73479998</v>
      </c>
      <c r="E19" s="256">
        <f t="shared" si="1"/>
        <v>356490153.87479997</v>
      </c>
      <c r="F19" s="233">
        <v>50970124</v>
      </c>
      <c r="G19" s="233">
        <v>54366675.920999996</v>
      </c>
      <c r="H19" s="234">
        <f t="shared" si="0"/>
        <v>105336799.921</v>
      </c>
    </row>
    <row r="20" spans="1:8" s="3" customFormat="1" ht="15.75">
      <c r="A20" s="208">
        <v>5.0999999999999996</v>
      </c>
      <c r="B20" s="210" t="s">
        <v>288</v>
      </c>
      <c r="C20" s="233">
        <v>63640860.32</v>
      </c>
      <c r="D20" s="233">
        <v>56257368.611600004</v>
      </c>
      <c r="E20" s="256">
        <f t="shared" si="1"/>
        <v>119898228.9316</v>
      </c>
      <c r="F20" s="233">
        <v>226806</v>
      </c>
      <c r="G20" s="233">
        <v>4117941.875</v>
      </c>
      <c r="H20" s="234">
        <f t="shared" si="0"/>
        <v>4344747.875</v>
      </c>
    </row>
    <row r="21" spans="1:8" s="3" customFormat="1" ht="15.75">
      <c r="A21" s="208">
        <v>5.2</v>
      </c>
      <c r="B21" s="210" t="s">
        <v>289</v>
      </c>
      <c r="C21" s="233">
        <v>135618.82</v>
      </c>
      <c r="D21" s="233">
        <v>3068914.1</v>
      </c>
      <c r="E21" s="256">
        <f t="shared" si="1"/>
        <v>3204532.92</v>
      </c>
      <c r="F21" s="233">
        <v>0</v>
      </c>
      <c r="G21" s="233">
        <v>0</v>
      </c>
      <c r="H21" s="234">
        <f t="shared" si="0"/>
        <v>0</v>
      </c>
    </row>
    <row r="22" spans="1:8" s="3" customFormat="1" ht="15.75">
      <c r="A22" s="208">
        <v>5.3</v>
      </c>
      <c r="B22" s="210" t="s">
        <v>290</v>
      </c>
      <c r="C22" s="233">
        <v>127010483</v>
      </c>
      <c r="D22" s="233">
        <v>106376909.02319999</v>
      </c>
      <c r="E22" s="256">
        <f t="shared" si="1"/>
        <v>233387392.02319998</v>
      </c>
      <c r="F22" s="233">
        <v>50743318</v>
      </c>
      <c r="G22" s="233">
        <v>50248734.045999996</v>
      </c>
      <c r="H22" s="234">
        <f t="shared" si="0"/>
        <v>100992052.046</v>
      </c>
    </row>
    <row r="23" spans="1:8" s="3" customFormat="1" ht="15.75">
      <c r="A23" s="208" t="s">
        <v>291</v>
      </c>
      <c r="B23" s="211" t="s">
        <v>292</v>
      </c>
      <c r="C23" s="233">
        <v>63505241.5</v>
      </c>
      <c r="D23" s="233">
        <v>53188454.511600003</v>
      </c>
      <c r="E23" s="256">
        <f t="shared" si="1"/>
        <v>116693696.0116</v>
      </c>
      <c r="F23" s="233">
        <v>12453317</v>
      </c>
      <c r="G23" s="233">
        <v>28627323.807</v>
      </c>
      <c r="H23" s="234">
        <f t="shared" si="0"/>
        <v>41080640.806999996</v>
      </c>
    </row>
    <row r="24" spans="1:8" s="3" customFormat="1" ht="15.75">
      <c r="A24" s="208" t="s">
        <v>293</v>
      </c>
      <c r="B24" s="211" t="s">
        <v>294</v>
      </c>
      <c r="C24" s="233">
        <v>15866473.5</v>
      </c>
      <c r="D24" s="233">
        <v>29416076.122400001</v>
      </c>
      <c r="E24" s="256">
        <f t="shared" si="1"/>
        <v>45282549.622400001</v>
      </c>
      <c r="F24" s="233">
        <v>17520464</v>
      </c>
      <c r="G24" s="233">
        <v>13170211.091499999</v>
      </c>
      <c r="H24" s="234">
        <f t="shared" si="0"/>
        <v>30690675.091499999</v>
      </c>
    </row>
    <row r="25" spans="1:8" s="3" customFormat="1" ht="15.75">
      <c r="A25" s="208" t="s">
        <v>295</v>
      </c>
      <c r="B25" s="212" t="s">
        <v>296</v>
      </c>
      <c r="C25" s="233">
        <v>22384652</v>
      </c>
      <c r="D25" s="233">
        <v>18171970.101599999</v>
      </c>
      <c r="E25" s="256">
        <f t="shared" si="1"/>
        <v>40556622.101599999</v>
      </c>
      <c r="F25" s="233">
        <v>17361571</v>
      </c>
      <c r="G25" s="233">
        <v>5649340</v>
      </c>
      <c r="H25" s="234">
        <f t="shared" si="0"/>
        <v>23010911</v>
      </c>
    </row>
    <row r="26" spans="1:8" s="3" customFormat="1" ht="15.75">
      <c r="A26" s="208" t="s">
        <v>297</v>
      </c>
      <c r="B26" s="211" t="s">
        <v>298</v>
      </c>
      <c r="C26" s="233">
        <v>19507286</v>
      </c>
      <c r="D26" s="233">
        <v>2233319.9265999999</v>
      </c>
      <c r="E26" s="256">
        <f t="shared" si="1"/>
        <v>21740605.926600002</v>
      </c>
      <c r="F26" s="233">
        <v>3407966</v>
      </c>
      <c r="G26" s="233">
        <v>2801859.1475</v>
      </c>
      <c r="H26" s="234">
        <f t="shared" si="0"/>
        <v>6209825.1475</v>
      </c>
    </row>
    <row r="27" spans="1:8" s="3" customFormat="1" ht="15.75">
      <c r="A27" s="208" t="s">
        <v>299</v>
      </c>
      <c r="B27" s="211" t="s">
        <v>300</v>
      </c>
      <c r="C27" s="233">
        <v>5746830</v>
      </c>
      <c r="D27" s="233">
        <v>3367088.361</v>
      </c>
      <c r="E27" s="256">
        <f t="shared" si="1"/>
        <v>9113918.3609999996</v>
      </c>
      <c r="F27" s="233">
        <v>0</v>
      </c>
      <c r="G27" s="233">
        <v>0</v>
      </c>
      <c r="H27" s="234">
        <f t="shared" si="0"/>
        <v>0</v>
      </c>
    </row>
    <row r="28" spans="1:8" s="3" customFormat="1" ht="15.75">
      <c r="A28" s="208">
        <v>5.4</v>
      </c>
      <c r="B28" s="210" t="s">
        <v>301</v>
      </c>
      <c r="C28" s="233">
        <v>0</v>
      </c>
      <c r="D28" s="233">
        <v>0</v>
      </c>
      <c r="E28" s="256">
        <f t="shared" si="1"/>
        <v>0</v>
      </c>
      <c r="F28" s="233">
        <v>0</v>
      </c>
      <c r="G28" s="233">
        <v>0</v>
      </c>
      <c r="H28" s="234">
        <f t="shared" si="0"/>
        <v>0</v>
      </c>
    </row>
    <row r="29" spans="1:8" s="3" customFormat="1" ht="15.75">
      <c r="A29" s="208">
        <v>5.5</v>
      </c>
      <c r="B29" s="210" t="s">
        <v>302</v>
      </c>
      <c r="C29" s="233">
        <v>0</v>
      </c>
      <c r="D29" s="233">
        <v>0</v>
      </c>
      <c r="E29" s="256">
        <f t="shared" si="1"/>
        <v>0</v>
      </c>
      <c r="F29" s="233">
        <v>0</v>
      </c>
      <c r="G29" s="233">
        <v>0</v>
      </c>
      <c r="H29" s="234">
        <f t="shared" si="0"/>
        <v>0</v>
      </c>
    </row>
    <row r="30" spans="1:8" s="3" customFormat="1" ht="15.75">
      <c r="A30" s="208">
        <v>5.6</v>
      </c>
      <c r="B30" s="210" t="s">
        <v>303</v>
      </c>
      <c r="C30" s="233">
        <v>0</v>
      </c>
      <c r="D30" s="233">
        <v>0</v>
      </c>
      <c r="E30" s="256">
        <f t="shared" si="1"/>
        <v>0</v>
      </c>
      <c r="F30" s="233">
        <v>0</v>
      </c>
      <c r="G30" s="233">
        <v>0</v>
      </c>
      <c r="H30" s="234">
        <f t="shared" si="0"/>
        <v>0</v>
      </c>
    </row>
    <row r="31" spans="1:8" s="3" customFormat="1" ht="15.75">
      <c r="A31" s="208">
        <v>5.7</v>
      </c>
      <c r="B31" s="210" t="s">
        <v>304</v>
      </c>
      <c r="C31" s="233">
        <v>0</v>
      </c>
      <c r="D31" s="233">
        <v>0</v>
      </c>
      <c r="E31" s="256">
        <f t="shared" si="1"/>
        <v>0</v>
      </c>
      <c r="F31" s="233">
        <v>0</v>
      </c>
      <c r="G31" s="233">
        <v>0</v>
      </c>
      <c r="H31" s="234">
        <f t="shared" si="0"/>
        <v>0</v>
      </c>
    </row>
    <row r="32" spans="1:8" s="3" customFormat="1" ht="15.75">
      <c r="A32" s="208">
        <v>6</v>
      </c>
      <c r="B32" s="209" t="s">
        <v>305</v>
      </c>
      <c r="C32" s="233"/>
      <c r="D32" s="233"/>
      <c r="E32" s="256">
        <f t="shared" si="1"/>
        <v>0</v>
      </c>
      <c r="F32" s="233"/>
      <c r="G32" s="233"/>
      <c r="H32" s="234">
        <f t="shared" si="0"/>
        <v>0</v>
      </c>
    </row>
    <row r="33" spans="1:8" s="3" customFormat="1" ht="25.5">
      <c r="A33" s="208">
        <v>6.1</v>
      </c>
      <c r="B33" s="210" t="s">
        <v>485</v>
      </c>
      <c r="C33" s="233"/>
      <c r="D33" s="233"/>
      <c r="E33" s="256">
        <f t="shared" si="1"/>
        <v>0</v>
      </c>
      <c r="F33" s="233"/>
      <c r="G33" s="233"/>
      <c r="H33" s="234">
        <f t="shared" si="0"/>
        <v>0</v>
      </c>
    </row>
    <row r="34" spans="1:8" s="3" customFormat="1" ht="25.5">
      <c r="A34" s="208">
        <v>6.2</v>
      </c>
      <c r="B34" s="210" t="s">
        <v>306</v>
      </c>
      <c r="C34" s="233"/>
      <c r="D34" s="233"/>
      <c r="E34" s="256">
        <f t="shared" si="1"/>
        <v>0</v>
      </c>
      <c r="F34" s="233"/>
      <c r="G34" s="233"/>
      <c r="H34" s="234">
        <f t="shared" si="0"/>
        <v>0</v>
      </c>
    </row>
    <row r="35" spans="1:8" s="3" customFormat="1" ht="25.5">
      <c r="A35" s="208">
        <v>6.3</v>
      </c>
      <c r="B35" s="210" t="s">
        <v>307</v>
      </c>
      <c r="C35" s="233"/>
      <c r="D35" s="233"/>
      <c r="E35" s="256">
        <f t="shared" si="1"/>
        <v>0</v>
      </c>
      <c r="F35" s="233"/>
      <c r="G35" s="233"/>
      <c r="H35" s="234">
        <f t="shared" si="0"/>
        <v>0</v>
      </c>
    </row>
    <row r="36" spans="1:8" s="3" customFormat="1" ht="15.75">
      <c r="A36" s="208">
        <v>6.4</v>
      </c>
      <c r="B36" s="210" t="s">
        <v>308</v>
      </c>
      <c r="C36" s="233"/>
      <c r="D36" s="233"/>
      <c r="E36" s="256">
        <f t="shared" si="1"/>
        <v>0</v>
      </c>
      <c r="F36" s="233"/>
      <c r="G36" s="233"/>
      <c r="H36" s="234">
        <f t="shared" si="0"/>
        <v>0</v>
      </c>
    </row>
    <row r="37" spans="1:8" s="3" customFormat="1" ht="15.75">
      <c r="A37" s="208">
        <v>6.5</v>
      </c>
      <c r="B37" s="210" t="s">
        <v>309</v>
      </c>
      <c r="C37" s="233"/>
      <c r="D37" s="233"/>
      <c r="E37" s="256">
        <f t="shared" si="1"/>
        <v>0</v>
      </c>
      <c r="F37" s="233"/>
      <c r="G37" s="233"/>
      <c r="H37" s="234">
        <f t="shared" si="0"/>
        <v>0</v>
      </c>
    </row>
    <row r="38" spans="1:8" s="3" customFormat="1" ht="25.5">
      <c r="A38" s="208">
        <v>6.6</v>
      </c>
      <c r="B38" s="210" t="s">
        <v>310</v>
      </c>
      <c r="C38" s="233"/>
      <c r="D38" s="233"/>
      <c r="E38" s="256">
        <f t="shared" si="1"/>
        <v>0</v>
      </c>
      <c r="F38" s="233"/>
      <c r="G38" s="233"/>
      <c r="H38" s="234">
        <f t="shared" si="0"/>
        <v>0</v>
      </c>
    </row>
    <row r="39" spans="1:8" s="3" customFormat="1" ht="25.5">
      <c r="A39" s="208">
        <v>6.7</v>
      </c>
      <c r="B39" s="210" t="s">
        <v>311</v>
      </c>
      <c r="C39" s="233"/>
      <c r="D39" s="233"/>
      <c r="E39" s="256">
        <f t="shared" si="1"/>
        <v>0</v>
      </c>
      <c r="F39" s="233"/>
      <c r="G39" s="233"/>
      <c r="H39" s="234">
        <f t="shared" si="0"/>
        <v>0</v>
      </c>
    </row>
    <row r="40" spans="1:8" s="3" customFormat="1" ht="15.75">
      <c r="A40" s="208">
        <v>7</v>
      </c>
      <c r="B40" s="209" t="s">
        <v>312</v>
      </c>
      <c r="C40" s="233">
        <v>49658.150000000009</v>
      </c>
      <c r="D40" s="233">
        <v>318857.07025199995</v>
      </c>
      <c r="E40" s="256">
        <f t="shared" si="1"/>
        <v>368515.22025199997</v>
      </c>
      <c r="F40" s="233">
        <v>11877.250000000011</v>
      </c>
      <c r="G40" s="233">
        <v>189043.9958</v>
      </c>
      <c r="H40" s="234">
        <f t="shared" si="0"/>
        <v>200921.2458</v>
      </c>
    </row>
    <row r="41" spans="1:8" s="3" customFormat="1" ht="25.5">
      <c r="A41" s="208">
        <v>7.1</v>
      </c>
      <c r="B41" s="210" t="s">
        <v>313</v>
      </c>
      <c r="C41" s="233">
        <v>0</v>
      </c>
      <c r="D41" s="233">
        <v>0</v>
      </c>
      <c r="E41" s="256">
        <f t="shared" si="1"/>
        <v>0</v>
      </c>
      <c r="F41" s="233">
        <v>0</v>
      </c>
      <c r="G41" s="233">
        <v>0</v>
      </c>
      <c r="H41" s="234">
        <f t="shared" si="0"/>
        <v>0</v>
      </c>
    </row>
    <row r="42" spans="1:8" s="3" customFormat="1" ht="25.5">
      <c r="A42" s="208">
        <v>7.2</v>
      </c>
      <c r="B42" s="210" t="s">
        <v>314</v>
      </c>
      <c r="C42" s="233">
        <v>9212.7900000000009</v>
      </c>
      <c r="D42" s="233">
        <v>28142.198182</v>
      </c>
      <c r="E42" s="256">
        <f t="shared" si="1"/>
        <v>37354.988182000001</v>
      </c>
      <c r="F42" s="233">
        <v>3498.0700000000006</v>
      </c>
      <c r="G42" s="233">
        <v>33897.320955000003</v>
      </c>
      <c r="H42" s="234">
        <f t="shared" si="0"/>
        <v>37395.390955000003</v>
      </c>
    </row>
    <row r="43" spans="1:8" s="3" customFormat="1" ht="25.5">
      <c r="A43" s="208">
        <v>7.3</v>
      </c>
      <c r="B43" s="210" t="s">
        <v>315</v>
      </c>
      <c r="C43" s="233">
        <v>7378.41</v>
      </c>
      <c r="D43" s="233">
        <v>18871.279924000002</v>
      </c>
      <c r="E43" s="256">
        <f t="shared" si="1"/>
        <v>26249.689924000002</v>
      </c>
      <c r="F43" s="233">
        <v>2784.54</v>
      </c>
      <c r="G43" s="233">
        <v>0</v>
      </c>
      <c r="H43" s="234">
        <f t="shared" si="0"/>
        <v>2784.54</v>
      </c>
    </row>
    <row r="44" spans="1:8" s="3" customFormat="1" ht="25.5">
      <c r="A44" s="208">
        <v>7.4</v>
      </c>
      <c r="B44" s="210" t="s">
        <v>316</v>
      </c>
      <c r="C44" s="233">
        <v>33066.950000000004</v>
      </c>
      <c r="D44" s="233">
        <v>271843.59214599995</v>
      </c>
      <c r="E44" s="256">
        <f t="shared" si="1"/>
        <v>304910.54214599996</v>
      </c>
      <c r="F44" s="233">
        <v>5594.6400000000103</v>
      </c>
      <c r="G44" s="233">
        <v>155146.674845</v>
      </c>
      <c r="H44" s="234">
        <f t="shared" si="0"/>
        <v>160741.31484500002</v>
      </c>
    </row>
    <row r="45" spans="1:8" s="3" customFormat="1" ht="15.75">
      <c r="A45" s="208">
        <v>8</v>
      </c>
      <c r="B45" s="209" t="s">
        <v>317</v>
      </c>
      <c r="C45" s="233"/>
      <c r="D45" s="233"/>
      <c r="E45" s="256">
        <f t="shared" si="1"/>
        <v>0</v>
      </c>
      <c r="F45" s="233"/>
      <c r="G45" s="233"/>
      <c r="H45" s="234">
        <f t="shared" si="0"/>
        <v>0</v>
      </c>
    </row>
    <row r="46" spans="1:8" s="3" customFormat="1" ht="15.75">
      <c r="A46" s="208">
        <v>8.1</v>
      </c>
      <c r="B46" s="210" t="s">
        <v>318</v>
      </c>
      <c r="C46" s="233"/>
      <c r="D46" s="233"/>
      <c r="E46" s="256">
        <f t="shared" si="1"/>
        <v>0</v>
      </c>
      <c r="F46" s="233"/>
      <c r="G46" s="233"/>
      <c r="H46" s="234">
        <f t="shared" si="0"/>
        <v>0</v>
      </c>
    </row>
    <row r="47" spans="1:8" s="3" customFormat="1" ht="15.75">
      <c r="A47" s="208">
        <v>8.1999999999999993</v>
      </c>
      <c r="B47" s="210" t="s">
        <v>319</v>
      </c>
      <c r="C47" s="233"/>
      <c r="D47" s="233"/>
      <c r="E47" s="256">
        <f t="shared" si="1"/>
        <v>0</v>
      </c>
      <c r="F47" s="233"/>
      <c r="G47" s="233"/>
      <c r="H47" s="234">
        <f t="shared" si="0"/>
        <v>0</v>
      </c>
    </row>
    <row r="48" spans="1:8" s="3" customFormat="1" ht="15.75">
      <c r="A48" s="208">
        <v>8.3000000000000007</v>
      </c>
      <c r="B48" s="210" t="s">
        <v>320</v>
      </c>
      <c r="C48" s="233"/>
      <c r="D48" s="233"/>
      <c r="E48" s="256">
        <f t="shared" si="1"/>
        <v>0</v>
      </c>
      <c r="F48" s="233"/>
      <c r="G48" s="233"/>
      <c r="H48" s="234">
        <f t="shared" si="0"/>
        <v>0</v>
      </c>
    </row>
    <row r="49" spans="1:8" s="3" customFormat="1" ht="15.75">
      <c r="A49" s="208">
        <v>8.4</v>
      </c>
      <c r="B49" s="210" t="s">
        <v>321</v>
      </c>
      <c r="C49" s="233"/>
      <c r="D49" s="233"/>
      <c r="E49" s="256">
        <f t="shared" si="1"/>
        <v>0</v>
      </c>
      <c r="F49" s="233"/>
      <c r="G49" s="233"/>
      <c r="H49" s="234">
        <f t="shared" si="0"/>
        <v>0</v>
      </c>
    </row>
    <row r="50" spans="1:8" s="3" customFormat="1" ht="15.75">
      <c r="A50" s="208">
        <v>8.5</v>
      </c>
      <c r="B50" s="210" t="s">
        <v>322</v>
      </c>
      <c r="C50" s="233"/>
      <c r="D50" s="233"/>
      <c r="E50" s="256">
        <f t="shared" si="1"/>
        <v>0</v>
      </c>
      <c r="F50" s="233"/>
      <c r="G50" s="233"/>
      <c r="H50" s="234">
        <f t="shared" si="0"/>
        <v>0</v>
      </c>
    </row>
    <row r="51" spans="1:8" s="3" customFormat="1" ht="15.75">
      <c r="A51" s="208">
        <v>8.6</v>
      </c>
      <c r="B51" s="210" t="s">
        <v>323</v>
      </c>
      <c r="C51" s="233"/>
      <c r="D51" s="233"/>
      <c r="E51" s="256">
        <f t="shared" si="1"/>
        <v>0</v>
      </c>
      <c r="F51" s="233"/>
      <c r="G51" s="233"/>
      <c r="H51" s="234">
        <f t="shared" si="0"/>
        <v>0</v>
      </c>
    </row>
    <row r="52" spans="1:8" s="3" customFormat="1" ht="15.75">
      <c r="A52" s="208">
        <v>8.6999999999999993</v>
      </c>
      <c r="B52" s="210" t="s">
        <v>324</v>
      </c>
      <c r="C52" s="233"/>
      <c r="D52" s="233"/>
      <c r="E52" s="256">
        <f t="shared" si="1"/>
        <v>0</v>
      </c>
      <c r="F52" s="233"/>
      <c r="G52" s="233"/>
      <c r="H52" s="234">
        <f t="shared" si="0"/>
        <v>0</v>
      </c>
    </row>
    <row r="53" spans="1:8" s="3" customFormat="1" ht="16.5" thickBot="1">
      <c r="A53" s="213">
        <v>9</v>
      </c>
      <c r="B53" s="214" t="s">
        <v>325</v>
      </c>
      <c r="C53" s="257"/>
      <c r="D53" s="257"/>
      <c r="E53" s="258">
        <f t="shared" si="1"/>
        <v>0</v>
      </c>
      <c r="F53" s="257"/>
      <c r="G53" s="257"/>
      <c r="H53" s="24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18" activeCellId="2" sqref="C7 C9 C18"/>
    </sheetView>
  </sheetViews>
  <sheetFormatPr defaultColWidth="9.140625" defaultRowHeight="12.75"/>
  <cols>
    <col min="1" max="1" width="9.5703125" style="2" bestFit="1" customWidth="1"/>
    <col min="2" max="2" width="93.5703125" style="2" customWidth="1"/>
    <col min="3" max="4" width="12.7109375" style="2" customWidth="1"/>
    <col min="5" max="7" width="10.85546875" style="12" bestFit="1" customWidth="1"/>
    <col min="8" max="11" width="9.7109375" style="12" customWidth="1"/>
    <col min="12" max="16384" width="9.140625" style="12"/>
  </cols>
  <sheetData>
    <row r="1" spans="1:8" ht="15">
      <c r="A1" s="16" t="s">
        <v>188</v>
      </c>
      <c r="B1" s="15" t="str">
        <f>Info!C2</f>
        <v>სს "ზირაათ ბანკი საქართველო"</v>
      </c>
      <c r="C1" s="15"/>
      <c r="D1" s="330"/>
    </row>
    <row r="2" spans="1:8" ht="15">
      <c r="A2" s="16" t="s">
        <v>189</v>
      </c>
      <c r="B2" s="437">
        <v>44286</v>
      </c>
      <c r="C2" s="26"/>
      <c r="D2" s="17"/>
      <c r="E2" s="11"/>
      <c r="F2" s="11"/>
      <c r="G2" s="11"/>
      <c r="H2" s="11"/>
    </row>
    <row r="3" spans="1:8" ht="15">
      <c r="A3" s="16"/>
      <c r="B3" s="15"/>
      <c r="C3" s="26"/>
      <c r="D3" s="17"/>
      <c r="E3" s="11"/>
      <c r="F3" s="11"/>
      <c r="G3" s="11"/>
      <c r="H3" s="11"/>
    </row>
    <row r="4" spans="1:8" ht="15" customHeight="1" thickBot="1">
      <c r="A4" s="202" t="s">
        <v>409</v>
      </c>
      <c r="B4" s="203" t="s">
        <v>187</v>
      </c>
      <c r="C4" s="204" t="s">
        <v>93</v>
      </c>
    </row>
    <row r="5" spans="1:8" ht="15" customHeight="1">
      <c r="A5" s="200" t="s">
        <v>26</v>
      </c>
      <c r="B5" s="201"/>
      <c r="C5" s="512" t="str">
        <f>INT((MONTH($B$2))/3)&amp;"Q"&amp;"-"&amp;YEAR($B$2)</f>
        <v>1Q-2021</v>
      </c>
      <c r="D5" s="512" t="str">
        <f>IF(INT(MONTH($B$2))=3, "4"&amp;"Q"&amp;"-"&amp;YEAR($B$2)-1, IF(INT(MONTH($B$2))=6, "1"&amp;"Q"&amp;"-"&amp;YEAR($B$2), IF(INT(MONTH($B$2))=9, "2"&amp;"Q"&amp;"-"&amp;YEAR($B$2),IF(INT(MONTH($B$2))=12, "3"&amp;"Q"&amp;"-"&amp;YEAR($B$2), 0))))</f>
        <v>4Q-2020</v>
      </c>
      <c r="E5" s="512" t="str">
        <f>IF(INT(MONTH($B$2))=3, "3"&amp;"Q"&amp;"-"&amp;YEAR($B$2)-1, IF(INT(MONTH($B$2))=6, "4"&amp;"Q"&amp;"-"&amp;YEAR($B$2)-1, IF(INT(MONTH($B$2))=9, "1"&amp;"Q"&amp;"-"&amp;YEAR($B$2),IF(INT(MONTH($B$2))=12, "2"&amp;"Q"&amp;"-"&amp;YEAR($B$2), 0))))</f>
        <v>3Q-2020</v>
      </c>
      <c r="F5" s="512" t="str">
        <f>IF(INT(MONTH($B$2))=3, "2"&amp;"Q"&amp;"-"&amp;YEAR($B$2)-1, IF(INT(MONTH($B$2))=6, "3"&amp;"Q"&amp;"-"&amp;YEAR($B$2)-1, IF(INT(MONTH($B$2))=9, "4"&amp;"Q"&amp;"-"&amp;YEAR($B$2)-1,IF(INT(MONTH($B$2))=12, "1"&amp;"Q"&amp;"-"&amp;YEAR($B$2), 0))))</f>
        <v>2Q-2020</v>
      </c>
      <c r="G5" s="512" t="str">
        <f>IF(INT(MONTH($B$2))=3, "1"&amp;"Q"&amp;"-"&amp;YEAR($B$2)-1, IF(INT(MONTH($B$2))=6, "2"&amp;"Q"&amp;"-"&amp;YEAR($B$2)-1, IF(INT(MONTH($B$2))=9, "3"&amp;"Q"&amp;"-"&amp;YEAR($B$2)-1,IF(INT(MONTH($B$2))=12, "4"&amp;"Q"&amp;"-"&amp;YEAR($B$2)-1, 0))))</f>
        <v>1Q-2020</v>
      </c>
    </row>
    <row r="6" spans="1:8" ht="15" customHeight="1" thickBot="1">
      <c r="A6" s="377">
        <v>1</v>
      </c>
      <c r="B6" s="428" t="s">
        <v>192</v>
      </c>
      <c r="C6" s="508">
        <f>C7+C9+C10</f>
        <v>106831107.14041999</v>
      </c>
      <c r="D6" s="509">
        <f>D7+D9+D10</f>
        <v>106957467.16224998</v>
      </c>
      <c r="E6" s="510">
        <f t="shared" ref="E6:G6" si="0">E7+E9+E10</f>
        <v>110447471.68487999</v>
      </c>
      <c r="F6" s="508">
        <f t="shared" si="0"/>
        <v>109818932.53484999</v>
      </c>
      <c r="G6" s="511">
        <f t="shared" si="0"/>
        <v>111597578.9368</v>
      </c>
    </row>
    <row r="7" spans="1:8" ht="15" customHeight="1">
      <c r="A7" s="377">
        <v>1.1000000000000001</v>
      </c>
      <c r="B7" s="378" t="s">
        <v>606</v>
      </c>
      <c r="C7" s="379">
        <v>92859746.789549991</v>
      </c>
      <c r="D7" s="431">
        <v>94774750.634699985</v>
      </c>
      <c r="E7" s="379">
        <v>94690408.961749986</v>
      </c>
      <c r="F7" s="379">
        <v>92981066.877549991</v>
      </c>
      <c r="G7" s="432">
        <v>92677822.627000004</v>
      </c>
    </row>
    <row r="8" spans="1:8" ht="25.5">
      <c r="A8" s="377" t="s">
        <v>253</v>
      </c>
      <c r="B8" s="380" t="s">
        <v>403</v>
      </c>
      <c r="C8" s="379"/>
      <c r="D8" s="431"/>
      <c r="E8" s="379"/>
      <c r="F8" s="379"/>
      <c r="G8" s="432"/>
    </row>
    <row r="9" spans="1:8" ht="15" customHeight="1">
      <c r="A9" s="377">
        <v>1.2</v>
      </c>
      <c r="B9" s="378" t="s">
        <v>22</v>
      </c>
      <c r="C9" s="379">
        <v>13971360.350869998</v>
      </c>
      <c r="D9" s="431">
        <v>12182716.527549999</v>
      </c>
      <c r="E9" s="379">
        <v>15757062.723130001</v>
      </c>
      <c r="F9" s="379">
        <v>16837865.657299999</v>
      </c>
      <c r="G9" s="432">
        <v>18919756.309799999</v>
      </c>
    </row>
    <row r="10" spans="1:8" ht="15" customHeight="1">
      <c r="A10" s="377">
        <v>1.3</v>
      </c>
      <c r="B10" s="429" t="s">
        <v>77</v>
      </c>
      <c r="C10" s="381">
        <v>0</v>
      </c>
      <c r="D10" s="431">
        <v>0</v>
      </c>
      <c r="E10" s="381">
        <v>0</v>
      </c>
      <c r="F10" s="379">
        <v>0</v>
      </c>
      <c r="G10" s="433">
        <v>0</v>
      </c>
    </row>
    <row r="11" spans="1:8" ht="15" customHeight="1">
      <c r="A11" s="377">
        <v>2</v>
      </c>
      <c r="B11" s="428" t="s">
        <v>193</v>
      </c>
      <c r="C11" s="379">
        <v>191968.78020000001</v>
      </c>
      <c r="D11" s="431">
        <v>295627.12680000003</v>
      </c>
      <c r="E11" s="379">
        <v>68445.219700000001</v>
      </c>
      <c r="F11" s="379">
        <v>52768.348599999998</v>
      </c>
      <c r="G11" s="432">
        <v>115414.0387</v>
      </c>
    </row>
    <row r="12" spans="1:8" ht="15" customHeight="1">
      <c r="A12" s="388">
        <v>3</v>
      </c>
      <c r="B12" s="430" t="s">
        <v>191</v>
      </c>
      <c r="C12" s="381">
        <v>14719139</v>
      </c>
      <c r="D12" s="431">
        <v>14719139.800000001</v>
      </c>
      <c r="E12" s="381">
        <v>11760206</v>
      </c>
      <c r="F12" s="379">
        <v>11760206</v>
      </c>
      <c r="G12" s="433">
        <v>11760206</v>
      </c>
    </row>
    <row r="13" spans="1:8" ht="15" customHeight="1" thickBot="1">
      <c r="A13" s="125">
        <v>4</v>
      </c>
      <c r="B13" s="434" t="s">
        <v>254</v>
      </c>
      <c r="C13" s="508">
        <f>C6+C11+C12</f>
        <v>121742214.92061999</v>
      </c>
      <c r="D13" s="509">
        <f>D6+D11+D12</f>
        <v>121972234.08904998</v>
      </c>
      <c r="E13" s="510">
        <f t="shared" ref="E13:G13" si="1">E6+E11+E12</f>
        <v>122276122.90457998</v>
      </c>
      <c r="F13" s="508">
        <f t="shared" si="1"/>
        <v>121631906.88344999</v>
      </c>
      <c r="G13" s="511">
        <f t="shared" si="1"/>
        <v>123473198.9755</v>
      </c>
    </row>
    <row r="14" spans="1:8">
      <c r="B14" s="21"/>
    </row>
    <row r="15" spans="1:8" ht="25.5">
      <c r="B15" s="99" t="s">
        <v>607</v>
      </c>
    </row>
    <row r="16" spans="1:8">
      <c r="B16" s="99"/>
    </row>
    <row r="17" spans="2:2">
      <c r="B17" s="99"/>
    </row>
    <row r="18" spans="2:2">
      <c r="B18" s="9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F23" sqref="F23"/>
    </sheetView>
  </sheetViews>
  <sheetFormatPr defaultRowHeight="15"/>
  <cols>
    <col min="1" max="1" width="9.5703125" style="2" bestFit="1" customWidth="1"/>
    <col min="2" max="2" width="58.85546875" style="2" customWidth="1"/>
    <col min="3" max="3" width="32.5703125" style="514" customWidth="1"/>
  </cols>
  <sheetData>
    <row r="1" spans="1:8">
      <c r="A1" s="2" t="s">
        <v>188</v>
      </c>
      <c r="B1" s="330" t="str">
        <f>Info!C2</f>
        <v>სს "ზირაათ ბანკი საქართველო"</v>
      </c>
    </row>
    <row r="2" spans="1:8">
      <c r="A2" s="2" t="s">
        <v>189</v>
      </c>
      <c r="B2" s="489">
        <f>'1. key ratios'!B2</f>
        <v>44286</v>
      </c>
    </row>
    <row r="4" spans="1:8" ht="25.5" customHeight="1" thickBot="1">
      <c r="A4" s="225" t="s">
        <v>410</v>
      </c>
      <c r="B4" s="58" t="s">
        <v>149</v>
      </c>
      <c r="C4" s="515"/>
    </row>
    <row r="5" spans="1:8" ht="15.75">
      <c r="A5" s="10"/>
      <c r="B5" s="425" t="s">
        <v>150</v>
      </c>
      <c r="C5" s="435" t="s">
        <v>621</v>
      </c>
    </row>
    <row r="6" spans="1:8">
      <c r="A6" s="13">
        <v>1</v>
      </c>
      <c r="B6" s="470" t="s">
        <v>630</v>
      </c>
      <c r="C6" s="516" t="s">
        <v>635</v>
      </c>
    </row>
    <row r="7" spans="1:8" ht="26.25">
      <c r="A7" s="13">
        <v>2</v>
      </c>
      <c r="B7" s="470" t="s">
        <v>631</v>
      </c>
      <c r="C7" s="516" t="s">
        <v>636</v>
      </c>
    </row>
    <row r="8" spans="1:8">
      <c r="A8" s="13">
        <v>3</v>
      </c>
      <c r="B8" s="470" t="s">
        <v>632</v>
      </c>
      <c r="C8" s="516" t="s">
        <v>637</v>
      </c>
    </row>
    <row r="9" spans="1:8">
      <c r="A9" s="13">
        <v>4</v>
      </c>
      <c r="B9" s="470" t="s">
        <v>633</v>
      </c>
      <c r="C9" s="516" t="s">
        <v>638</v>
      </c>
    </row>
    <row r="10" spans="1:8">
      <c r="A10" s="13">
        <v>5</v>
      </c>
      <c r="B10" s="470" t="s">
        <v>634</v>
      </c>
      <c r="C10" s="516" t="s">
        <v>638</v>
      </c>
    </row>
    <row r="11" spans="1:8">
      <c r="A11" s="13">
        <v>6</v>
      </c>
      <c r="B11" s="59"/>
      <c r="C11" s="517"/>
    </row>
    <row r="12" spans="1:8">
      <c r="A12" s="13">
        <v>7</v>
      </c>
      <c r="B12" s="59"/>
      <c r="C12" s="517"/>
      <c r="H12" s="4"/>
    </row>
    <row r="13" spans="1:8">
      <c r="A13" s="13">
        <v>8</v>
      </c>
      <c r="B13" s="59"/>
      <c r="C13" s="517"/>
    </row>
    <row r="14" spans="1:8">
      <c r="A14" s="13">
        <v>9</v>
      </c>
      <c r="B14" s="59"/>
      <c r="C14" s="517"/>
    </row>
    <row r="15" spans="1:8">
      <c r="A15" s="13">
        <v>10</v>
      </c>
      <c r="B15" s="59"/>
      <c r="C15" s="517"/>
    </row>
    <row r="16" spans="1:8">
      <c r="A16" s="13"/>
      <c r="B16" s="534"/>
      <c r="C16" s="535"/>
    </row>
    <row r="17" spans="1:3" ht="60">
      <c r="A17" s="13"/>
      <c r="B17" s="426" t="s">
        <v>151</v>
      </c>
      <c r="C17" s="436" t="s">
        <v>622</v>
      </c>
    </row>
    <row r="18" spans="1:3" ht="15.75">
      <c r="A18" s="13">
        <v>1</v>
      </c>
      <c r="B18" s="471" t="s">
        <v>639</v>
      </c>
      <c r="C18" s="518" t="s">
        <v>642</v>
      </c>
    </row>
    <row r="19" spans="1:3" ht="45">
      <c r="A19" s="13">
        <v>2</v>
      </c>
      <c r="B19" s="471" t="s">
        <v>640</v>
      </c>
      <c r="C19" s="518" t="s">
        <v>643</v>
      </c>
    </row>
    <row r="20" spans="1:3" ht="30">
      <c r="A20" s="13">
        <v>3</v>
      </c>
      <c r="B20" s="472" t="s">
        <v>641</v>
      </c>
      <c r="C20" s="518" t="s">
        <v>644</v>
      </c>
    </row>
    <row r="21" spans="1:3" ht="15.75">
      <c r="A21" s="13">
        <v>4</v>
      </c>
      <c r="B21" s="25"/>
      <c r="C21" s="519"/>
    </row>
    <row r="22" spans="1:3" ht="15.75">
      <c r="A22" s="13">
        <v>5</v>
      </c>
      <c r="B22" s="25"/>
      <c r="C22" s="519"/>
    </row>
    <row r="23" spans="1:3" ht="15.75">
      <c r="A23" s="13">
        <v>6</v>
      </c>
      <c r="B23" s="25"/>
      <c r="C23" s="519"/>
    </row>
    <row r="24" spans="1:3" ht="15.75">
      <c r="A24" s="13">
        <v>7</v>
      </c>
      <c r="B24" s="25"/>
      <c r="C24" s="519"/>
    </row>
    <row r="25" spans="1:3" ht="15.75">
      <c r="A25" s="13">
        <v>8</v>
      </c>
      <c r="B25" s="25"/>
      <c r="C25" s="519"/>
    </row>
    <row r="26" spans="1:3" ht="15.75">
      <c r="A26" s="13">
        <v>9</v>
      </c>
      <c r="B26" s="25"/>
      <c r="C26" s="519"/>
    </row>
    <row r="27" spans="1:3" ht="15.75" customHeight="1">
      <c r="A27" s="13">
        <v>10</v>
      </c>
      <c r="B27" s="25"/>
      <c r="C27" s="518"/>
    </row>
    <row r="28" spans="1:3" ht="15.75" customHeight="1">
      <c r="A28" s="13"/>
      <c r="B28" s="25"/>
      <c r="C28" s="520"/>
    </row>
    <row r="29" spans="1:3" ht="30" customHeight="1">
      <c r="A29" s="13"/>
      <c r="B29" s="536" t="s">
        <v>152</v>
      </c>
      <c r="C29" s="537"/>
    </row>
    <row r="30" spans="1:3">
      <c r="A30" s="13">
        <v>1</v>
      </c>
      <c r="B30" s="473">
        <v>100</v>
      </c>
      <c r="C30" s="521" t="s">
        <v>244</v>
      </c>
    </row>
    <row r="31" spans="1:3" ht="15.75" customHeight="1">
      <c r="A31" s="13"/>
      <c r="B31" s="59"/>
      <c r="C31" s="521"/>
    </row>
    <row r="32" spans="1:3" ht="29.25" customHeight="1">
      <c r="A32" s="13"/>
      <c r="B32" s="536" t="s">
        <v>273</v>
      </c>
      <c r="C32" s="537"/>
    </row>
    <row r="33" spans="1:3">
      <c r="A33" s="13">
        <v>1</v>
      </c>
      <c r="B33" s="59">
        <v>0</v>
      </c>
      <c r="C33" s="517" t="s">
        <v>244</v>
      </c>
    </row>
    <row r="34" spans="1:3" ht="16.5" thickBot="1">
      <c r="A34" s="14"/>
      <c r="B34" s="60"/>
      <c r="C34" s="52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9" activePane="bottomRight" state="frozen"/>
      <selection activeCell="H6" sqref="H6"/>
      <selection pane="topRight" activeCell="H6" sqref="H6"/>
      <selection pane="bottomLeft" activeCell="H6" sqref="H6"/>
      <selection pane="bottomRight" activeCell="E21" sqref="E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6" t="s">
        <v>188</v>
      </c>
      <c r="B1" s="15" t="str">
        <f>Info!C2</f>
        <v>სს "ზირაათ ბანკი საქართველო"</v>
      </c>
    </row>
    <row r="2" spans="1:7" s="19" customFormat="1" ht="15.75" customHeight="1">
      <c r="A2" s="19" t="s">
        <v>189</v>
      </c>
      <c r="B2" s="452">
        <f>'1. key ratios'!B2</f>
        <v>44286</v>
      </c>
    </row>
    <row r="3" spans="1:7" s="19" customFormat="1" ht="15.75" customHeight="1"/>
    <row r="4" spans="1:7" s="19" customFormat="1" ht="15.75" customHeight="1" thickBot="1">
      <c r="A4" s="226" t="s">
        <v>411</v>
      </c>
      <c r="B4" s="227" t="s">
        <v>263</v>
      </c>
      <c r="C4" s="179"/>
      <c r="D4" s="179"/>
      <c r="E4" s="180" t="s">
        <v>93</v>
      </c>
    </row>
    <row r="5" spans="1:7" s="114" customFormat="1" ht="17.45" customHeight="1">
      <c r="A5" s="347"/>
      <c r="B5" s="348"/>
      <c r="C5" s="178" t="s">
        <v>0</v>
      </c>
      <c r="D5" s="178" t="s">
        <v>1</v>
      </c>
      <c r="E5" s="349" t="s">
        <v>2</v>
      </c>
    </row>
    <row r="6" spans="1:7" s="149" customFormat="1" ht="14.45" customHeight="1">
      <c r="A6" s="350"/>
      <c r="B6" s="538" t="s">
        <v>231</v>
      </c>
      <c r="C6" s="538" t="s">
        <v>230</v>
      </c>
      <c r="D6" s="539" t="s">
        <v>229</v>
      </c>
      <c r="E6" s="540"/>
      <c r="G6"/>
    </row>
    <row r="7" spans="1:7" s="149" customFormat="1" ht="99.6" customHeight="1">
      <c r="A7" s="350"/>
      <c r="B7" s="538"/>
      <c r="C7" s="538"/>
      <c r="D7" s="344" t="s">
        <v>228</v>
      </c>
      <c r="E7" s="345" t="s">
        <v>523</v>
      </c>
      <c r="G7"/>
    </row>
    <row r="8" spans="1:7">
      <c r="A8" s="351">
        <v>1</v>
      </c>
      <c r="B8" s="352" t="s">
        <v>154</v>
      </c>
      <c r="C8" s="353">
        <v>8766292.0045999996</v>
      </c>
      <c r="D8" s="353"/>
      <c r="E8" s="354">
        <v>8766292.0045999996</v>
      </c>
    </row>
    <row r="9" spans="1:7">
      <c r="A9" s="351">
        <v>2</v>
      </c>
      <c r="B9" s="352" t="s">
        <v>155</v>
      </c>
      <c r="C9" s="353">
        <v>32843806.493100002</v>
      </c>
      <c r="D9" s="353"/>
      <c r="E9" s="354">
        <v>32843806.493100002</v>
      </c>
    </row>
    <row r="10" spans="1:7">
      <c r="A10" s="351">
        <v>3</v>
      </c>
      <c r="B10" s="352" t="s">
        <v>227</v>
      </c>
      <c r="C10" s="353">
        <v>3621559.3412000001</v>
      </c>
      <c r="D10" s="353"/>
      <c r="E10" s="354">
        <v>3621559.3412000001</v>
      </c>
    </row>
    <row r="11" spans="1:7">
      <c r="A11" s="351">
        <v>4</v>
      </c>
      <c r="B11" s="352" t="s">
        <v>185</v>
      </c>
      <c r="C11" s="353">
        <v>0</v>
      </c>
      <c r="D11" s="353"/>
      <c r="E11" s="354">
        <v>0</v>
      </c>
    </row>
    <row r="12" spans="1:7">
      <c r="A12" s="351">
        <v>5</v>
      </c>
      <c r="B12" s="352" t="s">
        <v>157</v>
      </c>
      <c r="C12" s="353">
        <v>23430102.859999999</v>
      </c>
      <c r="D12" s="353"/>
      <c r="E12" s="354">
        <v>23430102.859999999</v>
      </c>
    </row>
    <row r="13" spans="1:7">
      <c r="A13" s="351">
        <v>6.1</v>
      </c>
      <c r="B13" s="352" t="s">
        <v>158</v>
      </c>
      <c r="C13" s="355">
        <v>54093819.366700001</v>
      </c>
      <c r="D13" s="353"/>
      <c r="E13" s="354">
        <v>54093819.366700001</v>
      </c>
    </row>
    <row r="14" spans="1:7">
      <c r="A14" s="351">
        <v>6.2</v>
      </c>
      <c r="B14" s="356" t="s">
        <v>159</v>
      </c>
      <c r="C14" s="355">
        <v>-4546713.8092</v>
      </c>
      <c r="D14" s="353"/>
      <c r="E14" s="354">
        <v>-4546713.8092</v>
      </c>
    </row>
    <row r="15" spans="1:7">
      <c r="A15" s="351">
        <v>6</v>
      </c>
      <c r="B15" s="352" t="s">
        <v>226</v>
      </c>
      <c r="C15" s="353">
        <v>49547105.557500005</v>
      </c>
      <c r="D15" s="353"/>
      <c r="E15" s="354">
        <v>49547105.557500005</v>
      </c>
    </row>
    <row r="16" spans="1:7">
      <c r="A16" s="351">
        <v>7</v>
      </c>
      <c r="B16" s="352" t="s">
        <v>161</v>
      </c>
      <c r="C16" s="353">
        <v>614616.27949999995</v>
      </c>
      <c r="D16" s="353"/>
      <c r="E16" s="354">
        <v>614616.27949999995</v>
      </c>
    </row>
    <row r="17" spans="1:7">
      <c r="A17" s="351">
        <v>8</v>
      </c>
      <c r="B17" s="352" t="s">
        <v>162</v>
      </c>
      <c r="C17" s="353">
        <v>62320</v>
      </c>
      <c r="D17" s="353"/>
      <c r="E17" s="354">
        <v>62320</v>
      </c>
      <c r="F17" s="6"/>
      <c r="G17" s="6"/>
    </row>
    <row r="18" spans="1:7">
      <c r="A18" s="351">
        <v>9</v>
      </c>
      <c r="B18" s="352" t="s">
        <v>163</v>
      </c>
      <c r="C18" s="353">
        <v>0</v>
      </c>
      <c r="D18" s="353"/>
      <c r="E18" s="354">
        <v>0</v>
      </c>
      <c r="G18" s="6"/>
    </row>
    <row r="19" spans="1:7" ht="25.5">
      <c r="A19" s="351">
        <v>10</v>
      </c>
      <c r="B19" s="352" t="s">
        <v>164</v>
      </c>
      <c r="C19" s="353">
        <v>6666212.5800000001</v>
      </c>
      <c r="D19" s="353">
        <v>685777.93</v>
      </c>
      <c r="E19" s="354">
        <v>5980434.6500000004</v>
      </c>
      <c r="G19" s="6"/>
    </row>
    <row r="20" spans="1:7">
      <c r="A20" s="351">
        <v>11</v>
      </c>
      <c r="B20" s="352" t="s">
        <v>165</v>
      </c>
      <c r="C20" s="353">
        <v>1434056.0760999999</v>
      </c>
      <c r="D20" s="353"/>
      <c r="E20" s="354">
        <v>1434056.0760999999</v>
      </c>
    </row>
    <row r="21" spans="1:7" ht="39" thickBot="1">
      <c r="A21" s="357"/>
      <c r="B21" s="358" t="s">
        <v>486</v>
      </c>
      <c r="C21" s="523">
        <f>SUM(C8:C12, C15:C20)-218473.66</f>
        <v>126767597.53200002</v>
      </c>
      <c r="D21" s="304">
        <v>685777.93</v>
      </c>
      <c r="E21" s="523">
        <f>SUM(E8:E12, E15:E20)-218473.66</f>
        <v>126081819.60200003</v>
      </c>
    </row>
    <row r="22" spans="1:7">
      <c r="A22"/>
      <c r="B22"/>
      <c r="C22"/>
      <c r="D22"/>
      <c r="E22"/>
    </row>
    <row r="23" spans="1:7">
      <c r="A23"/>
      <c r="B23"/>
      <c r="C23"/>
      <c r="D23"/>
      <c r="E23"/>
    </row>
    <row r="25" spans="1:7" s="2" customFormat="1">
      <c r="B25" s="62"/>
      <c r="F25"/>
      <c r="G25"/>
    </row>
    <row r="26" spans="1:7" s="2" customFormat="1">
      <c r="B26" s="63"/>
      <c r="F26"/>
      <c r="G26"/>
    </row>
    <row r="27" spans="1:7" s="2" customFormat="1">
      <c r="B27" s="62"/>
      <c r="F27"/>
      <c r="G27"/>
    </row>
    <row r="28" spans="1:7" s="2" customFormat="1">
      <c r="B28" s="62"/>
      <c r="F28"/>
      <c r="G28"/>
    </row>
    <row r="29" spans="1:7" s="2" customFormat="1">
      <c r="B29" s="62"/>
      <c r="F29"/>
      <c r="G29"/>
    </row>
    <row r="30" spans="1:7" s="2" customFormat="1">
      <c r="B30" s="62"/>
      <c r="F30"/>
      <c r="G30"/>
    </row>
    <row r="31" spans="1:7" s="2" customFormat="1">
      <c r="B31" s="62"/>
      <c r="F31"/>
      <c r="G31"/>
    </row>
    <row r="32" spans="1:7" s="2" customFormat="1">
      <c r="B32" s="63"/>
      <c r="F32"/>
      <c r="G32"/>
    </row>
    <row r="33" spans="2:7" s="2" customFormat="1">
      <c r="B33" s="63"/>
      <c r="F33"/>
      <c r="G33"/>
    </row>
    <row r="34" spans="2:7" s="2" customFormat="1">
      <c r="B34" s="63"/>
      <c r="F34"/>
      <c r="G34"/>
    </row>
    <row r="35" spans="2:7" s="2" customFormat="1">
      <c r="B35" s="63"/>
      <c r="F35"/>
      <c r="G35"/>
    </row>
    <row r="36" spans="2:7" s="2" customFormat="1">
      <c r="B36" s="63"/>
      <c r="F36"/>
      <c r="G36"/>
    </row>
    <row r="37" spans="2:7" s="2" customFormat="1">
      <c r="B37" s="6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2" sqref="B2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6" t="s">
        <v>188</v>
      </c>
      <c r="B1" s="15" t="str">
        <f>Info!C2</f>
        <v>სს "ზირაათ ბანკი საქართველო"</v>
      </c>
    </row>
    <row r="2" spans="1:6" s="19" customFormat="1" ht="15.75" customHeight="1">
      <c r="A2" s="19" t="s">
        <v>189</v>
      </c>
      <c r="B2" s="452">
        <f>'1. key ratios'!B2</f>
        <v>44286</v>
      </c>
      <c r="C2"/>
      <c r="D2"/>
      <c r="E2"/>
      <c r="F2"/>
    </row>
    <row r="3" spans="1:6" s="19" customFormat="1" ht="15.75" customHeight="1">
      <c r="C3"/>
      <c r="D3"/>
      <c r="E3"/>
      <c r="F3"/>
    </row>
    <row r="4" spans="1:6" s="19" customFormat="1" ht="26.25" thickBot="1">
      <c r="A4" s="19" t="s">
        <v>412</v>
      </c>
      <c r="B4" s="186" t="s">
        <v>266</v>
      </c>
      <c r="C4" s="180" t="s">
        <v>93</v>
      </c>
      <c r="D4"/>
      <c r="E4"/>
      <c r="F4"/>
    </row>
    <row r="5" spans="1:6" ht="26.25">
      <c r="A5" s="181">
        <v>1</v>
      </c>
      <c r="B5" s="182" t="s">
        <v>434</v>
      </c>
      <c r="C5" s="259">
        <f>'7. LI1'!E21</f>
        <v>126081819.60200003</v>
      </c>
    </row>
    <row r="6" spans="1:6" s="175" customFormat="1">
      <c r="A6" s="113">
        <v>2.1</v>
      </c>
      <c r="B6" s="188" t="s">
        <v>267</v>
      </c>
      <c r="C6" s="260">
        <v>28627735.730199996</v>
      </c>
    </row>
    <row r="7" spans="1:6" s="4" customFormat="1" ht="25.5" outlineLevel="1">
      <c r="A7" s="187">
        <v>2.2000000000000002</v>
      </c>
      <c r="B7" s="183" t="s">
        <v>268</v>
      </c>
      <c r="C7" s="261"/>
    </row>
    <row r="8" spans="1:6" s="4" customFormat="1" ht="26.25">
      <c r="A8" s="187">
        <v>3</v>
      </c>
      <c r="B8" s="184" t="s">
        <v>435</v>
      </c>
      <c r="C8" s="262">
        <f>SUM(C5:C7)</f>
        <v>154709555.33220002</v>
      </c>
    </row>
    <row r="9" spans="1:6" s="175" customFormat="1">
      <c r="A9" s="113">
        <v>4</v>
      </c>
      <c r="B9" s="191" t="s">
        <v>264</v>
      </c>
      <c r="C9" s="260">
        <v>645771.96219999995</v>
      </c>
    </row>
    <row r="10" spans="1:6" s="4" customFormat="1" ht="25.5" outlineLevel="1">
      <c r="A10" s="187">
        <v>5.0999999999999996</v>
      </c>
      <c r="B10" s="183" t="s">
        <v>274</v>
      </c>
      <c r="C10" s="261">
        <v>-14656375.379329998</v>
      </c>
    </row>
    <row r="11" spans="1:6" s="4" customFormat="1" ht="25.5" outlineLevel="1">
      <c r="A11" s="187">
        <v>5.2</v>
      </c>
      <c r="B11" s="183" t="s">
        <v>275</v>
      </c>
      <c r="C11" s="261"/>
    </row>
    <row r="12" spans="1:6" s="4" customFormat="1">
      <c r="A12" s="187">
        <v>6</v>
      </c>
      <c r="B12" s="189" t="s">
        <v>608</v>
      </c>
      <c r="C12" s="359">
        <v>0</v>
      </c>
    </row>
    <row r="13" spans="1:6" s="4" customFormat="1" ht="15.75" thickBot="1">
      <c r="A13" s="190">
        <v>7</v>
      </c>
      <c r="B13" s="185" t="s">
        <v>265</v>
      </c>
      <c r="C13" s="263">
        <f>SUM(C8:C12)</f>
        <v>140698951.91507</v>
      </c>
    </row>
    <row r="15" spans="1:6" ht="26.25">
      <c r="B15" s="21" t="s">
        <v>609</v>
      </c>
    </row>
    <row r="17" spans="2:9" s="2" customFormat="1">
      <c r="B17" s="64"/>
      <c r="C17"/>
      <c r="D17"/>
      <c r="E17"/>
      <c r="F17"/>
      <c r="G17"/>
      <c r="H17"/>
      <c r="I17"/>
    </row>
    <row r="18" spans="2:9" s="2" customFormat="1">
      <c r="B18" s="61"/>
      <c r="C18"/>
      <c r="D18"/>
      <c r="E18"/>
      <c r="F18"/>
      <c r="G18"/>
      <c r="H18"/>
      <c r="I18"/>
    </row>
    <row r="19" spans="2:9" s="2" customFormat="1">
      <c r="B19" s="61"/>
      <c r="C19"/>
      <c r="D19"/>
      <c r="E19"/>
      <c r="F19"/>
      <c r="G19"/>
      <c r="H19"/>
      <c r="I19"/>
    </row>
    <row r="20" spans="2:9" s="2" customFormat="1">
      <c r="B20" s="63"/>
      <c r="C20"/>
      <c r="D20"/>
      <c r="E20"/>
      <c r="F20"/>
      <c r="G20"/>
      <c r="H20"/>
      <c r="I20"/>
    </row>
    <row r="21" spans="2:9" s="2" customFormat="1">
      <c r="B21" s="62"/>
      <c r="C21"/>
      <c r="D21"/>
      <c r="E21"/>
      <c r="F21"/>
      <c r="G21"/>
      <c r="H21"/>
      <c r="I21"/>
    </row>
    <row r="22" spans="2:9" s="2" customFormat="1">
      <c r="B22" s="63"/>
      <c r="C22"/>
      <c r="D22"/>
      <c r="E22"/>
      <c r="F22"/>
      <c r="G22"/>
      <c r="H22"/>
      <c r="I22"/>
    </row>
    <row r="23" spans="2:9" s="2" customFormat="1">
      <c r="B23" s="62"/>
      <c r="C23"/>
      <c r="D23"/>
      <c r="E23"/>
      <c r="F23"/>
      <c r="G23"/>
      <c r="H23"/>
      <c r="I23"/>
    </row>
    <row r="24" spans="2:9" s="2" customFormat="1">
      <c r="B24" s="62"/>
      <c r="C24"/>
      <c r="D24"/>
      <c r="E24"/>
      <c r="F24"/>
      <c r="G24"/>
      <c r="H24"/>
      <c r="I24"/>
    </row>
    <row r="25" spans="2:9" s="2" customFormat="1">
      <c r="B25" s="62"/>
      <c r="C25"/>
      <c r="D25"/>
      <c r="E25"/>
      <c r="F25"/>
      <c r="G25"/>
      <c r="H25"/>
      <c r="I25"/>
    </row>
    <row r="26" spans="2:9" s="2" customFormat="1">
      <c r="B26" s="62"/>
      <c r="C26"/>
      <c r="D26"/>
      <c r="E26"/>
      <c r="F26"/>
      <c r="G26"/>
      <c r="H26"/>
      <c r="I26"/>
    </row>
    <row r="27" spans="2:9" s="2" customFormat="1">
      <c r="B27" s="62"/>
      <c r="C27"/>
      <c r="D27"/>
      <c r="E27"/>
      <c r="F27"/>
      <c r="G27"/>
      <c r="H27"/>
      <c r="I27"/>
    </row>
    <row r="28" spans="2:9" s="2" customFormat="1">
      <c r="B28" s="63"/>
      <c r="C28"/>
      <c r="D28"/>
      <c r="E28"/>
      <c r="F28"/>
      <c r="G28"/>
      <c r="H28"/>
      <c r="I28"/>
    </row>
    <row r="29" spans="2:9" s="2" customFormat="1">
      <c r="B29" s="63"/>
      <c r="C29"/>
      <c r="D29"/>
      <c r="E29"/>
      <c r="F29"/>
      <c r="G29"/>
      <c r="H29"/>
      <c r="I29"/>
    </row>
    <row r="30" spans="2:9" s="2" customFormat="1">
      <c r="B30" s="63"/>
      <c r="C30"/>
      <c r="D30"/>
      <c r="E30"/>
      <c r="F30"/>
      <c r="G30"/>
      <c r="H30"/>
      <c r="I30"/>
    </row>
    <row r="31" spans="2:9" s="2" customFormat="1">
      <c r="B31" s="63"/>
      <c r="C31"/>
      <c r="D31"/>
      <c r="E31"/>
      <c r="F31"/>
      <c r="G31"/>
      <c r="H31"/>
      <c r="I31"/>
    </row>
    <row r="32" spans="2:9" s="2" customFormat="1">
      <c r="B32" s="63"/>
      <c r="C32"/>
      <c r="D32"/>
      <c r="E32"/>
      <c r="F32"/>
      <c r="G32"/>
      <c r="H32"/>
      <c r="I32"/>
    </row>
    <row r="33" spans="2:9" s="2" customFormat="1">
      <c r="B33" s="6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Ihsw3qV3k76fpYP1k2s7rmoYWH/UkrVCqaYj0tT2Bwo=</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rkh+kAwxjXCg9ydh0F8HXzhcjWqePVeoXFeUxYnc6kw=</DigestValue>
    </Reference>
  </SignedInfo>
  <SignatureValue>EbkswHh0T9qagnwsRW4XR+9e1tHrFjM8mx0HM5KzxOAWGlBZjBAicTLv2Tb52Ihi2dyCrgon/MVv
kvjpQryOJCXSL09TZ2WpmQv/xkNqRvbLRlX1EIhnklD8S+f1kBZnwP9ANWEdveIx9o9K3qLtwBHz
OBA5f0LBVtlj++KvR7aPrXIVI/BNMYTgf+Cn21JnoaJIbMVTKkyHI5zi6GfZ1kcxPO7PWIMNl6Df
KHBRHcugS1bmf4yWL5ahqZBABAdz+lnIE6EJ6KzKMJi9/hNfv5rQeLvTeYG1MadpI9f/xa1E5FNY
JNvWatcs+X1NcJeRSil5jx8hhoS7jsS/xUG6GA==</SignatureValue>
  <KeyInfo>
    <X509Data>
      <X509Certificate>MIIGPzCCBSegAwIBAgIKOJEr4wACAAGcODANBgkqhkiG9w0BAQsFADBKMRIwEAYKCZImiZPyLGQBGRYCZ2UxEzARBgoJkiaJk/IsZAEZFgNuYmcxHzAdBgNVBAMTFk5CRyBDbGFzcyAyIElOVCBTdWIgQ0EwHhcNMjAwODA2MTIyNDAxWhcNMjExMjIyMDk0NjU2WjA9MSAwHgYDVQQKExdKU0MgWklSQUFUIEJBTksgR0VPUkdJQTEZMBcGA1UEAxMQQlpCIC0gT21lciBBeWRpbjCCASIwDQYJKoZIhvcNAQEBBQADggEPADCCAQoCggEBAO3rgbivy1wq6Gxx8zIbVjusb2LUT6lvO1nPwPfHP2JKCKZ+/zN8MhCT8e1CCds2cze0lm+t+UBlZS2dVwJDApLA0VVxdRSVzsH0WyVmpNhWjuE1wMzpjqRQ/yc32x2HUJPOGbKka8P1P4cTzK3LXQLtDa3LPQcqDGxwgzxak/kKnDsQClEw73VD3hNSR3wSeC7q63Op6IppmewpYgfkxqL8lncJcgOK7kFzZQ7vfwtWkzu5bQkASPermv2fTiNwUnA1VU8U2L8UjNPHbj6g6aduPvUrWtUfts7iyVi4c+bTdFQZUSwZObd0CUfKy2U5DuvTZ8gozVQqtYgu4GWeWvcCAwEAAaOCAzIwggMuMDwGCSsGAQQBgjcVBwQvMC0GJSsGAQQBgjcVCOayYION9USGgZkJg7ihSoO+hHEEg8SRM4SDiF0CAWQCASMwHQYDVR0lBBYwFAYIKwYBBQUHAwIGCCsGAQUFBwMEMAsGA1UdDwQEAwIHgDAnBgkrBgEEAYI3FQoEGjAYMAoGCCsGAQUFBwMCMAoGCCsGAQUFBwMEMB0GA1UdDgQWBBQl2Ub9jVRwXJBAHiSg/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+46n4BKaT2lDZr6CVyjIUztrwgd9WrsBBKRhKG5A54nxfKjjBFu6C7D8AONIGP+1M9K5LiWgXyivQdAC7mLn5SAS3zpZ8z/4vhREugKd2+Jm3Lwhssaq3OSYKuWGV6Qqu/Hp0nZmOtJ+G+octbR7mUq0q1IHCVnryroFv/dtWiV3O2YZb7NMkL0UA1PT5IPdE+OWqNr310qcCaXpxQ1ot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kKo1NK7Vtq03dvrsqIAnG8FlklE5ZLTHAKhMJ3UvEhc=</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rblhUAOVqEi+8ZqQcLWJOQCD8Mwrt50dQB0RV4n8Aao=</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p15fOjzmBTLGI8Klf+TI4woTVTHX8Q0l14vNf+jwiuE=</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T5+dHIUbWsoNr9wjsCsYAM5aCJXYyRG8SwGvZNtpnHc=</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ZcAgD540n4QyV7Cm7TCCF/+hvX0rG0tpbvZyIbhB1Aw=</DigestValue>
      </Reference>
      <Reference URI="/xl/styles.xml?ContentType=application/vnd.openxmlformats-officedocument.spreadsheetml.styles+xml">
        <DigestMethod Algorithm="http://www.w3.org/2001/04/xmlenc#sha256"/>
        <DigestValue>9oe2juGRA1imXdj+uGWW9zcYDpMlGrytSZE1qlQba7M=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oxN4eEBvLEM+i0h3/5jBYdf/tMnlDzRXJzLiGSonohc=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65rUm5JEE+2CKoTEU0aw8wqzALRcsySWIfxF2CICuNc=</DigestValue>
      </Reference>
      <Reference URI="/xl/worksheets/sheet10.xml?ContentType=application/vnd.openxmlformats-officedocument.spreadsheetml.worksheet+xml">
        <DigestMethod Algorithm="http://www.w3.org/2001/04/xmlenc#sha256"/>
        <DigestValue>5ua5N9b3AobbCSifbXrlKlhK+LZhOcfy40BIU0svJHY=</DigestValue>
      </Reference>
      <Reference URI="/xl/worksheets/sheet11.xml?ContentType=application/vnd.openxmlformats-officedocument.spreadsheetml.worksheet+xml">
        <DigestMethod Algorithm="http://www.w3.org/2001/04/xmlenc#sha256"/>
        <DigestValue>qckjAp0FY3yIsBEC1M8OP6qJjxD6cfq7RGgEVB/4krk=</DigestValue>
      </Reference>
      <Reference URI="/xl/worksheets/sheet12.xml?ContentType=application/vnd.openxmlformats-officedocument.spreadsheetml.worksheet+xml">
        <DigestMethod Algorithm="http://www.w3.org/2001/04/xmlenc#sha256"/>
        <DigestValue>qbcunyf2gN/AMBRgEMcuGgCN0YwcrGy8N6CqQybGvVk=</DigestValue>
      </Reference>
      <Reference URI="/xl/worksheets/sheet13.xml?ContentType=application/vnd.openxmlformats-officedocument.spreadsheetml.worksheet+xml">
        <DigestMethod Algorithm="http://www.w3.org/2001/04/xmlenc#sha256"/>
        <DigestValue>JXHorhC/excSWzRxke1U+2TuHT+iYfB0SGJm1+pfP3c=</DigestValue>
      </Reference>
      <Reference URI="/xl/worksheets/sheet14.xml?ContentType=application/vnd.openxmlformats-officedocument.spreadsheetml.worksheet+xml">
        <DigestMethod Algorithm="http://www.w3.org/2001/04/xmlenc#sha256"/>
        <DigestValue>C1J5w0UWkWHC5XbedQeJ1RVIcRjH/WIzO2+0GUjLNmg=</DigestValue>
      </Reference>
      <Reference URI="/xl/worksheets/sheet15.xml?ContentType=application/vnd.openxmlformats-officedocument.spreadsheetml.worksheet+xml">
        <DigestMethod Algorithm="http://www.w3.org/2001/04/xmlenc#sha256"/>
        <DigestValue>tLFu8/Ik02aXBdaK4Er7PjL/4oBAE8M4gKMe782+4QI=</DigestValue>
      </Reference>
      <Reference URI="/xl/worksheets/sheet16.xml?ContentType=application/vnd.openxmlformats-officedocument.spreadsheetml.worksheet+xml">
        <DigestMethod Algorithm="http://www.w3.org/2001/04/xmlenc#sha256"/>
        <DigestValue>ycxcBFvfJZnO+vNq7kyGfMVJjd+sZAyBREOz7/fpjFY=</DigestValue>
      </Reference>
      <Reference URI="/xl/worksheets/sheet17.xml?ContentType=application/vnd.openxmlformats-officedocument.spreadsheetml.worksheet+xml">
        <DigestMethod Algorithm="http://www.w3.org/2001/04/xmlenc#sha256"/>
        <DigestValue>q3PUu/xfGvonUnGlIIwFOv1kjBS5lva8thr0IzTaeqg=</DigestValue>
      </Reference>
      <Reference URI="/xl/worksheets/sheet18.xml?ContentType=application/vnd.openxmlformats-officedocument.spreadsheetml.worksheet+xml">
        <DigestMethod Algorithm="http://www.w3.org/2001/04/xmlenc#sha256"/>
        <DigestValue>hqHVhrrJusdfD9dVbPnTVB2UrQleZfA6Zm8mvaq+Y+U=</DigestValue>
      </Reference>
      <Reference URI="/xl/worksheets/sheet19.xml?ContentType=application/vnd.openxmlformats-officedocument.spreadsheetml.worksheet+xml">
        <DigestMethod Algorithm="http://www.w3.org/2001/04/xmlenc#sha256"/>
        <DigestValue>o2HEBeBYKiuPVv7W4krkAya0sNZApjBFp7mar0wjRuU=</DigestValue>
      </Reference>
      <Reference URI="/xl/worksheets/sheet2.xml?ContentType=application/vnd.openxmlformats-officedocument.spreadsheetml.worksheet+xml">
        <DigestMethod Algorithm="http://www.w3.org/2001/04/xmlenc#sha256"/>
        <DigestValue>tFK3O8aaOWLHF0HdG5b8jZDcb3JXnAP0ZPPnYK2XPFY=</DigestValue>
      </Reference>
      <Reference URI="/xl/worksheets/sheet3.xml?ContentType=application/vnd.openxmlformats-officedocument.spreadsheetml.worksheet+xml">
        <DigestMethod Algorithm="http://www.w3.org/2001/04/xmlenc#sha256"/>
        <DigestValue>et1D6B2conGIGfMSLI1xON33lVCeZYcNx7Gpk1J9ij8=</DigestValue>
      </Reference>
      <Reference URI="/xl/worksheets/sheet4.xml?ContentType=application/vnd.openxmlformats-officedocument.spreadsheetml.worksheet+xml">
        <DigestMethod Algorithm="http://www.w3.org/2001/04/xmlenc#sha256"/>
        <DigestValue>JYh0vs3A+wb38okYVA/IbtM9ae68Q6qZPGM9SOCOBy0=</DigestValue>
      </Reference>
      <Reference URI="/xl/worksheets/sheet5.xml?ContentType=application/vnd.openxmlformats-officedocument.spreadsheetml.worksheet+xml">
        <DigestMethod Algorithm="http://www.w3.org/2001/04/xmlenc#sha256"/>
        <DigestValue>Qc2l89F2Jy7GTOlOUSwYOR0NRj4VzRzoV0EWfhe+sOA=</DigestValue>
      </Reference>
      <Reference URI="/xl/worksheets/sheet6.xml?ContentType=application/vnd.openxmlformats-officedocument.spreadsheetml.worksheet+xml">
        <DigestMethod Algorithm="http://www.w3.org/2001/04/xmlenc#sha256"/>
        <DigestValue>7hvyFLexYanN5QSHOohKG/uBCHtdcUEkzWyhoKrL3tI=</DigestValue>
      </Reference>
      <Reference URI="/xl/worksheets/sheet7.xml?ContentType=application/vnd.openxmlformats-officedocument.spreadsheetml.worksheet+xml">
        <DigestMethod Algorithm="http://www.w3.org/2001/04/xmlenc#sha256"/>
        <DigestValue>nq2f9/vw8uuqGE7AIPic2q5qkqLdBz//jiwMmc3fcjQ=</DigestValue>
      </Reference>
      <Reference URI="/xl/worksheets/sheet8.xml?ContentType=application/vnd.openxmlformats-officedocument.spreadsheetml.worksheet+xml">
        <DigestMethod Algorithm="http://www.w3.org/2001/04/xmlenc#sha256"/>
        <DigestValue>t4Nse2O+vHleKa6zlaJuF0bkTZFVC8bu2X50w98JzyI=</DigestValue>
      </Reference>
      <Reference URI="/xl/worksheets/sheet9.xml?ContentType=application/vnd.openxmlformats-officedocument.spreadsheetml.worksheet+xml">
        <DigestMethod Algorithm="http://www.w3.org/2001/04/xmlenc#sha256"/>
        <DigestValue>kBc8OPuMd+ycDZO/DX8poF9tO+Fi399x0NvYqwuYyjQ=</DigestValue>
      </Reference>
    </Manifest>
    <SignatureProperties>
      <SignatureProperty Id="idSignatureTime" Target="#idPackageSignature">
        <mdssi:SignatureTime xmlns:mdssi="http://schemas.openxmlformats.org/package/2006/digital-signature">
          <mdssi:Format>YYYY-MM-DDThh:mm:ssTZD</mdssi:Format>
          <mdssi:Value>2021-05-06T10:55:11Z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2021-05-06T10:55:11Z</xd:SigningTime>
          <xd:SigningCertificate>
            <xd:Cert>
              <xd:CertDigest>
                <DigestMethod Algorithm="http://www.w3.org/2001/04/xmlenc#sha256"/>
                <DigestValue>oj/UQcjSQyMy+D1DokzPocq79rBaVber7nj8isDkfiU=</DigestValue>
              </xd:CertDigest>
              <xd:IssuerSerial>
                <X509IssuerName>CN=NBG Class 2 INT Sub CA, DC=nbg, DC=ge</X509IssuerName>
                <X509SerialNumber>267130463302759951211576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JtiJO9FxYe2XAW+jxKppRo4NQ/SNjIImkmGNN/s7jyc=</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pTkkgPmfyi3LG7boaBm38Wk5xYtqFQ2Dx3J6VWE9IKE=</DigestValue>
    </Reference>
  </SignedInfo>
  <SignatureValue>tAh0v3/ljiGzMof6HfWi7qG5i3H0Z5dsY4F5tYldxvQVJ3u+FNqFY9R4CazzWqvcg2bHVVfO0GjW
+3Ob7xwsL1NxKO+GZ5gv3WXRythREOb/N/i1knVz+K/Y+1PqV+htX7yvmKduGH1IKJB4eVorI9uW
ZOnUUh7xc6mD4fmyYPKuBcGe7gGIHaGHEuD6r4nNm3LIDbKVYMQ5mrXtkFVvDl3ek1lTOmgf28t9
0FrgWSHRadivEoo/R+TClzmLJHDWmpO5fa4SoD6EoAVOz4yx7AvBgvq0j66ZEZnqZ5pc182kHcHZ
u4xC+3XZC+xSLV8PTjsaIvLWzuFOaD3dRSwIxA==</SignatureValue>
  <KeyInfo>
    <X509Data>
      <X509Certificate>MIIGSTCCBTGgAwIBAgIKQaDgQwACAAGUlTANBgkqhkiG9w0BAQsFADBKMRIwEAYKCZImiZPyLGQBGRYCZ2UxEzARBgoJkiaJk/IsZAEZFgNuYmcxHzAdBgNVBAMTFk5CRyBDbGFzcyAyIElOVCBTdWIgQ0EwHhcNMjAwNzE0MTAwNDU4WhcNMjExMjIyMDk0NjU2WjBHMSAwHgYDVQQKExdKU0MgWklSQUFUIEJBTksgR0VPUkdJQTEjMCEGA1UEAxMaQlpCIC0gU29waGlvIEpsYW50aWFzaHZpbGkwggEiMA0GCSqGSIb3DQEBAQUAA4IBDwAwggEKAoIBAQDwwGAjeE+GV/hIy//PeLzQACmZPyERstlEW2kULoBso58EnuG/4wrPxXvODDUpCV3H7fyICb3ZxDkkXRBLQcMgT+0ZuB+dwJ99LwoAcoqu/141WdSuImvIsv/vWSdlbzf/spYCTB5rz7DzMIlyYNM/BnFhRibp+nKUTRBB2xCUWf78cCZonZCtiwXpIkqUYpCuEPMloeWkdLGVOxPkwT3HmVmT5oqBHgjofjBoD97wslfY6sPT1OkeJeIizwYg7/KtmMBDhFWznQGaT2MT/9Wx+giM2oauZzg+TClCJr1yNHjLtIhtQvARWfKmTMQSWmH3Jc+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Cso4WguVBJSW1vt6VX2U7X/M7dXoCyd6STde18+EKHtp53olvswsimmz3QVEodpb+iepw9+tOkaUPB9QmfZWAO13rzRjmLitWr9Qqz6wbpghInKPApBzLN1Nb0W9d6BNOmZlLLFeWxCvuJuU753X1W7pz6SBj7cS2Yjy32iJ1BgwH/ajjDKkHDfXbpBOM+VieZTRDIO5+d6QggFpdGotHklBMnTo5aAXyUKevfXsN667vnoYkYr4Wedz4Ey04UJtQZVlVHmfLpS56LgcDKYiY9kPEliIfgHRcNfKkwxwYGKC/gEEWKXbYhGBlZCt1aUKk6L1jlHjFl/WcuvYt7U/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kKo1NK7Vtq03dvrsqIAnG8FlklE5ZLTHAKhMJ3UvEhc=</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rblhUAOVqEi+8ZqQcLWJOQCD8Mwrt50dQB0RV4n8Aao=</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p15fOjzmBTLGI8Klf+TI4woTVTHX8Q0l14vNf+jwiuE=</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T5+dHIUbWsoNr9wjsCsYAM5aCJXYyRG8SwGvZNtpnHc=</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ZcAgD540n4QyV7Cm7TCCF/+hvX0rG0tpbvZyIbhB1Aw=</DigestValue>
      </Reference>
      <Reference URI="/xl/styles.xml?ContentType=application/vnd.openxmlformats-officedocument.spreadsheetml.styles+xml">
        <DigestMethod Algorithm="http://www.w3.org/2001/04/xmlenc#sha256"/>
        <DigestValue>9oe2juGRA1imXdj+uGWW9zcYDpMlGrytSZE1qlQba7M=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oxN4eEBvLEM+i0h3/5jBYdf/tMnlDzRXJzLiGSonohc=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65rUm5JEE+2CKoTEU0aw8wqzALRcsySWIfxF2CICuNc=</DigestValue>
      </Reference>
      <Reference URI="/xl/worksheets/sheet10.xml?ContentType=application/vnd.openxmlformats-officedocument.spreadsheetml.worksheet+xml">
        <DigestMethod Algorithm="http://www.w3.org/2001/04/xmlenc#sha256"/>
        <DigestValue>5ua5N9b3AobbCSifbXrlKlhK+LZhOcfy40BIU0svJHY=</DigestValue>
      </Reference>
      <Reference URI="/xl/worksheets/sheet11.xml?ContentType=application/vnd.openxmlformats-officedocument.spreadsheetml.worksheet+xml">
        <DigestMethod Algorithm="http://www.w3.org/2001/04/xmlenc#sha256"/>
        <DigestValue>qckjAp0FY3yIsBEC1M8OP6qJjxD6cfq7RGgEVB/4krk=</DigestValue>
      </Reference>
      <Reference URI="/xl/worksheets/sheet12.xml?ContentType=application/vnd.openxmlformats-officedocument.spreadsheetml.worksheet+xml">
        <DigestMethod Algorithm="http://www.w3.org/2001/04/xmlenc#sha256"/>
        <DigestValue>qbcunyf2gN/AMBRgEMcuGgCN0YwcrGy8N6CqQybGvVk=</DigestValue>
      </Reference>
      <Reference URI="/xl/worksheets/sheet13.xml?ContentType=application/vnd.openxmlformats-officedocument.spreadsheetml.worksheet+xml">
        <DigestMethod Algorithm="http://www.w3.org/2001/04/xmlenc#sha256"/>
        <DigestValue>JXHorhC/excSWzRxke1U+2TuHT+iYfB0SGJm1+pfP3c=</DigestValue>
      </Reference>
      <Reference URI="/xl/worksheets/sheet14.xml?ContentType=application/vnd.openxmlformats-officedocument.spreadsheetml.worksheet+xml">
        <DigestMethod Algorithm="http://www.w3.org/2001/04/xmlenc#sha256"/>
        <DigestValue>C1J5w0UWkWHC5XbedQeJ1RVIcRjH/WIzO2+0GUjLNmg=</DigestValue>
      </Reference>
      <Reference URI="/xl/worksheets/sheet15.xml?ContentType=application/vnd.openxmlformats-officedocument.spreadsheetml.worksheet+xml">
        <DigestMethod Algorithm="http://www.w3.org/2001/04/xmlenc#sha256"/>
        <DigestValue>tLFu8/Ik02aXBdaK4Er7PjL/4oBAE8M4gKMe782+4QI=</DigestValue>
      </Reference>
      <Reference URI="/xl/worksheets/sheet16.xml?ContentType=application/vnd.openxmlformats-officedocument.spreadsheetml.worksheet+xml">
        <DigestMethod Algorithm="http://www.w3.org/2001/04/xmlenc#sha256"/>
        <DigestValue>ycxcBFvfJZnO+vNq7kyGfMVJjd+sZAyBREOz7/fpjFY=</DigestValue>
      </Reference>
      <Reference URI="/xl/worksheets/sheet17.xml?ContentType=application/vnd.openxmlformats-officedocument.spreadsheetml.worksheet+xml">
        <DigestMethod Algorithm="http://www.w3.org/2001/04/xmlenc#sha256"/>
        <DigestValue>q3PUu/xfGvonUnGlIIwFOv1kjBS5lva8thr0IzTaeqg=</DigestValue>
      </Reference>
      <Reference URI="/xl/worksheets/sheet18.xml?ContentType=application/vnd.openxmlformats-officedocument.spreadsheetml.worksheet+xml">
        <DigestMethod Algorithm="http://www.w3.org/2001/04/xmlenc#sha256"/>
        <DigestValue>hqHVhrrJusdfD9dVbPnTVB2UrQleZfA6Zm8mvaq+Y+U=</DigestValue>
      </Reference>
      <Reference URI="/xl/worksheets/sheet19.xml?ContentType=application/vnd.openxmlformats-officedocument.spreadsheetml.worksheet+xml">
        <DigestMethod Algorithm="http://www.w3.org/2001/04/xmlenc#sha256"/>
        <DigestValue>o2HEBeBYKiuPVv7W4krkAya0sNZApjBFp7mar0wjRuU=</DigestValue>
      </Reference>
      <Reference URI="/xl/worksheets/sheet2.xml?ContentType=application/vnd.openxmlformats-officedocument.spreadsheetml.worksheet+xml">
        <DigestMethod Algorithm="http://www.w3.org/2001/04/xmlenc#sha256"/>
        <DigestValue>tFK3O8aaOWLHF0HdG5b8jZDcb3JXnAP0ZPPnYK2XPFY=</DigestValue>
      </Reference>
      <Reference URI="/xl/worksheets/sheet3.xml?ContentType=application/vnd.openxmlformats-officedocument.spreadsheetml.worksheet+xml">
        <DigestMethod Algorithm="http://www.w3.org/2001/04/xmlenc#sha256"/>
        <DigestValue>et1D6B2conGIGfMSLI1xON33lVCeZYcNx7Gpk1J9ij8=</DigestValue>
      </Reference>
      <Reference URI="/xl/worksheets/sheet4.xml?ContentType=application/vnd.openxmlformats-officedocument.spreadsheetml.worksheet+xml">
        <DigestMethod Algorithm="http://www.w3.org/2001/04/xmlenc#sha256"/>
        <DigestValue>JYh0vs3A+wb38okYVA/IbtM9ae68Q6qZPGM9SOCOBy0=</DigestValue>
      </Reference>
      <Reference URI="/xl/worksheets/sheet5.xml?ContentType=application/vnd.openxmlformats-officedocument.spreadsheetml.worksheet+xml">
        <DigestMethod Algorithm="http://www.w3.org/2001/04/xmlenc#sha256"/>
        <DigestValue>Qc2l89F2Jy7GTOlOUSwYOR0NRj4VzRzoV0EWfhe+sOA=</DigestValue>
      </Reference>
      <Reference URI="/xl/worksheets/sheet6.xml?ContentType=application/vnd.openxmlformats-officedocument.spreadsheetml.worksheet+xml">
        <DigestMethod Algorithm="http://www.w3.org/2001/04/xmlenc#sha256"/>
        <DigestValue>7hvyFLexYanN5QSHOohKG/uBCHtdcUEkzWyhoKrL3tI=</DigestValue>
      </Reference>
      <Reference URI="/xl/worksheets/sheet7.xml?ContentType=application/vnd.openxmlformats-officedocument.spreadsheetml.worksheet+xml">
        <DigestMethod Algorithm="http://www.w3.org/2001/04/xmlenc#sha256"/>
        <DigestValue>nq2f9/vw8uuqGE7AIPic2q5qkqLdBz//jiwMmc3fcjQ=</DigestValue>
      </Reference>
      <Reference URI="/xl/worksheets/sheet8.xml?ContentType=application/vnd.openxmlformats-officedocument.spreadsheetml.worksheet+xml">
        <DigestMethod Algorithm="http://www.w3.org/2001/04/xmlenc#sha256"/>
        <DigestValue>t4Nse2O+vHleKa6zlaJuF0bkTZFVC8bu2X50w98JzyI=</DigestValue>
      </Reference>
      <Reference URI="/xl/worksheets/sheet9.xml?ContentType=application/vnd.openxmlformats-officedocument.spreadsheetml.worksheet+xml">
        <DigestMethod Algorithm="http://www.w3.org/2001/04/xmlenc#sha256"/>
        <DigestValue>kBc8OPuMd+ycDZO/DX8poF9tO+Fi399x0NvYqwuYyjQ=</DigestValue>
      </Reference>
    </Manifest>
    <SignatureProperties>
      <SignatureProperty Id="idSignatureTime" Target="#idPackageSignature">
        <mdssi:SignatureTime xmlns:mdssi="http://schemas.openxmlformats.org/package/2006/digital-signature">
          <mdssi:Format>YYYY-MM-DDThh:mm:ssTZD</mdssi:Format>
          <mdssi:Value>2021-05-06T10:55:40Z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2021-05-06T10:55:40Z</xd:SigningTime>
          <xd:SigningCertificate>
            <xd:Cert>
              <xd:CertDigest>
                <DigestMethod Algorithm="http://www.w3.org/2001/04/xmlenc#sha256"/>
                <DigestValue>5E64aO/n6Qru73jSGRAm+q89ywklA9zK3MEw2Tw1tOU=</DigestValue>
              </xd:CertDigest>
              <xd:IssuerSerial>
                <X509IssuerName>CN=NBG Class 2 INT Sub CA, DC=nbg, DC=ge</X509IssuerName>
                <X509SerialNumber>309921460198216992658581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2021-05-06T10:39:42Z</dcterms:modified>
</cp:coreProperties>
</file>