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928" activeTab="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B2" i="122" l="1"/>
  <c r="B2" i="121"/>
  <c r="C32" i="95" l="1"/>
  <c r="C26" i="95"/>
  <c r="C8" i="95"/>
  <c r="C10" i="95"/>
  <c r="C11" i="95"/>
  <c r="C12" i="95"/>
  <c r="C13" i="95"/>
  <c r="C14" i="95"/>
  <c r="C22" i="95"/>
  <c r="D13" i="94"/>
  <c r="D12" i="94"/>
  <c r="D11" i="94"/>
  <c r="D7" i="94"/>
  <c r="D8" i="94"/>
  <c r="D9" i="94"/>
  <c r="C19" i="94"/>
  <c r="D19" i="94" s="1"/>
  <c r="C20" i="94"/>
  <c r="D20" i="94" s="1"/>
  <c r="C21" i="94"/>
  <c r="D21" i="94" s="1"/>
  <c r="C34" i="95" l="1"/>
  <c r="B1" i="122" l="1"/>
  <c r="B1" i="121"/>
  <c r="G21" i="112" l="1"/>
  <c r="F21" i="112"/>
  <c r="E21" i="112"/>
  <c r="D21" i="112"/>
  <c r="C21" i="112"/>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34" i="113" l="1"/>
  <c r="H21" i="112"/>
  <c r="H69" i="108"/>
  <c r="H67" i="108"/>
  <c r="E67" i="108"/>
  <c r="H66" i="108"/>
  <c r="E66" i="108"/>
  <c r="H65" i="108"/>
  <c r="E65" i="108"/>
  <c r="H64" i="108"/>
  <c r="E64" i="108"/>
  <c r="H63" i="108"/>
  <c r="E63" i="108"/>
  <c r="H62" i="108"/>
  <c r="E62" i="108"/>
  <c r="H61" i="108"/>
  <c r="E61" i="108"/>
  <c r="H60" i="108"/>
  <c r="E60" i="108"/>
  <c r="H59" i="108"/>
  <c r="E59" i="108"/>
  <c r="E68" i="108"/>
  <c r="H58" i="108"/>
  <c r="E58" i="108"/>
  <c r="H57" i="108"/>
  <c r="E57" i="108"/>
  <c r="H56" i="108"/>
  <c r="E56" i="108"/>
  <c r="H55" i="108"/>
  <c r="E55"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H36" i="108"/>
  <c r="E7" i="108"/>
  <c r="E36" i="108"/>
  <c r="E53" i="108" l="1"/>
  <c r="H68" i="108"/>
  <c r="E41" i="108"/>
  <c r="H53" i="108"/>
  <c r="E69" i="108" l="1"/>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G22" i="91"/>
  <c r="F22" i="91"/>
  <c r="E22" i="91"/>
  <c r="D22" i="91"/>
  <c r="C22" i="91"/>
  <c r="H21" i="91"/>
  <c r="H20" i="91"/>
  <c r="H19" i="91"/>
  <c r="H18" i="91"/>
  <c r="H17" i="91"/>
  <c r="H16" i="91"/>
  <c r="H15" i="91"/>
  <c r="H14" i="91"/>
  <c r="H13" i="91"/>
  <c r="H12" i="91"/>
  <c r="H11" i="91"/>
  <c r="H10" i="91"/>
  <c r="H9" i="91"/>
  <c r="H8" i="91"/>
  <c r="H22" i="91" l="1"/>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<sst xmlns="http://schemas.openxmlformats.org/spreadsheetml/2006/main" count="1240" uniqueCount="772">
  <si>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</si>
  <si>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</si>
  <si>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</si>
  <si>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</si>
  <si>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</si>
  <si>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</si>
  <si>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</si>
  <si>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</si>
  <si>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</si>
  <si>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</si>
  <si>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</si>
  <si>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</si>
  <si>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</si>
  <si>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</si>
  <si>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</si>
  <si>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</si>
  <si>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</si>
  <si>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</si>
  <si>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</si>
  <si>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</si>
  <si>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</si>
  <si>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</si>
  <si>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</si>
  <si>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</si>
  <si>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</si>
  <si>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</si>
  <si>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</si>
  <si>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</si>
  <si>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</si>
  <si>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</si>
  <si>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</si>
  <si>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</si>
  <si>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</si>
  <si>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</si>
  <si>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</si>
  <si>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</si>
  <si>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</si>
  <si>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</si>
  <si>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</si>
  <si>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</si>
  <si>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</si>
  <si>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</si>
  <si>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</si>
  <si>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</si>
  <si>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</si>
  <si>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</si>
  <si>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</si>
  <si>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</si>
  <si>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</si>
  <si>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</si>
  <si>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</si>
  <si>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</si>
  <si>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</si>
  <si>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</si>
  <si>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</si>
  <si>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</si>
  <si>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</si>
  <si>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</si>
  <si>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</si>
  <si>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</si>
  <si>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</si>
  <si>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</si>
  <si>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</si>
  <si>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</si>
  <si>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</si>
  <si>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</si>
  <si>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</si>
  <si>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</si>
  <si>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</si>
  <si>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</si>
  <si>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</si>
  <si>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</si>
  <si>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</si>
  <si>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</si>
  <si>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</si>
  <si>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</si>
  <si>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</si>
  <si>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</si>
  <si>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</si>
  <si>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</si>
  <si>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</si>
  <si>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</si>
  <si>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</si>
  <si>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</si>
  <si>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</si>
  <si>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</si>
  <si>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</si>
  <si>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</si>
  <si>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</si>
  <si>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</si>
  <si>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</si>
  <si>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</si>
  <si>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</si>
  <si>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</si>
  <si>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</si>
  <si>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</si>
  <si>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</si>
  <si>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</si>
  <si>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</si>
  <si>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</si>
  <si>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</si>
  <si>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</si>
  <si>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</si>
  <si>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</si>
  <si>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</si>
  <si>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</si>
  <si>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</si>
  <si>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</si>
  <si>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</si>
  <si>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</si>
  <si>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</si>
  <si>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</si>
  <si>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</si>
  <si>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</si>
  <si>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</si>
  <si>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</si>
  <si>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</si>
  <si>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</si>
  <si>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</si>
  <si>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</si>
  <si>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</si>
  <si>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</si>
  <si>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</si>
  <si>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</si>
  <si>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</si>
  <si>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</si>
  <si>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</si>
  <si>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</si>
  <si>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</si>
  <si>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</si>
  <si>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</si>
  <si>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</si>
  <si>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</si>
  <si>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</si>
  <si>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</si>
  <si>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</si>
  <si>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</si>
  <si>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</si>
  <si>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</si>
  <si>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</si>
  <si>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</si>
  <si>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</si>
  <si>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</si>
  <si>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</si>
  <si>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</si>
  <si>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</si>
  <si>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</si>
  <si>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</si>
  <si>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</si>
  <si>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</si>
  <si>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</si>
  <si>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</si>
  <si>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</si>
  <si>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</si>
  <si>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</si>
  <si>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</si>
  <si>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</si>
  <si>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</si>
  <si>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</si>
  <si>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</si>
  <si>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</si>
  <si>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</si>
  <si>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</si>
  <si>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</si>
  <si>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</si>
  <si>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</si>
  <si>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</si>
  <si>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</si>
  <si>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</si>
  <si>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</si>
  <si>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</si>
  <si>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</si>
  <si>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</si>
  <si>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</si>
  <si>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</si>
  <si>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</si>
  <si>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</si>
  <si>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</si>
  <si>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</si>
  <si>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</si>
  <si>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</si>
  <si>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</si>
  <si>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</si>
  <si>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</si>
  <si>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</si>
  <si>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</si>
  <si>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</si>
  <si>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</si>
  <si>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</si>
  <si>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</si>
  <si>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</si>
  <si>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</si>
  <si>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</si>
  <si>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</si>
  <si>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</si>
  <si>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</si>
  <si>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</si>
  <si>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</si>
  <si>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</si>
  <si>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</si>
  <si>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</si>
  <si>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</si>
  <si>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</si>
  <si>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</si>
  <si>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</si>
  <si>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</si>
  <si>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</si>
  <si>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</si>
  <si>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</si>
  <si>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</si>
  <si>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</si>
  <si>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</si>
  <si>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</si>
  <si>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</si>
  <si>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</si>
  <si>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</si>
  <si>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</si>
  <si>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</si>
  <si>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</si>
  <si>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</si>
  <si>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</si>
  <si>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</si>
  <si>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</si>
  <si>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</si>
  <si>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</si>
  <si>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</si>
  <si>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</si>
  <si>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</si>
  <si>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</si>
  <si>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</si>
  <si>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</si>
  <si>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</si>
  <si>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</si>
  <si>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</si>
  <si>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</si>
  <si>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</si>
  <si>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</si>
  <si>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</si>
  <si>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</si>
  <si>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</si>
  <si>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</si>
  <si>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</si>
  <si>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</si>
  <si>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</si>
  <si>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</si>
  <si>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</si>
  <si>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</si>
  <si>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</si>
  <si>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</si>
  <si>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</si>
  <si>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</si>
  <si>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</si>
  <si>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</si>
  <si>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</si>
  <si>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</si>
  <si>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</si>
  <si>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</si>
  <si>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</si>
  <si>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</si>
  <si>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</si>
  <si>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</si>
  <si>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</si>
  <si>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</si>
  <si>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</si>
  <si>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</si>
  <si>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</si>
  <si>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</si>
  <si>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</si>
  <si>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</si>
  <si>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</si>
  <si>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</si>
  <si>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</si>
  <si>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</si>
  <si>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</si>
  <si>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</si>
  <si>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</si>
  <si>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</si>
  <si>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</si>
  <si>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</si>
  <si>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</si>
  <si>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</si>
  <si>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</si>
  <si>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</si>
  <si>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</si>
  <si>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</si>
  <si>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</si>
  <si>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</si>
  <si>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</si>
  <si>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</si>
  <si>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</si>
  <si>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</si>
  <si>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</si>
  <si>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</si>
  <si>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</si>
  <si>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</si>
  <si>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</si>
  <si>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</si>
  <si>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</si>
  <si>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</si>
  <si>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</si>
  <si>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</si>
  <si>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</si>
  <si>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</si>
  <si>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</si>
  <si>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</si>
  <si>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</si>
  <si>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</si>
  <si>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</si>
  <si>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</si>
  <si>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</si>
  <si>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</si>
  <si>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</si>
  <si>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</si>
  <si>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</si>
  <si>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</si>
  <si>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</si>
  <si>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</si>
  <si>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</si>
  <si>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</si>
  <si>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</si>
  <si>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</si>
  <si>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</si>
  <si>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</si>
  <si>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</si>
  <si>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</si>
  <si>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</si>
  <si>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</si>
  <si>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</si>
  <si>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</si>
  <si>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</si>
  <si>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</si>
  <si>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</si>
  <si>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</si>
  <si>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</si>
  <si>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</si>
  <si>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</si>
  <si>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</si>
  <si>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</si>
  <si>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</si>
  <si>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</si>
  <si>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</si>
  <si>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</si>
  <si>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</si>
  <si>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</si>
  <si>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</si>
  <si>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</si>
  <si>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</si>
  <si>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</si>
  <si>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</si>
  <si>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</si>
  <si>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</si>
  <si>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</si>
  <si>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</si>
  <si>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</si>
  <si>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</si>
  <si>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</si>
  <si>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</si>
  <si>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</si>
  <si>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</si>
  <si>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</si>
  <si>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</si>
  <si>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</si>
  <si>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</si>
  <si>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</si>
  <si>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</si>
  <si>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</si>
  <si>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</si>
  <si>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</si>
  <si>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</si>
  <si>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</si>
  <si>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</si>
  <si>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</si>
  <si>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</si>
  <si>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</si>
  <si>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</si>
  <si>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</si>
  <si>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</si>
  <si>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</si>
  <si>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</si>
  <si>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</si>
  <si>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</si>
  <si>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</si>
  <si>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</si>
  <si>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</si>
  <si>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</si>
  <si>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</si>
  <si>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</si>
  <si>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</si>
  <si>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</si>
  <si>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</si>
  <si>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</si>
  <si>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</si>
  <si>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</si>
  <si>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</si>
  <si>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</si>
  <si>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</si>
  <si>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</si>
  <si>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</si>
  <si>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</si>
  <si>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</si>
  <si>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</si>
  <si>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</si>
  <si>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</si>
  <si>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</si>
  <si>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</si>
  <si>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</si>
  <si>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</si>
  <si>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</si>
  <si>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</si>
  <si>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</si>
  <si>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</si>
  <si>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</si>
  <si>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</si>
  <si>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</si>
  <si>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</si>
  <si>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</si>
  <si>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</si>
  <si>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</si>
  <si>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</si>
  <si>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</si>
  <si>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</si>
  <si>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</si>
  <si>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</si>
  <si>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</si>
  <si>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</si>
  <si>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</si>
  <si>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</si>
  <si>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</si>
  <si>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</si>
  <si>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</si>
  <si>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</si>
  <si>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</si>
  <si>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</si>
  <si>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</si>
  <si>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</si>
  <si>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</si>
  <si>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</si>
  <si>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</si>
  <si>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</si>
  <si>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</si>
  <si>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</si>
  <si>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</si>
  <si>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</si>
  <si>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</si>
  <si>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</si>
  <si>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</si>
  <si>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</si>
  <si>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</si>
  <si>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</si>
  <si>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</si>
  <si>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</si>
  <si>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</si>
  <si>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</si>
  <si>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</si>
  <si>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</si>
  <si>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</si>
  <si>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</si>
  <si>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</si>
  <si>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</si>
  <si>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</si>
  <si>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</si>
  <si>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</si>
  <si>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</si>
  <si>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</si>
  <si>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</si>
  <si>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</si>
  <si>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</si>
  <si>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</si>
  <si>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</si>
  <si>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</si>
  <si>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</si>
  <si>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</si>
  <si>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</si>
  <si>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</si>
  <si>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</si>
  <si>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</si>
  <si>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</si>
  <si>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</si>
  <si>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</si>
  <si>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</si>
  <si>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</si>
  <si>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</si>
  <si>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</si>
  <si>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</si>
  <si>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</si>
  <si>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</si>
  <si>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</si>
  <si>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</si>
  <si>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</si>
  <si>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</si>
  <si>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</si>
  <si>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</si>
  <si>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</si>
  <si>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</si>
  <si>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</si>
  <si>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</si>
  <si>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</si>
  <si>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</si>
  <si>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</si>
  <si>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</si>
  <si>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</si>
  <si>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</si>
  <si>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</si>
  <si>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</si>
  <si>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</si>
  <si>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</si>
  <si>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</si>
  <si>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</si>
  <si>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</si>
  <si>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</si>
  <si>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</si>
  <si>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</si>
  <si>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</si>
  <si>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</si>
  <si>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</si>
  <si>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</si>
  <si>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</si>
  <si>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</si>
  <si>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</si>
  <si>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</si>
  <si>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</si>
  <si>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</si>
  <si>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</si>
  <si>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</si>
  <si>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</si>
  <si>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</si>
  <si>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</si>
  <si>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</si>
  <si>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</si>
  <si>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</si>
  <si>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</si>
  <si>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</si>
  <si>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</si>
  <si>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</si>
  <si>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</si>
  <si>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</si>
  <si>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</si>
  <si>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</si>
  <si>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</si>
  <si>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</si>
  <si>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</si>
  <si>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</si>
  <si>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</si>
  <si>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</si>
  <si>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</si>
  <si>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</si>
  <si>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</si>
  <si>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</si>
  <si>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</si>
  <si>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</si>
  <si>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</si>
  <si>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</si>
  <si>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</si>
  <si>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</si>
  <si>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</si>
  <si>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</si>
  <si>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</si>
  <si>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</si>
  <si>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</si>
  <si>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</si>
  <si>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</si>
  <si>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</si>
  <si>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</si>
  <si>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</si>
  <si>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</si>
  <si>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</si>
  <si>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</si>
  <si>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</si>
  <si>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</si>
  <si>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</si>
  <si>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</si>
  <si>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</si>
  <si>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</si>
  <si>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</si>
  <si>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</si>
  <si>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</si>
  <si>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</si>
  <si>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</si>
  <si>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</si>
  <si>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</si>
  <si>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</si>
  <si>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</si>
  <si>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</si>
  <si>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</si>
  <si>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</si>
  <si>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</si>
  <si>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</si>
  <si>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</si>
  <si>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</si>
  <si>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</si>
  <si>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</si>
  <si>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</si>
  <si>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</si>
  <si>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</si>
  <si>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</si>
  <si>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</si>
  <si>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</si>
  <si>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</si>
  <si>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</si>
  <si>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</si>
  <si>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</si>
  <si>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</si>
  <si>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</si>
  <si>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</si>
  <si>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</si>
  <si>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</si>
  <si>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</si>
  <si>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</si>
  <si>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</si>
  <si>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</si>
  <si>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</si>
  <si>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</si>
  <si>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</si>
  <si>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</si>
  <si>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</si>
  <si>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</si>
  <si>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</si>
  <si>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</si>
  <si>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</si>
  <si>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</si>
  <si>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</si>
  <si>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</si>
  <si>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</si>
  <si>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</si>
  <si>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</si>
  <si>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</si>
  <si>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</si>
  <si>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</si>
  <si>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</si>
  <si>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</si>
  <si>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</si>
  <si>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</si>
  <si>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</si>
  <si>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</si>
  <si>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</si>
  <si>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</si>
  <si>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</si>
  <si>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</si>
  <si>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</si>
  <si>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</si>
  <si>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</si>
  <si>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</si>
  <si>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</si>
  <si>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</si>
  <si>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</si>
  <si>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</si>
  <si>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</si>
  <si>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</si>
  <si>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</si>
  <si>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</si>
  <si>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</si>
  <si>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</si>
  <si>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</si>
  <si>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</si>
  <si>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</si>
  <si>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</si>
  <si>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</si>
  <si>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</si>
  <si>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</si>
  <si>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</si>
  <si>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</si>
  <si>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</si>
  <si>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</si>
  <si>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</si>
  <si>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</si>
  <si>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</si>
  <si>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</si>
  <si>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</si>
  <si>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</si>
  <si>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</si>
  <si>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</si>
  <si>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</si>
  <si>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</si>
  <si>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</si>
  <si>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</si>
  <si>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</si>
  <si>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</si>
  <si>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</si>
  <si>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</si>
  <si>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</si>
  <si>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</si>
  <si>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</si>
  <si>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</si>
  <si>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</si>
  <si>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</si>
  <si>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</si>
  <si>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</si>
  <si>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</si>
  <si>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</si>
  <si>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</si>
  <si>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</si>
  <si>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</si>
  <si>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</si>
  <si>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</si>
  <si>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</si>
  <si>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</si>
  <si>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</si>
  <si>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</si>
  <si>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</si>
  <si>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</si>
  <si>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</si>
  <si>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</si>
  <si>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</si>
  <si>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</si>
  <si>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</si>
  <si>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</si>
  <si>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</si>
  <si>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</si>
  <si>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</si>
  <si>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</si>
  <si>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</si>
  <si>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</si>
  <si>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</si>
  <si>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</si>
  <si>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</si>
  <si>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</si>
  <si>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</si>
  <si>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</si>
  <si>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</si>
  <si>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</si>
  <si>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</si>
  <si>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</si>
  <si>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</si>
  <si>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</si>
  <si>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</si>
  <si>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</si>
  <si>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</si>
  <si>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</si>
  <si>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</si>
  <si>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</si>
  <si>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</si>
  <si>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</si>
  <si>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</si>
  <si>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</si>
  <si>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</si>
  <si>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</si>
  <si>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</si>
  <si>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</si>
  <si>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</si>
  <si>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</si>
  <si>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</si>
  <si>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</si>
  <si>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</si>
  <si>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</si>
  <si>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</si>
  <si>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</si>
  <si>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</si>
  <si>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</si>
  <si>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</si>
  <si>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</si>
  <si>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</si>
  <si>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</si>
  <si>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</si>
  <si>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Özlem MELEK SEZER</t>
  </si>
  <si>
    <t>Non-independent member</t>
  </si>
  <si>
    <t>Dimitri JAPARIDZE</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</si>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</sst>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xf numFmtId="3" fontId="349" fillId="0" borderId="110" xfId="0" applyNumberFormat="1" applyFont="1" applyBorder="1"/>
    <xf numFmtId="3" fontId="349" fillId="35" borderId="110" xfId="0" applyNumberFormat="1" applyFont="1" applyFill="1" applyBorder="1"/>
    <xf numFmtId="3" fontId="349" fillId="0" borderId="110" xfId="0" applyNumberFormat="1" applyFont="1" applyBorder="1" applyAlignment="1">
      <alignment vertical="center"/>
    </xf>
    <xf numFmtId="3" fontId="349" fillId="35" borderId="110" xfId="0" applyNumberFormat="1" applyFont="1" applyFill="1" applyBorder="1" applyAlignment="1">
      <alignment vertical="center"/>
    </xf>
    <xf numFmtId="3" fontId="349" fillId="0" borderId="112" xfId="0" applyNumberFormat="1" applyFont="1" applyBorder="1" applyAlignment="1">
      <alignment horizontal="center"/>
    </xf>
    <xf numFmtId="3" fontId="349" fillId="0" borderId="113" xfId="0" applyNumberFormat="1" applyFont="1" applyBorder="1" applyAlignment="1">
      <alignment horizontal="center"/>
    </xf>
    <xf numFmtId="3" fontId="349" fillId="0" borderId="114" xfId="0" applyNumberFormat="1" applyFont="1" applyBorder="1" applyAlignment="1">
      <alignment horizontal="center"/>
    </xf>
    <xf numFmtId="3" fontId="349" fillId="0" borderId="123" xfId="0" applyNumberFormat="1" applyFont="1" applyBorder="1"/>
    <xf numFmtId="3" fontId="349" fillId="35" borderId="123" xfId="0" applyNumberFormat="1" applyFont="1" applyFill="1" applyBorder="1"/>
    <xf numFmtId="3" fontId="349" fillId="0" borderId="124" xfId="0" applyNumberFormat="1" applyFont="1" applyBorder="1" applyAlignment="1">
      <alignment horizontal="center"/>
    </xf>
    <xf numFmtId="3" fontId="349" fillId="0" borderId="125" xfId="0" applyNumberFormat="1" applyFont="1" applyBorder="1" applyAlignment="1">
      <alignment horizontal="center"/>
    </xf>
    <xf numFmtId="3" fontId="349" fillId="0" borderId="126" xfId="0" applyNumberFormat="1" applyFont="1" applyBorder="1" applyAlignment="1">
      <alignment horizontal="center"/>
    </xf>
    <xf numFmtId="3" fontId="0" fillId="0" borderId="123" xfId="0" applyNumberFormat="1" applyBorder="1"/>
    <xf numFmtId="3" fontId="0" fillId="35" borderId="123" xfId="0" applyNumberFormat="1" applyFill="1" applyBorder="1"/>
    <xf numFmtId="3" fontId="0" fillId="0" borderId="123" xfId="0" applyNumberFormat="1" applyBorder="1" applyProtection="1"/>
    <xf numFmtId="3" fontId="0" fillId="0" borderId="191" xfId="0" applyNumberFormat="1" applyFill="1" applyBorder="1"/>
    <xf numFmtId="3" fontId="0" fillId="35" borderId="191" xfId="0" applyNumberFormat="1" applyFill="1" applyBorder="1"/>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769</v>
      </c>
      <c r="C3" s="48" t="s">
        <v>768</v>
      </c>
    </row>
    <row r="4" spans="1:3">
      <c r="A4" s="124">
        <v>3</v>
      </c>
      <c r="B4" s="255" t="s">
        <v>210</v>
      </c>
      <c r="C4" s="48" t="s">
        <v>751</v>
      </c>
    </row>
    <row r="5" spans="1:3">
      <c r="A5" s="125">
        <v>4</v>
      </c>
      <c r="B5" s="256" t="s">
        <v>206</v>
      </c>
      <c r="C5" s="48" t="s">
        <v>752</v>
      </c>
    </row>
    <row r="6" spans="1:3" s="126" customFormat="1" ht="45.75" customHeight="1">
      <c r="A6" s="753" t="s">
        <v>282</v>
      </c>
      <c r="B6" s="754"/>
      <c r="C6" s="754"/>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591" t="s">
        <v>709</v>
      </c>
      <c r="B18" s="592" t="s">
        <v>711</v>
      </c>
    </row>
    <row r="19" spans="1:2" s="15" customFormat="1">
      <c r="A19" s="593" t="s">
        <v>710</v>
      </c>
      <c r="B19" s="592"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594">
        <v>15.2</v>
      </c>
      <c r="B27" s="592"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90" zoomScaleNormal="90" workbookViewId="0">
      <pane xSplit="1" ySplit="5" topLeftCell="B2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21">
        <f>'1. key ratios '!B2</f>
        <v>45838</v>
      </c>
    </row>
    <row r="3" spans="1:3" s="43" customFormat="1" ht="15.75" customHeight="1"/>
    <row r="4" spans="1:3" ht="13.5" thickBot="1">
      <c r="A4" s="54" t="s">
        <v>143</v>
      </c>
      <c r="B4" s="98" t="s">
        <v>142</v>
      </c>
    </row>
    <row r="5" spans="1:3">
      <c r="A5" s="55" t="s">
        <v>6</v>
      </c>
      <c r="B5" s="56"/>
      <c r="C5" s="57" t="s">
        <v>35</v>
      </c>
    </row>
    <row r="6" spans="1:3">
      <c r="A6" s="58">
        <v>1</v>
      </c>
      <c r="B6" s="59" t="s">
        <v>141</v>
      </c>
      <c r="C6" s="60">
        <v>84902869.824899971</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34902869.824899971</v>
      </c>
    </row>
    <row r="12" spans="1:3" s="28" customFormat="1">
      <c r="A12" s="58">
        <v>7</v>
      </c>
      <c r="B12" s="59" t="s">
        <v>135</v>
      </c>
      <c r="C12" s="65">
        <v>1165107.57</v>
      </c>
    </row>
    <row r="13" spans="1:3" s="28" customFormat="1">
      <c r="A13" s="58">
        <v>8</v>
      </c>
      <c r="B13" s="66" t="s">
        <v>134</v>
      </c>
      <c r="C13" s="67"/>
    </row>
    <row r="14" spans="1:3" s="28" customFormat="1" ht="25.5">
      <c r="A14" s="58">
        <v>9</v>
      </c>
      <c r="B14" s="68" t="s">
        <v>133</v>
      </c>
      <c r="C14" s="67"/>
    </row>
    <row r="15" spans="1:3" s="28" customFormat="1">
      <c r="A15" s="58">
        <v>10</v>
      </c>
      <c r="B15" s="69" t="s">
        <v>132</v>
      </c>
      <c r="C15" s="67">
        <v>1165107.57</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8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83737762.254899979</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I26" sqref="I26"/>
    </sheetView>
  </sheetViews>
  <sheetFormatPr defaultColWidth="9.140625" defaultRowHeight="12.75"/>
  <cols>
    <col min="1" max="1" width="9.42578125" style="174" bestFit="1" customWidth="1"/>
    <col min="2" max="2" width="59" style="174" customWidth="1"/>
    <col min="3" max="3" width="16.85546875" style="174" bestFit="1" customWidth="1"/>
    <col min="4" max="4" width="13.140625" style="174" bestFit="1" customWidth="1"/>
    <col min="5" max="16384" width="9.140625" style="174"/>
  </cols>
  <sheetData>
    <row r="1" spans="1:4" ht="15">
      <c r="A1" s="232" t="s">
        <v>30</v>
      </c>
      <c r="B1" s="3" t="str">
        <f>'Info '!C2</f>
        <v>JSC Ziraat Bank Georgia</v>
      </c>
    </row>
    <row r="2" spans="1:4" s="148" customFormat="1" ht="15.75" customHeight="1">
      <c r="A2" s="148" t="s">
        <v>31</v>
      </c>
      <c r="B2" s="721">
        <f>'1. key ratios '!B2</f>
        <v>45838</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23">
        <f>C7*'5. RWA '!$C$13</f>
        <v>16815643.926449716</v>
      </c>
    </row>
    <row r="8" spans="1:4" s="242" customFormat="1">
      <c r="A8" s="237" t="s">
        <v>259</v>
      </c>
      <c r="B8" s="267" t="s">
        <v>274</v>
      </c>
      <c r="C8" s="260">
        <v>0.06</v>
      </c>
      <c r="D8" s="723">
        <f>C8*'5. RWA '!$C$13</f>
        <v>22420858.568599623</v>
      </c>
    </row>
    <row r="9" spans="1:4" s="242" customFormat="1">
      <c r="A9" s="237" t="s">
        <v>260</v>
      </c>
      <c r="B9" s="267" t="s">
        <v>275</v>
      </c>
      <c r="C9" s="260">
        <v>0.08</v>
      </c>
      <c r="D9" s="723">
        <f>C9*'5. RWA '!$C$13</f>
        <v>29894478.091466166</v>
      </c>
    </row>
    <row r="10" spans="1:4" s="242" customFormat="1">
      <c r="A10" s="235" t="s">
        <v>261</v>
      </c>
      <c r="B10" s="266" t="s">
        <v>276</v>
      </c>
      <c r="C10" s="261"/>
      <c r="D10" s="268"/>
    </row>
    <row r="11" spans="1:4" s="243" customFormat="1">
      <c r="A11" s="238" t="s">
        <v>262</v>
      </c>
      <c r="B11" s="258" t="s">
        <v>745</v>
      </c>
      <c r="C11" s="262">
        <v>2.5000000000000001E-2</v>
      </c>
      <c r="D11" s="723">
        <f>C11*'5. RWA '!$C$13</f>
        <v>9342024.4035831764</v>
      </c>
    </row>
    <row r="12" spans="1:4" s="243" customFormat="1">
      <c r="A12" s="238" t="s">
        <v>263</v>
      </c>
      <c r="B12" s="258" t="s">
        <v>277</v>
      </c>
      <c r="C12" s="262">
        <v>5.0000000000000001E-3</v>
      </c>
      <c r="D12" s="723">
        <f>C12*'5. RWA '!$C$13</f>
        <v>1868404.8807166354</v>
      </c>
    </row>
    <row r="13" spans="1:4" s="243" customFormat="1">
      <c r="A13" s="238" t="s">
        <v>264</v>
      </c>
      <c r="B13" s="258" t="s">
        <v>278</v>
      </c>
      <c r="C13" s="262">
        <v>0</v>
      </c>
      <c r="D13" s="723">
        <f>C13*'5. RWA '!$C$13</f>
        <v>0</v>
      </c>
    </row>
    <row r="14" spans="1:4" s="243" customFormat="1">
      <c r="A14" s="235" t="s">
        <v>265</v>
      </c>
      <c r="B14" s="266" t="s">
        <v>325</v>
      </c>
      <c r="C14" s="263"/>
      <c r="D14" s="269"/>
    </row>
    <row r="15" spans="1:4" s="243" customFormat="1">
      <c r="A15" s="238">
        <v>3.1</v>
      </c>
      <c r="B15" s="258" t="s">
        <v>283</v>
      </c>
      <c r="C15" s="262">
        <v>5.2609199051963415E-2</v>
      </c>
      <c r="D15" s="723">
        <v>19659056.855856284</v>
      </c>
    </row>
    <row r="16" spans="1:4" s="243" customFormat="1">
      <c r="A16" s="238">
        <v>3.2</v>
      </c>
      <c r="B16" s="258" t="s">
        <v>284</v>
      </c>
      <c r="C16" s="262">
        <v>6.6312890027611898E-2</v>
      </c>
      <c r="D16" s="723">
        <v>24779865.476403113</v>
      </c>
    </row>
    <row r="17" spans="1:6" s="242" customFormat="1">
      <c r="A17" s="238">
        <v>3.3</v>
      </c>
      <c r="B17" s="258" t="s">
        <v>285</v>
      </c>
      <c r="C17" s="262">
        <v>8.4344062363991487E-2</v>
      </c>
      <c r="D17" s="723">
        <v>31517771.556069989</v>
      </c>
    </row>
    <row r="18" spans="1:6" s="241" customFormat="1" ht="12.75" customHeight="1">
      <c r="A18" s="271"/>
      <c r="B18" s="272" t="s">
        <v>324</v>
      </c>
      <c r="C18" s="264" t="s">
        <v>269</v>
      </c>
      <c r="D18" s="270" t="s">
        <v>270</v>
      </c>
    </row>
    <row r="19" spans="1:6" s="242" customFormat="1">
      <c r="A19" s="239">
        <v>4</v>
      </c>
      <c r="B19" s="258" t="s">
        <v>279</v>
      </c>
      <c r="C19" s="262">
        <f>C7+C11+C12+C13+C15</f>
        <v>0.12760919905196344</v>
      </c>
      <c r="D19" s="723">
        <f>C19*'5. RWA '!$C$13</f>
        <v>47685130.066605821</v>
      </c>
    </row>
    <row r="20" spans="1:6" s="242" customFormat="1">
      <c r="A20" s="239">
        <v>5</v>
      </c>
      <c r="B20" s="258" t="s">
        <v>90</v>
      </c>
      <c r="C20" s="262">
        <f>C8+C11+C12+C13+C16</f>
        <v>0.15631289002761189</v>
      </c>
      <c r="D20" s="723">
        <f>C20*'5. RWA '!$C$13</f>
        <v>58411153.329302549</v>
      </c>
    </row>
    <row r="21" spans="1:6" s="242" customFormat="1" ht="13.5" thickBot="1">
      <c r="A21" s="244" t="s">
        <v>266</v>
      </c>
      <c r="B21" s="245" t="s">
        <v>280</v>
      </c>
      <c r="C21" s="265">
        <f>C9+C11+C12+C13+C17</f>
        <v>0.19434406236399149</v>
      </c>
      <c r="D21" s="724">
        <f>C21*'5. RWA '!$C$13</f>
        <v>72622678.931835964</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2" sqref="B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08" t="str">
        <f>'9.1. Capital Requirements'!A1</f>
        <v>Bank:</v>
      </c>
      <c r="B1" s="3" t="str">
        <f>'Info '!C2</f>
        <v>JSC Ziraat Bank Georgia</v>
      </c>
    </row>
    <row r="2" spans="1:3">
      <c r="A2" s="508" t="str">
        <f>'9.1. Capital Requirements'!A2</f>
        <v>Date:</v>
      </c>
      <c r="B2" s="725">
        <f>'1. key ratios '!B2</f>
        <v>45838</v>
      </c>
    </row>
    <row r="3" spans="1:3">
      <c r="A3" s="509" t="s">
        <v>673</v>
      </c>
      <c r="B3" s="510" t="s">
        <v>674</v>
      </c>
    </row>
    <row r="4" spans="1:3" ht="15.75" thickBot="1"/>
    <row r="5" spans="1:3">
      <c r="A5" s="511"/>
      <c r="B5" s="512" t="s">
        <v>675</v>
      </c>
      <c r="C5" s="543"/>
    </row>
    <row r="6" spans="1:3">
      <c r="A6" s="513" t="s">
        <v>695</v>
      </c>
      <c r="B6" s="514">
        <f>SUM(B7,B11)</f>
        <v>83737762.254899979</v>
      </c>
      <c r="C6" s="543"/>
    </row>
    <row r="7" spans="1:3">
      <c r="A7" s="513" t="s">
        <v>681</v>
      </c>
      <c r="B7" s="514">
        <f>SUM(B8:B10)</f>
        <v>83737762.254899979</v>
      </c>
      <c r="C7" s="543"/>
    </row>
    <row r="8" spans="1:3">
      <c r="A8" s="515" t="s">
        <v>676</v>
      </c>
      <c r="B8" s="516">
        <f>'9.Capital'!C29</f>
        <v>83737762.254899979</v>
      </c>
      <c r="C8" s="543"/>
    </row>
    <row r="9" spans="1:3">
      <c r="A9" s="515" t="s">
        <v>677</v>
      </c>
      <c r="B9" s="516">
        <f>'9.Capital'!C42</f>
        <v>0</v>
      </c>
      <c r="C9" s="543"/>
    </row>
    <row r="10" spans="1:3">
      <c r="A10" s="515" t="s">
        <v>678</v>
      </c>
      <c r="B10" s="516">
        <f>'9.Capital'!C53</f>
        <v>0</v>
      </c>
      <c r="C10" s="543"/>
    </row>
    <row r="11" spans="1:3">
      <c r="A11" s="513" t="s">
        <v>682</v>
      </c>
      <c r="B11" s="514">
        <f>SUM(B12:B13)</f>
        <v>0</v>
      </c>
      <c r="C11" s="543"/>
    </row>
    <row r="12" spans="1:3">
      <c r="A12" s="515" t="s">
        <v>701</v>
      </c>
      <c r="B12" s="516"/>
      <c r="C12" s="543"/>
    </row>
    <row r="13" spans="1:3">
      <c r="A13" s="515" t="s">
        <v>683</v>
      </c>
      <c r="B13" s="516"/>
      <c r="C13" s="543"/>
    </row>
    <row r="14" spans="1:3">
      <c r="A14" s="513" t="s">
        <v>684</v>
      </c>
      <c r="B14" s="514">
        <f>SUM(B15:B16)</f>
        <v>83737762.254899979</v>
      </c>
      <c r="C14" s="543"/>
    </row>
    <row r="15" spans="1:3">
      <c r="A15" s="517" t="s">
        <v>685</v>
      </c>
      <c r="B15" s="516"/>
      <c r="C15" s="543"/>
    </row>
    <row r="16" spans="1:3">
      <c r="A16" s="517" t="s">
        <v>686</v>
      </c>
      <c r="B16" s="516">
        <f>B7</f>
        <v>83737762.254899979</v>
      </c>
      <c r="C16" s="543"/>
    </row>
    <row r="17" spans="1:5">
      <c r="A17" s="513" t="s">
        <v>689</v>
      </c>
      <c r="B17" s="514"/>
      <c r="C17" s="543"/>
    </row>
    <row r="18" spans="1:5">
      <c r="A18" s="517" t="s">
        <v>687</v>
      </c>
      <c r="B18" s="516">
        <f>'5. RWA '!C13</f>
        <v>373680976.14332706</v>
      </c>
      <c r="C18" s="543"/>
    </row>
    <row r="19" spans="1:5">
      <c r="A19" s="517" t="s">
        <v>688</v>
      </c>
      <c r="B19" s="516">
        <f>'15.1 LR'!C32</f>
        <v>404768271.67030996</v>
      </c>
      <c r="C19" s="543"/>
    </row>
    <row r="20" spans="1:5">
      <c r="A20" s="513" t="s">
        <v>703</v>
      </c>
      <c r="B20" s="514"/>
      <c r="C20" s="543"/>
    </row>
    <row r="21" spans="1:5">
      <c r="A21" s="518" t="s">
        <v>690</v>
      </c>
      <c r="B21" s="519">
        <f>IFERROR(B6/B18,0)</f>
        <v>0.22408890899166881</v>
      </c>
      <c r="C21" s="543"/>
    </row>
    <row r="22" spans="1:5">
      <c r="A22" s="518" t="s">
        <v>707</v>
      </c>
      <c r="B22" s="519">
        <f>IFERROR(B6/B19,0)</f>
        <v>0.20687827607966686</v>
      </c>
      <c r="C22" s="543"/>
    </row>
    <row r="23" spans="1:5" ht="15.75" thickBot="1">
      <c r="A23" s="520" t="s">
        <v>691</v>
      </c>
      <c r="B23" s="521">
        <f>IFERROR(B6/B14,0)</f>
        <v>1</v>
      </c>
    </row>
    <row r="24" spans="1:5" ht="16.5" customHeight="1">
      <c r="A24" s="522" t="s">
        <v>679</v>
      </c>
      <c r="B24" s="523"/>
      <c r="C24" s="523"/>
      <c r="D24" s="523"/>
      <c r="E24" s="523"/>
    </row>
    <row r="25" spans="1:5" ht="25.5" customHeight="1">
      <c r="A25" s="522" t="s">
        <v>700</v>
      </c>
    </row>
    <row r="26" spans="1:5" ht="42.6" customHeight="1">
      <c r="A26" s="522"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08" t="s">
        <v>30</v>
      </c>
      <c r="B1" s="3" t="str">
        <f>'Info '!C2</f>
        <v>JSC Ziraat Bank Georgia</v>
      </c>
      <c r="C1" s="174"/>
    </row>
    <row r="2" spans="1:7">
      <c r="A2" s="508" t="s">
        <v>31</v>
      </c>
      <c r="B2" s="725">
        <f>'1. key ratios '!B2</f>
        <v>45838</v>
      </c>
      <c r="C2" s="174"/>
    </row>
    <row r="3" spans="1:7">
      <c r="A3" s="509" t="s">
        <v>680</v>
      </c>
      <c r="B3" s="510" t="s">
        <v>674</v>
      </c>
      <c r="C3" s="174"/>
    </row>
    <row r="5" spans="1:7">
      <c r="A5" s="524"/>
    </row>
    <row r="6" spans="1:7" ht="15.75" thickBot="1">
      <c r="A6" s="525"/>
      <c r="B6" s="525"/>
      <c r="C6" s="525"/>
      <c r="D6" s="525"/>
      <c r="E6" s="525"/>
      <c r="F6" s="525"/>
    </row>
    <row r="7" spans="1:7">
      <c r="A7" s="782"/>
      <c r="B7" s="784" t="s">
        <v>706</v>
      </c>
      <c r="C7" s="784"/>
      <c r="D7" s="784"/>
      <c r="E7" s="784"/>
      <c r="F7" s="785" t="s">
        <v>64</v>
      </c>
    </row>
    <row r="8" spans="1:7">
      <c r="A8" s="783"/>
      <c r="B8" s="526" t="s">
        <v>692</v>
      </c>
      <c r="C8" s="526" t="s">
        <v>693</v>
      </c>
      <c r="D8" s="526" t="s">
        <v>694</v>
      </c>
      <c r="E8" s="526" t="s">
        <v>704</v>
      </c>
      <c r="F8" s="786"/>
      <c r="G8" s="544"/>
    </row>
    <row r="9" spans="1:7">
      <c r="A9" s="527" t="s">
        <v>695</v>
      </c>
      <c r="B9" s="528">
        <f>B13+B17</f>
        <v>0</v>
      </c>
      <c r="C9" s="528">
        <f t="shared" ref="C9:E9" si="0">C13+C17</f>
        <v>0</v>
      </c>
      <c r="D9" s="528">
        <f t="shared" si="0"/>
        <v>0</v>
      </c>
      <c r="E9" s="528">
        <f t="shared" si="0"/>
        <v>0</v>
      </c>
      <c r="F9" s="529">
        <f>F13+F17</f>
        <v>0</v>
      </c>
    </row>
    <row r="10" spans="1:7">
      <c r="A10" s="530" t="s">
        <v>697</v>
      </c>
      <c r="B10" s="531">
        <f t="shared" ref="B10:E12" si="1">B14+B18</f>
        <v>0</v>
      </c>
      <c r="C10" s="531">
        <f t="shared" si="1"/>
        <v>0</v>
      </c>
      <c r="D10" s="531">
        <f t="shared" si="1"/>
        <v>0</v>
      </c>
      <c r="E10" s="531">
        <f t="shared" si="1"/>
        <v>0</v>
      </c>
      <c r="F10" s="529">
        <f>SUM(B10:E10)</f>
        <v>0</v>
      </c>
      <c r="G10" s="543"/>
    </row>
    <row r="11" spans="1:7">
      <c r="A11" s="530" t="s">
        <v>705</v>
      </c>
      <c r="B11" s="531">
        <f t="shared" si="1"/>
        <v>0</v>
      </c>
      <c r="C11" s="531">
        <f t="shared" si="1"/>
        <v>0</v>
      </c>
      <c r="D11" s="531">
        <f t="shared" si="1"/>
        <v>0</v>
      </c>
      <c r="E11" s="531">
        <f t="shared" si="1"/>
        <v>0</v>
      </c>
      <c r="F11" s="529">
        <f t="shared" ref="F11:F12" si="2">SUM(B11:E11)</f>
        <v>0</v>
      </c>
      <c r="G11" s="543"/>
    </row>
    <row r="12" spans="1:7">
      <c r="A12" s="532" t="s">
        <v>696</v>
      </c>
      <c r="B12" s="531">
        <f t="shared" si="1"/>
        <v>0</v>
      </c>
      <c r="C12" s="531">
        <f t="shared" si="1"/>
        <v>0</v>
      </c>
      <c r="D12" s="531">
        <f t="shared" si="1"/>
        <v>0</v>
      </c>
      <c r="E12" s="531">
        <f t="shared" si="1"/>
        <v>0</v>
      </c>
      <c r="F12" s="529">
        <f t="shared" si="2"/>
        <v>0</v>
      </c>
      <c r="G12" s="543"/>
    </row>
    <row r="13" spans="1:7">
      <c r="A13" s="533" t="s">
        <v>686</v>
      </c>
      <c r="B13" s="534"/>
      <c r="C13" s="534"/>
      <c r="D13" s="534"/>
      <c r="E13" s="534"/>
      <c r="F13" s="535"/>
    </row>
    <row r="14" spans="1:7">
      <c r="A14" s="530" t="s">
        <v>697</v>
      </c>
      <c r="B14" s="536"/>
      <c r="C14" s="536"/>
      <c r="D14" s="536"/>
      <c r="E14" s="536"/>
      <c r="F14" s="537"/>
    </row>
    <row r="15" spans="1:7">
      <c r="A15" s="530" t="s">
        <v>705</v>
      </c>
      <c r="B15" s="536"/>
      <c r="C15" s="536"/>
      <c r="D15" s="536"/>
      <c r="E15" s="536"/>
      <c r="F15" s="537"/>
    </row>
    <row r="16" spans="1:7">
      <c r="A16" s="532" t="s">
        <v>696</v>
      </c>
      <c r="B16" s="536"/>
      <c r="C16" s="536"/>
      <c r="D16" s="536"/>
      <c r="E16" s="536"/>
      <c r="F16" s="537"/>
    </row>
    <row r="17" spans="1:6">
      <c r="A17" s="533" t="s">
        <v>682</v>
      </c>
      <c r="B17" s="534"/>
      <c r="C17" s="534"/>
      <c r="D17" s="534"/>
      <c r="E17" s="534"/>
      <c r="F17" s="537"/>
    </row>
    <row r="18" spans="1:6">
      <c r="A18" s="530" t="s">
        <v>697</v>
      </c>
      <c r="B18" s="536"/>
      <c r="C18" s="536"/>
      <c r="D18" s="536"/>
      <c r="E18" s="536"/>
      <c r="F18" s="537"/>
    </row>
    <row r="19" spans="1:6">
      <c r="A19" s="530" t="s">
        <v>705</v>
      </c>
      <c r="B19" s="536"/>
      <c r="C19" s="536"/>
      <c r="D19" s="536"/>
      <c r="E19" s="536"/>
      <c r="F19" s="537"/>
    </row>
    <row r="20" spans="1:6" ht="15.75" thickBot="1">
      <c r="A20" s="532" t="s">
        <v>696</v>
      </c>
      <c r="B20" s="538"/>
      <c r="C20" s="538"/>
      <c r="D20" s="538"/>
      <c r="E20" s="538"/>
      <c r="F20" s="53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J35" sqref="J35"/>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21">
        <f>'1. key ratios '!B2</f>
        <v>45838</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59">
        <v>128449803.76640001</v>
      </c>
      <c r="D6" s="85"/>
      <c r="E6" s="86"/>
    </row>
    <row r="7" spans="1:6" ht="15">
      <c r="A7" s="344">
        <v>1.1000000000000001</v>
      </c>
      <c r="B7" s="346" t="s">
        <v>524</v>
      </c>
      <c r="C7" s="660">
        <v>12571295.5483</v>
      </c>
      <c r="D7" s="87"/>
      <c r="E7" s="86"/>
    </row>
    <row r="8" spans="1:6" ht="15">
      <c r="A8" s="344">
        <v>1.2</v>
      </c>
      <c r="B8" s="346" t="s">
        <v>525</v>
      </c>
      <c r="C8" s="660">
        <v>40708193.913999997</v>
      </c>
      <c r="D8" s="87"/>
      <c r="E8" s="86"/>
    </row>
    <row r="9" spans="1:6" ht="15">
      <c r="A9" s="344">
        <v>1.3</v>
      </c>
      <c r="B9" s="346" t="s">
        <v>526</v>
      </c>
      <c r="C9" s="660">
        <v>75170314.304100007</v>
      </c>
      <c r="D9" s="401"/>
      <c r="E9" s="86"/>
    </row>
    <row r="10" spans="1:6" ht="15">
      <c r="A10" s="344">
        <v>2</v>
      </c>
      <c r="B10" s="347" t="s">
        <v>527</v>
      </c>
      <c r="C10" s="661">
        <v>0</v>
      </c>
      <c r="D10" s="401"/>
      <c r="E10" s="86"/>
    </row>
    <row r="11" spans="1:6" ht="15">
      <c r="A11" s="344">
        <v>2.1</v>
      </c>
      <c r="B11" s="348" t="s">
        <v>528</v>
      </c>
      <c r="C11" s="662">
        <v>0</v>
      </c>
      <c r="D11" s="402"/>
      <c r="E11" s="88"/>
    </row>
    <row r="12" spans="1:6" ht="15">
      <c r="A12" s="344">
        <v>3</v>
      </c>
      <c r="B12" s="349" t="s">
        <v>529</v>
      </c>
      <c r="C12" s="663">
        <v>0</v>
      </c>
      <c r="D12" s="402"/>
      <c r="E12" s="88"/>
    </row>
    <row r="13" spans="1:6" ht="15">
      <c r="A13" s="344">
        <v>4</v>
      </c>
      <c r="B13" s="350" t="s">
        <v>530</v>
      </c>
      <c r="C13" s="663">
        <v>0</v>
      </c>
      <c r="D13" s="402"/>
      <c r="E13" s="88"/>
    </row>
    <row r="14" spans="1:6" ht="15">
      <c r="A14" s="344">
        <v>5</v>
      </c>
      <c r="B14" s="351" t="s">
        <v>531</v>
      </c>
      <c r="C14" s="663">
        <v>0</v>
      </c>
      <c r="D14" s="402"/>
      <c r="E14" s="88"/>
    </row>
    <row r="15" spans="1:6" ht="15">
      <c r="A15" s="344">
        <v>5.0999999999999996</v>
      </c>
      <c r="B15" s="352" t="s">
        <v>532</v>
      </c>
      <c r="C15" s="664">
        <v>0</v>
      </c>
      <c r="D15" s="402"/>
      <c r="E15" s="86"/>
    </row>
    <row r="16" spans="1:6" ht="15">
      <c r="A16" s="344">
        <v>5.2</v>
      </c>
      <c r="B16" s="352" t="s">
        <v>533</v>
      </c>
      <c r="C16" s="660">
        <v>0</v>
      </c>
      <c r="D16" s="401"/>
      <c r="E16" s="86"/>
    </row>
    <row r="17" spans="1:5" ht="15">
      <c r="A17" s="344">
        <v>5.3</v>
      </c>
      <c r="B17" s="353" t="s">
        <v>534</v>
      </c>
      <c r="C17" s="660">
        <v>0</v>
      </c>
      <c r="D17" s="401"/>
      <c r="E17" s="86"/>
    </row>
    <row r="18" spans="1:5" ht="15">
      <c r="A18" s="344">
        <v>6</v>
      </c>
      <c r="B18" s="349" t="s">
        <v>535</v>
      </c>
      <c r="C18" s="661">
        <v>229888783.93979996</v>
      </c>
      <c r="D18" s="401"/>
      <c r="E18" s="86"/>
    </row>
    <row r="19" spans="1:5" ht="15">
      <c r="A19" s="344">
        <v>6.1</v>
      </c>
      <c r="B19" s="352" t="s">
        <v>533</v>
      </c>
      <c r="C19" s="662">
        <v>0</v>
      </c>
      <c r="D19" s="401"/>
      <c r="E19" s="86"/>
    </row>
    <row r="20" spans="1:5" ht="15">
      <c r="A20" s="344">
        <v>6.2</v>
      </c>
      <c r="B20" s="353" t="s">
        <v>534</v>
      </c>
      <c r="C20" s="662">
        <v>229888783.93979996</v>
      </c>
      <c r="D20" s="401"/>
      <c r="E20" s="86"/>
    </row>
    <row r="21" spans="1:5" ht="15">
      <c r="A21" s="344">
        <v>7</v>
      </c>
      <c r="B21" s="347" t="s">
        <v>536</v>
      </c>
      <c r="C21" s="663">
        <v>0</v>
      </c>
      <c r="D21" s="401"/>
      <c r="E21" s="86"/>
    </row>
    <row r="22" spans="1:5" ht="15">
      <c r="A22" s="344">
        <v>8</v>
      </c>
      <c r="B22" s="354" t="s">
        <v>537</v>
      </c>
      <c r="C22" s="661">
        <v>0</v>
      </c>
      <c r="D22" s="401"/>
      <c r="E22" s="86"/>
    </row>
    <row r="23" spans="1:5" ht="15">
      <c r="A23" s="344">
        <v>9</v>
      </c>
      <c r="B23" s="350" t="s">
        <v>538</v>
      </c>
      <c r="C23" s="661">
        <v>5242128.95</v>
      </c>
      <c r="D23" s="403"/>
      <c r="E23" s="86"/>
    </row>
    <row r="24" spans="1:5" ht="15">
      <c r="A24" s="344">
        <v>9.1</v>
      </c>
      <c r="B24" s="352" t="s">
        <v>539</v>
      </c>
      <c r="C24" s="665">
        <v>5242128.95</v>
      </c>
      <c r="D24" s="404"/>
      <c r="E24" s="86"/>
    </row>
    <row r="25" spans="1:5" ht="15">
      <c r="A25" s="344">
        <v>9.1999999999999993</v>
      </c>
      <c r="B25" s="352" t="s">
        <v>540</v>
      </c>
      <c r="C25" s="666">
        <v>0</v>
      </c>
      <c r="D25" s="400"/>
      <c r="E25" s="90"/>
    </row>
    <row r="26" spans="1:5" ht="15.75">
      <c r="A26" s="344">
        <v>10</v>
      </c>
      <c r="B26" s="350" t="s">
        <v>541</v>
      </c>
      <c r="C26" s="667">
        <v>1165107.57</v>
      </c>
      <c r="D26" s="507" t="s">
        <v>663</v>
      </c>
      <c r="E26" s="86"/>
    </row>
    <row r="27" spans="1:5" ht="15">
      <c r="A27" s="344">
        <v>10.1</v>
      </c>
      <c r="B27" s="352" t="s">
        <v>542</v>
      </c>
      <c r="C27" s="660">
        <v>0</v>
      </c>
      <c r="D27" s="87"/>
      <c r="E27" s="86"/>
    </row>
    <row r="28" spans="1:5" ht="15">
      <c r="A28" s="344">
        <v>10.199999999999999</v>
      </c>
      <c r="B28" s="352" t="s">
        <v>543</v>
      </c>
      <c r="C28" s="660">
        <v>1165107.57</v>
      </c>
      <c r="D28" s="87"/>
      <c r="E28" s="86"/>
    </row>
    <row r="29" spans="1:5" ht="15">
      <c r="A29" s="344">
        <v>11</v>
      </c>
      <c r="B29" s="350" t="s">
        <v>544</v>
      </c>
      <c r="C29" s="661">
        <v>261486.67</v>
      </c>
      <c r="D29" s="87"/>
      <c r="E29" s="86"/>
    </row>
    <row r="30" spans="1:5" ht="15">
      <c r="A30" s="344">
        <v>11.1</v>
      </c>
      <c r="B30" s="352" t="s">
        <v>545</v>
      </c>
      <c r="C30" s="660">
        <v>261486.67</v>
      </c>
      <c r="D30" s="87"/>
      <c r="E30" s="86"/>
    </row>
    <row r="31" spans="1:5" ht="15">
      <c r="A31" s="344">
        <v>11.2</v>
      </c>
      <c r="B31" s="352" t="s">
        <v>546</v>
      </c>
      <c r="C31" s="660">
        <v>0</v>
      </c>
      <c r="D31" s="87"/>
      <c r="E31" s="86"/>
    </row>
    <row r="32" spans="1:5" ht="15">
      <c r="A32" s="344">
        <v>13</v>
      </c>
      <c r="B32" s="350" t="s">
        <v>547</v>
      </c>
      <c r="C32" s="661">
        <v>8712176.2017000001</v>
      </c>
      <c r="D32" s="87"/>
      <c r="E32" s="86"/>
    </row>
    <row r="33" spans="1:5" ht="15">
      <c r="A33" s="344">
        <v>13.1</v>
      </c>
      <c r="B33" s="355" t="s">
        <v>548</v>
      </c>
      <c r="C33" s="660">
        <v>302210</v>
      </c>
      <c r="D33" s="87"/>
      <c r="E33" s="86"/>
    </row>
    <row r="34" spans="1:5" ht="15">
      <c r="A34" s="344">
        <v>13.2</v>
      </c>
      <c r="B34" s="355" t="s">
        <v>549</v>
      </c>
      <c r="C34" s="665">
        <v>0</v>
      </c>
      <c r="D34" s="89"/>
      <c r="E34" s="86"/>
    </row>
    <row r="35" spans="1:5" ht="15">
      <c r="A35" s="344">
        <v>14</v>
      </c>
      <c r="B35" s="356" t="s">
        <v>550</v>
      </c>
      <c r="C35" s="668">
        <v>373719487.09789997</v>
      </c>
      <c r="D35" s="89"/>
      <c r="E35" s="86"/>
    </row>
    <row r="36" spans="1:5" ht="15">
      <c r="A36" s="344"/>
      <c r="B36" s="357" t="s">
        <v>551</v>
      </c>
      <c r="C36" s="669">
        <v>0</v>
      </c>
      <c r="D36" s="91"/>
      <c r="E36" s="86"/>
    </row>
    <row r="37" spans="1:5" ht="15">
      <c r="A37" s="344">
        <v>15</v>
      </c>
      <c r="B37" s="358" t="s">
        <v>552</v>
      </c>
      <c r="C37" s="666">
        <v>0</v>
      </c>
      <c r="D37" s="400"/>
      <c r="E37" s="90"/>
    </row>
    <row r="38" spans="1:5" ht="15">
      <c r="A38" s="359">
        <v>15.1</v>
      </c>
      <c r="B38" s="360" t="s">
        <v>528</v>
      </c>
      <c r="C38" s="660">
        <v>0</v>
      </c>
      <c r="D38" s="87"/>
      <c r="E38" s="86"/>
    </row>
    <row r="39" spans="1:5" ht="15">
      <c r="A39" s="359">
        <v>16</v>
      </c>
      <c r="B39" s="347" t="s">
        <v>553</v>
      </c>
      <c r="C39" s="661">
        <v>0</v>
      </c>
      <c r="D39" s="87"/>
      <c r="E39" s="86"/>
    </row>
    <row r="40" spans="1:5" ht="15">
      <c r="A40" s="359">
        <v>17</v>
      </c>
      <c r="B40" s="347" t="s">
        <v>554</v>
      </c>
      <c r="C40" s="661">
        <v>279117821.44379997</v>
      </c>
      <c r="D40" s="87"/>
      <c r="E40" s="86"/>
    </row>
    <row r="41" spans="1:5" ht="15">
      <c r="A41" s="359">
        <v>17.100000000000001</v>
      </c>
      <c r="B41" s="361" t="s">
        <v>555</v>
      </c>
      <c r="C41" s="660">
        <v>269131923.72939998</v>
      </c>
      <c r="D41" s="87"/>
      <c r="E41" s="86"/>
    </row>
    <row r="42" spans="1:5" ht="15">
      <c r="A42" s="359">
        <v>17.2</v>
      </c>
      <c r="B42" s="362" t="s">
        <v>556</v>
      </c>
      <c r="C42" s="665">
        <v>8869036.5189999994</v>
      </c>
      <c r="D42" s="87"/>
      <c r="E42" s="86"/>
    </row>
    <row r="43" spans="1:5" ht="15">
      <c r="A43" s="359">
        <v>17.3</v>
      </c>
      <c r="B43" s="390" t="s">
        <v>557</v>
      </c>
      <c r="C43" s="670">
        <v>0</v>
      </c>
      <c r="D43" s="89"/>
      <c r="E43" s="86"/>
    </row>
    <row r="44" spans="1:5" ht="15">
      <c r="A44" s="359">
        <v>17.399999999999999</v>
      </c>
      <c r="B44" s="391" t="s">
        <v>558</v>
      </c>
      <c r="C44" s="670">
        <v>1116861.1954000001</v>
      </c>
      <c r="D44" s="392"/>
      <c r="E44" s="86"/>
    </row>
    <row r="45" spans="1:5" ht="15">
      <c r="A45" s="359">
        <v>18</v>
      </c>
      <c r="B45" s="393" t="s">
        <v>559</v>
      </c>
      <c r="C45" s="671">
        <v>228799.19</v>
      </c>
      <c r="D45" s="399"/>
      <c r="E45" s="90"/>
    </row>
    <row r="46" spans="1:5" ht="15.75">
      <c r="A46" s="359">
        <v>19</v>
      </c>
      <c r="B46" s="393" t="s">
        <v>560</v>
      </c>
      <c r="C46" s="672">
        <v>736719</v>
      </c>
      <c r="D46" s="394"/>
    </row>
    <row r="47" spans="1:5" ht="15.75">
      <c r="A47" s="359">
        <v>19.100000000000001</v>
      </c>
      <c r="B47" s="395" t="s">
        <v>561</v>
      </c>
      <c r="C47" s="673">
        <v>699487</v>
      </c>
      <c r="D47" s="394"/>
    </row>
    <row r="48" spans="1:5" ht="15.75">
      <c r="A48" s="359">
        <v>19.2</v>
      </c>
      <c r="B48" s="395" t="s">
        <v>562</v>
      </c>
      <c r="C48" s="673">
        <v>37232</v>
      </c>
      <c r="D48" s="394"/>
    </row>
    <row r="49" spans="1:4" ht="15.75">
      <c r="A49" s="359">
        <v>20</v>
      </c>
      <c r="B49" s="363" t="s">
        <v>563</v>
      </c>
      <c r="C49" s="672">
        <v>0</v>
      </c>
      <c r="D49" s="394"/>
    </row>
    <row r="50" spans="1:4" ht="15.75">
      <c r="A50" s="359">
        <v>21</v>
      </c>
      <c r="B50" s="396" t="s">
        <v>564</v>
      </c>
      <c r="C50" s="672">
        <v>8733277.6392000001</v>
      </c>
      <c r="D50" s="394"/>
    </row>
    <row r="51" spans="1:4" ht="15.75">
      <c r="A51" s="359">
        <v>21.1</v>
      </c>
      <c r="B51" s="362" t="s">
        <v>565</v>
      </c>
      <c r="C51" s="673">
        <v>0</v>
      </c>
      <c r="D51" s="394"/>
    </row>
    <row r="52" spans="1:4" ht="15.75">
      <c r="A52" s="359">
        <v>22</v>
      </c>
      <c r="B52" s="364" t="s">
        <v>566</v>
      </c>
      <c r="C52" s="672">
        <v>288816617.27299994</v>
      </c>
      <c r="D52" s="394"/>
    </row>
    <row r="53" spans="1:4" ht="15.75">
      <c r="A53" s="359"/>
      <c r="B53" s="365" t="s">
        <v>567</v>
      </c>
      <c r="C53" s="674">
        <v>0</v>
      </c>
      <c r="D53" s="394"/>
    </row>
    <row r="54" spans="1:4" ht="15">
      <c r="A54" s="359">
        <v>23</v>
      </c>
      <c r="B54" s="363" t="s">
        <v>568</v>
      </c>
      <c r="C54" s="675">
        <v>50000000</v>
      </c>
      <c r="D54" s="394"/>
    </row>
    <row r="55" spans="1:4" ht="15">
      <c r="A55" s="359">
        <v>24</v>
      </c>
      <c r="B55" s="363" t="s">
        <v>569</v>
      </c>
      <c r="C55" s="675">
        <v>0</v>
      </c>
      <c r="D55" s="394"/>
    </row>
    <row r="56" spans="1:4" ht="15">
      <c r="A56" s="359">
        <v>25</v>
      </c>
      <c r="B56" s="393" t="s">
        <v>570</v>
      </c>
      <c r="C56" s="675">
        <v>0</v>
      </c>
      <c r="D56" s="394"/>
    </row>
    <row r="57" spans="1:4" ht="15">
      <c r="A57" s="359">
        <v>26</v>
      </c>
      <c r="B57" s="393" t="s">
        <v>571</v>
      </c>
      <c r="C57" s="675">
        <v>0</v>
      </c>
      <c r="D57" s="394"/>
    </row>
    <row r="58" spans="1:4" ht="15">
      <c r="A58" s="359">
        <v>27</v>
      </c>
      <c r="B58" s="393" t="s">
        <v>572</v>
      </c>
      <c r="C58" s="675">
        <v>0</v>
      </c>
      <c r="D58" s="394"/>
    </row>
    <row r="59" spans="1:4" ht="15">
      <c r="A59" s="359">
        <v>27.1</v>
      </c>
      <c r="B59" s="391" t="s">
        <v>573</v>
      </c>
      <c r="C59" s="676">
        <v>0</v>
      </c>
      <c r="D59" s="394"/>
    </row>
    <row r="60" spans="1:4" ht="15">
      <c r="A60" s="359">
        <v>27.2</v>
      </c>
      <c r="B60" s="391" t="s">
        <v>574</v>
      </c>
      <c r="C60" s="676">
        <v>0</v>
      </c>
      <c r="D60" s="394"/>
    </row>
    <row r="61" spans="1:4" ht="15">
      <c r="A61" s="359">
        <v>28</v>
      </c>
      <c r="B61" s="366" t="s">
        <v>575</v>
      </c>
      <c r="C61" s="675">
        <v>0</v>
      </c>
      <c r="D61" s="394"/>
    </row>
    <row r="62" spans="1:4" ht="15">
      <c r="A62" s="359">
        <v>29</v>
      </c>
      <c r="B62" s="393" t="s">
        <v>576</v>
      </c>
      <c r="C62" s="675">
        <v>0</v>
      </c>
      <c r="D62" s="394"/>
    </row>
    <row r="63" spans="1:4" ht="15">
      <c r="A63" s="359">
        <v>29.1</v>
      </c>
      <c r="B63" s="397" t="s">
        <v>577</v>
      </c>
      <c r="C63" s="676">
        <v>0</v>
      </c>
      <c r="D63" s="394"/>
    </row>
    <row r="64" spans="1:4" ht="15">
      <c r="A64" s="359">
        <v>29.2</v>
      </c>
      <c r="B64" s="406" t="s">
        <v>578</v>
      </c>
      <c r="C64" s="676">
        <v>0</v>
      </c>
      <c r="D64" s="394"/>
    </row>
    <row r="65" spans="1:4" ht="15">
      <c r="A65" s="359">
        <v>29.3</v>
      </c>
      <c r="B65" s="406" t="s">
        <v>579</v>
      </c>
      <c r="C65" s="676">
        <v>0</v>
      </c>
      <c r="D65" s="394"/>
    </row>
    <row r="66" spans="1:4" ht="15">
      <c r="A66" s="359">
        <v>30</v>
      </c>
      <c r="B66" s="367" t="s">
        <v>580</v>
      </c>
      <c r="C66" s="675">
        <v>34902869.824899971</v>
      </c>
      <c r="D66" s="394"/>
    </row>
    <row r="67" spans="1:4" ht="15">
      <c r="A67" s="359">
        <v>31</v>
      </c>
      <c r="B67" s="398" t="s">
        <v>581</v>
      </c>
      <c r="C67" s="675">
        <v>84902869.824899971</v>
      </c>
      <c r="D67" s="394"/>
    </row>
    <row r="68" spans="1:4" ht="15">
      <c r="A68" s="359">
        <v>32</v>
      </c>
      <c r="B68" s="367" t="s">
        <v>582</v>
      </c>
      <c r="C68" s="675">
        <v>373719487.09789991</v>
      </c>
      <c r="D68" s="394"/>
    </row>
    <row r="69" spans="1:4" ht="15.75">
      <c r="C69" s="5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21">
        <f>'1. key ratios '!B2</f>
        <v>45838</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791" t="s">
        <v>226</v>
      </c>
      <c r="C6" s="787">
        <v>0</v>
      </c>
      <c r="D6" s="788"/>
      <c r="E6" s="787">
        <v>0.2</v>
      </c>
      <c r="F6" s="788"/>
      <c r="G6" s="787">
        <v>0.35</v>
      </c>
      <c r="H6" s="788"/>
      <c r="I6" s="787">
        <v>0.5</v>
      </c>
      <c r="J6" s="788"/>
      <c r="K6" s="787">
        <v>0.75</v>
      </c>
      <c r="L6" s="788"/>
      <c r="M6" s="787">
        <v>1</v>
      </c>
      <c r="N6" s="788"/>
      <c r="O6" s="787">
        <v>1.5</v>
      </c>
      <c r="P6" s="788"/>
      <c r="Q6" s="787">
        <v>2.5</v>
      </c>
      <c r="R6" s="788"/>
      <c r="S6" s="789" t="s">
        <v>145</v>
      </c>
    </row>
    <row r="7" spans="1:19" s="171" customFormat="1" ht="30.75" customHeight="1">
      <c r="A7" s="172"/>
      <c r="B7" s="792"/>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790"/>
    </row>
    <row r="8" spans="1:19" s="94" customFormat="1">
      <c r="A8" s="92">
        <v>1</v>
      </c>
      <c r="B8" s="1" t="s">
        <v>51</v>
      </c>
      <c r="C8" s="677">
        <v>2497318.88</v>
      </c>
      <c r="D8" s="677"/>
      <c r="E8" s="677">
        <v>0</v>
      </c>
      <c r="F8" s="678"/>
      <c r="G8" s="677">
        <v>0</v>
      </c>
      <c r="H8" s="677"/>
      <c r="I8" s="677">
        <v>0</v>
      </c>
      <c r="J8" s="677"/>
      <c r="K8" s="677">
        <v>0</v>
      </c>
      <c r="L8" s="677"/>
      <c r="M8" s="677">
        <v>38210875.034000002</v>
      </c>
      <c r="N8" s="677"/>
      <c r="O8" s="677">
        <v>0</v>
      </c>
      <c r="P8" s="677"/>
      <c r="Q8" s="677">
        <v>0</v>
      </c>
      <c r="R8" s="678"/>
      <c r="S8" s="679">
        <v>38210875.034000002</v>
      </c>
    </row>
    <row r="9" spans="1:19" s="94" customFormat="1">
      <c r="A9" s="92">
        <v>2</v>
      </c>
      <c r="B9" s="1" t="s">
        <v>52</v>
      </c>
      <c r="C9" s="680">
        <v>0</v>
      </c>
      <c r="D9" s="680"/>
      <c r="E9" s="680">
        <v>0</v>
      </c>
      <c r="F9" s="680"/>
      <c r="G9" s="680">
        <v>0</v>
      </c>
      <c r="H9" s="680"/>
      <c r="I9" s="680">
        <v>0</v>
      </c>
      <c r="J9" s="680"/>
      <c r="K9" s="680">
        <v>0</v>
      </c>
      <c r="L9" s="680"/>
      <c r="M9" s="680">
        <v>0</v>
      </c>
      <c r="N9" s="680"/>
      <c r="O9" s="680">
        <v>0</v>
      </c>
      <c r="P9" s="680"/>
      <c r="Q9" s="680">
        <v>0</v>
      </c>
      <c r="R9" s="681"/>
      <c r="S9" s="679">
        <v>0</v>
      </c>
    </row>
    <row r="10" spans="1:19" s="94" customFormat="1">
      <c r="A10" s="92">
        <v>3</v>
      </c>
      <c r="B10" s="1" t="s">
        <v>152</v>
      </c>
      <c r="C10" s="680">
        <v>0</v>
      </c>
      <c r="D10" s="680"/>
      <c r="E10" s="680">
        <v>0</v>
      </c>
      <c r="F10" s="680"/>
      <c r="G10" s="680">
        <v>0</v>
      </c>
      <c r="H10" s="680"/>
      <c r="I10" s="680">
        <v>0</v>
      </c>
      <c r="J10" s="680"/>
      <c r="K10" s="680">
        <v>0</v>
      </c>
      <c r="L10" s="680"/>
      <c r="M10" s="680">
        <v>0</v>
      </c>
      <c r="N10" s="680"/>
      <c r="O10" s="680">
        <v>0</v>
      </c>
      <c r="P10" s="680"/>
      <c r="Q10" s="680">
        <v>0</v>
      </c>
      <c r="R10" s="681"/>
      <c r="S10" s="679">
        <v>0</v>
      </c>
    </row>
    <row r="11" spans="1:19" s="94" customFormat="1">
      <c r="A11" s="92">
        <v>4</v>
      </c>
      <c r="B11" s="1" t="s">
        <v>53</v>
      </c>
      <c r="C11" s="680">
        <v>0</v>
      </c>
      <c r="D11" s="680"/>
      <c r="E11" s="680">
        <v>0</v>
      </c>
      <c r="F11" s="680"/>
      <c r="G11" s="680">
        <v>0</v>
      </c>
      <c r="H11" s="680"/>
      <c r="I11" s="680">
        <v>0</v>
      </c>
      <c r="J11" s="680"/>
      <c r="K11" s="680">
        <v>0</v>
      </c>
      <c r="L11" s="680"/>
      <c r="M11" s="680">
        <v>0</v>
      </c>
      <c r="N11" s="680"/>
      <c r="O11" s="680">
        <v>0</v>
      </c>
      <c r="P11" s="680"/>
      <c r="Q11" s="680">
        <v>0</v>
      </c>
      <c r="R11" s="681"/>
      <c r="S11" s="679">
        <v>0</v>
      </c>
    </row>
    <row r="12" spans="1:19" s="94" customFormat="1">
      <c r="A12" s="92">
        <v>5</v>
      </c>
      <c r="B12" s="1" t="s">
        <v>54</v>
      </c>
      <c r="C12" s="680">
        <v>0</v>
      </c>
      <c r="D12" s="680"/>
      <c r="E12" s="680">
        <v>0</v>
      </c>
      <c r="F12" s="680"/>
      <c r="G12" s="680">
        <v>0</v>
      </c>
      <c r="H12" s="680"/>
      <c r="I12" s="680">
        <v>0</v>
      </c>
      <c r="J12" s="680"/>
      <c r="K12" s="680">
        <v>0</v>
      </c>
      <c r="L12" s="680"/>
      <c r="M12" s="680">
        <v>0</v>
      </c>
      <c r="N12" s="680"/>
      <c r="O12" s="680">
        <v>0</v>
      </c>
      <c r="P12" s="680"/>
      <c r="Q12" s="680">
        <v>0</v>
      </c>
      <c r="R12" s="681"/>
      <c r="S12" s="679">
        <v>0</v>
      </c>
    </row>
    <row r="13" spans="1:19" s="94" customFormat="1">
      <c r="A13" s="92">
        <v>6</v>
      </c>
      <c r="B13" s="1" t="s">
        <v>55</v>
      </c>
      <c r="C13" s="680">
        <v>0</v>
      </c>
      <c r="D13" s="680"/>
      <c r="E13" s="680">
        <v>20030028.93</v>
      </c>
      <c r="F13" s="680"/>
      <c r="G13" s="680">
        <v>0</v>
      </c>
      <c r="H13" s="680"/>
      <c r="I13" s="680">
        <v>55140285.3741</v>
      </c>
      <c r="J13" s="680"/>
      <c r="K13" s="680">
        <v>0</v>
      </c>
      <c r="L13" s="680"/>
      <c r="M13" s="680">
        <v>0</v>
      </c>
      <c r="N13" s="680"/>
      <c r="O13" s="680">
        <v>0</v>
      </c>
      <c r="P13" s="680"/>
      <c r="Q13" s="680">
        <v>0</v>
      </c>
      <c r="R13" s="681"/>
      <c r="S13" s="679">
        <v>31576148.473049998</v>
      </c>
    </row>
    <row r="14" spans="1:19" s="94" customFormat="1">
      <c r="A14" s="92">
        <v>7</v>
      </c>
      <c r="B14" s="1" t="s">
        <v>56</v>
      </c>
      <c r="C14" s="680">
        <v>0</v>
      </c>
      <c r="D14" s="680"/>
      <c r="E14" s="680">
        <v>0</v>
      </c>
      <c r="F14" s="680"/>
      <c r="G14" s="680">
        <v>0</v>
      </c>
      <c r="H14" s="680"/>
      <c r="I14" s="680">
        <v>0</v>
      </c>
      <c r="J14" s="680"/>
      <c r="K14" s="680">
        <v>0</v>
      </c>
      <c r="L14" s="680"/>
      <c r="M14" s="680">
        <v>125403306.5817</v>
      </c>
      <c r="N14" s="680">
        <v>27551880.654027876</v>
      </c>
      <c r="O14" s="680">
        <v>0</v>
      </c>
      <c r="P14" s="680"/>
      <c r="Q14" s="680">
        <v>0</v>
      </c>
      <c r="R14" s="681"/>
      <c r="S14" s="679">
        <v>152955187.23572788</v>
      </c>
    </row>
    <row r="15" spans="1:19" s="94" customFormat="1">
      <c r="A15" s="92">
        <v>8</v>
      </c>
      <c r="B15" s="1" t="s">
        <v>57</v>
      </c>
      <c r="C15" s="680">
        <v>0</v>
      </c>
      <c r="D15" s="680"/>
      <c r="E15" s="680">
        <v>0</v>
      </c>
      <c r="F15" s="680"/>
      <c r="G15" s="680">
        <v>0</v>
      </c>
      <c r="H15" s="680"/>
      <c r="I15" s="680">
        <v>0</v>
      </c>
      <c r="J15" s="680"/>
      <c r="K15" s="680">
        <v>0</v>
      </c>
      <c r="L15" s="680"/>
      <c r="M15" s="680">
        <v>104485477.3581</v>
      </c>
      <c r="N15" s="680">
        <v>4661831.4833343104</v>
      </c>
      <c r="O15" s="680">
        <v>0</v>
      </c>
      <c r="P15" s="680"/>
      <c r="Q15" s="680">
        <v>0</v>
      </c>
      <c r="R15" s="681"/>
      <c r="S15" s="679">
        <v>109147308.8414343</v>
      </c>
    </row>
    <row r="16" spans="1:19" s="94" customFormat="1">
      <c r="A16" s="92">
        <v>9</v>
      </c>
      <c r="B16" s="1" t="s">
        <v>58</v>
      </c>
      <c r="C16" s="680">
        <v>0</v>
      </c>
      <c r="D16" s="680"/>
      <c r="E16" s="680">
        <v>0</v>
      </c>
      <c r="F16" s="680"/>
      <c r="G16" s="680">
        <v>0</v>
      </c>
      <c r="H16" s="680"/>
      <c r="I16" s="680">
        <v>0</v>
      </c>
      <c r="J16" s="680"/>
      <c r="K16" s="680">
        <v>0</v>
      </c>
      <c r="L16" s="680"/>
      <c r="M16" s="680">
        <v>0</v>
      </c>
      <c r="N16" s="680"/>
      <c r="O16" s="680">
        <v>0</v>
      </c>
      <c r="P16" s="680"/>
      <c r="Q16" s="680">
        <v>0</v>
      </c>
      <c r="R16" s="681"/>
      <c r="S16" s="679">
        <v>0</v>
      </c>
    </row>
    <row r="17" spans="1:19" s="94" customFormat="1">
      <c r="A17" s="92">
        <v>10</v>
      </c>
      <c r="B17" s="1" t="s">
        <v>59</v>
      </c>
      <c r="C17" s="680">
        <v>0</v>
      </c>
      <c r="D17" s="680"/>
      <c r="E17" s="680">
        <v>0</v>
      </c>
      <c r="F17" s="680"/>
      <c r="G17" s="680">
        <v>0</v>
      </c>
      <c r="H17" s="680"/>
      <c r="I17" s="680">
        <v>0</v>
      </c>
      <c r="J17" s="680"/>
      <c r="K17" s="680">
        <v>0</v>
      </c>
      <c r="L17" s="680"/>
      <c r="M17" s="680">
        <v>0</v>
      </c>
      <c r="N17" s="680"/>
      <c r="O17" s="680">
        <v>0</v>
      </c>
      <c r="P17" s="680"/>
      <c r="Q17" s="680">
        <v>0</v>
      </c>
      <c r="R17" s="681"/>
      <c r="S17" s="679">
        <v>0</v>
      </c>
    </row>
    <row r="18" spans="1:19" s="94" customFormat="1">
      <c r="A18" s="92">
        <v>11</v>
      </c>
      <c r="B18" s="1" t="s">
        <v>60</v>
      </c>
      <c r="C18" s="680">
        <v>0</v>
      </c>
      <c r="D18" s="680"/>
      <c r="E18" s="680">
        <v>0</v>
      </c>
      <c r="F18" s="680"/>
      <c r="G18" s="680">
        <v>0</v>
      </c>
      <c r="H18" s="680"/>
      <c r="I18" s="680">
        <v>0</v>
      </c>
      <c r="J18" s="680"/>
      <c r="K18" s="680">
        <v>0</v>
      </c>
      <c r="L18" s="680"/>
      <c r="M18" s="680">
        <v>0</v>
      </c>
      <c r="N18" s="680"/>
      <c r="O18" s="680">
        <v>0</v>
      </c>
      <c r="P18" s="680"/>
      <c r="Q18" s="680">
        <v>0</v>
      </c>
      <c r="R18" s="681"/>
      <c r="S18" s="679">
        <v>0</v>
      </c>
    </row>
    <row r="19" spans="1:19" s="94" customFormat="1">
      <c r="A19" s="92">
        <v>12</v>
      </c>
      <c r="B19" s="1" t="s">
        <v>61</v>
      </c>
      <c r="C19" s="680">
        <v>0</v>
      </c>
      <c r="D19" s="680"/>
      <c r="E19" s="680">
        <v>0</v>
      </c>
      <c r="F19" s="680"/>
      <c r="G19" s="680">
        <v>0</v>
      </c>
      <c r="H19" s="680"/>
      <c r="I19" s="680">
        <v>0</v>
      </c>
      <c r="J19" s="680"/>
      <c r="K19" s="680">
        <v>0</v>
      </c>
      <c r="L19" s="680"/>
      <c r="M19" s="680">
        <v>0</v>
      </c>
      <c r="N19" s="680"/>
      <c r="O19" s="680">
        <v>0</v>
      </c>
      <c r="P19" s="680"/>
      <c r="Q19" s="680">
        <v>0</v>
      </c>
      <c r="R19" s="681"/>
      <c r="S19" s="679">
        <v>0</v>
      </c>
    </row>
    <row r="20" spans="1:19" s="94" customFormat="1">
      <c r="A20" s="92">
        <v>13</v>
      </c>
      <c r="B20" s="1" t="s">
        <v>144</v>
      </c>
      <c r="C20" s="680">
        <v>0</v>
      </c>
      <c r="D20" s="680"/>
      <c r="E20" s="680">
        <v>0</v>
      </c>
      <c r="F20" s="680"/>
      <c r="G20" s="680">
        <v>0</v>
      </c>
      <c r="H20" s="680"/>
      <c r="I20" s="680">
        <v>0</v>
      </c>
      <c r="J20" s="680"/>
      <c r="K20" s="680">
        <v>0</v>
      </c>
      <c r="L20" s="680"/>
      <c r="M20" s="680">
        <v>0</v>
      </c>
      <c r="N20" s="680"/>
      <c r="O20" s="680">
        <v>0</v>
      </c>
      <c r="P20" s="680"/>
      <c r="Q20" s="680">
        <v>0</v>
      </c>
      <c r="R20" s="681"/>
      <c r="S20" s="679">
        <v>0</v>
      </c>
    </row>
    <row r="21" spans="1:19" s="94" customFormat="1">
      <c r="A21" s="92">
        <v>14</v>
      </c>
      <c r="B21" s="1" t="s">
        <v>63</v>
      </c>
      <c r="C21" s="680">
        <v>12894421.348300001</v>
      </c>
      <c r="D21" s="680"/>
      <c r="E21" s="680">
        <v>838459.44</v>
      </c>
      <c r="F21" s="680"/>
      <c r="G21" s="680">
        <v>0</v>
      </c>
      <c r="H21" s="680"/>
      <c r="I21" s="680">
        <v>0</v>
      </c>
      <c r="J21" s="680"/>
      <c r="K21" s="680">
        <v>0</v>
      </c>
      <c r="L21" s="680"/>
      <c r="M21" s="680">
        <v>13054386.581700001</v>
      </c>
      <c r="N21" s="680"/>
      <c r="O21" s="680">
        <v>0</v>
      </c>
      <c r="P21" s="680"/>
      <c r="Q21" s="680">
        <v>0</v>
      </c>
      <c r="R21" s="681"/>
      <c r="S21" s="679">
        <v>13222078.469700001</v>
      </c>
    </row>
    <row r="22" spans="1:19" ht="13.5" thickBot="1">
      <c r="A22" s="95"/>
      <c r="B22" s="96" t="s">
        <v>64</v>
      </c>
      <c r="C22" s="682">
        <v>15391740.228300001</v>
      </c>
      <c r="D22" s="682">
        <v>0</v>
      </c>
      <c r="E22" s="682">
        <v>20868488.370000001</v>
      </c>
      <c r="F22" s="682">
        <v>0</v>
      </c>
      <c r="G22" s="682">
        <v>0</v>
      </c>
      <c r="H22" s="682">
        <v>0</v>
      </c>
      <c r="I22" s="682">
        <v>55140285.3741</v>
      </c>
      <c r="J22" s="682">
        <v>0</v>
      </c>
      <c r="K22" s="682">
        <v>0</v>
      </c>
      <c r="L22" s="682">
        <v>0</v>
      </c>
      <c r="M22" s="682">
        <v>281154045.55550003</v>
      </c>
      <c r="N22" s="682">
        <v>32213712.137362186</v>
      </c>
      <c r="O22" s="682">
        <v>0</v>
      </c>
      <c r="P22" s="682">
        <v>0</v>
      </c>
      <c r="Q22" s="682">
        <v>0</v>
      </c>
      <c r="R22" s="682">
        <v>0</v>
      </c>
      <c r="S22" s="683">
        <v>345111598.05391216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21">
        <f>'1. key ratios '!B2</f>
        <v>45838</v>
      </c>
    </row>
    <row r="4" spans="1:22" ht="13.5" thickBot="1">
      <c r="A4" s="4" t="s">
        <v>229</v>
      </c>
      <c r="B4" s="98" t="s">
        <v>50</v>
      </c>
      <c r="V4" s="18" t="s">
        <v>35</v>
      </c>
    </row>
    <row r="5" spans="1:22" ht="12.75" customHeight="1">
      <c r="A5" s="99"/>
      <c r="B5" s="100"/>
      <c r="C5" s="793" t="s">
        <v>156</v>
      </c>
      <c r="D5" s="794"/>
      <c r="E5" s="794"/>
      <c r="F5" s="794"/>
      <c r="G5" s="794"/>
      <c r="H5" s="794"/>
      <c r="I5" s="794"/>
      <c r="J5" s="794"/>
      <c r="K5" s="794"/>
      <c r="L5" s="795"/>
      <c r="M5" s="796" t="s">
        <v>157</v>
      </c>
      <c r="N5" s="797"/>
      <c r="O5" s="797"/>
      <c r="P5" s="797"/>
      <c r="Q5" s="797"/>
      <c r="R5" s="797"/>
      <c r="S5" s="798"/>
      <c r="T5" s="801" t="s">
        <v>227</v>
      </c>
      <c r="U5" s="801" t="s">
        <v>228</v>
      </c>
      <c r="V5" s="799"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02"/>
      <c r="U6" s="802"/>
      <c r="V6" s="800"/>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F31" sqref="F31"/>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21">
        <f>'1. key ratios '!B2</f>
        <v>45838</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05" t="s">
        <v>149</v>
      </c>
      <c r="C6" s="807" t="s">
        <v>231</v>
      </c>
      <c r="D6" s="809" t="s">
        <v>230</v>
      </c>
      <c r="E6" s="810"/>
      <c r="F6" s="807" t="s">
        <v>235</v>
      </c>
      <c r="G6" s="807" t="s">
        <v>236</v>
      </c>
      <c r="H6" s="803" t="s">
        <v>234</v>
      </c>
    </row>
    <row r="7" spans="1:9" ht="38.25">
      <c r="A7" s="118"/>
      <c r="B7" s="806"/>
      <c r="C7" s="808"/>
      <c r="D7" s="178" t="s">
        <v>233</v>
      </c>
      <c r="E7" s="178" t="s">
        <v>232</v>
      </c>
      <c r="F7" s="808"/>
      <c r="G7" s="808"/>
      <c r="H7" s="804"/>
      <c r="I7" s="115"/>
    </row>
    <row r="8" spans="1:9">
      <c r="A8" s="116">
        <v>1</v>
      </c>
      <c r="B8" s="1" t="s">
        <v>51</v>
      </c>
      <c r="C8" s="684">
        <v>40708193.914000005</v>
      </c>
      <c r="D8" s="685">
        <v>0</v>
      </c>
      <c r="E8" s="684">
        <v>0</v>
      </c>
      <c r="F8" s="684">
        <v>38210875.034000002</v>
      </c>
      <c r="G8" s="686">
        <v>38210875.034000002</v>
      </c>
      <c r="H8" s="180">
        <f>G8/(C8+E8)</f>
        <v>0.93865316439054436</v>
      </c>
    </row>
    <row r="9" spans="1:9" ht="15" customHeight="1">
      <c r="A9" s="116">
        <v>2</v>
      </c>
      <c r="B9" s="1" t="s">
        <v>52</v>
      </c>
      <c r="C9" s="684">
        <v>0</v>
      </c>
      <c r="D9" s="685">
        <v>0</v>
      </c>
      <c r="E9" s="684">
        <v>0</v>
      </c>
      <c r="F9" s="684">
        <v>0</v>
      </c>
      <c r="G9" s="686">
        <v>0</v>
      </c>
      <c r="H9" s="180" t="e">
        <f t="shared" ref="H9:H21" si="0">G9/(C9+E9)</f>
        <v>#DIV/0!</v>
      </c>
    </row>
    <row r="10" spans="1:9">
      <c r="A10" s="116">
        <v>3</v>
      </c>
      <c r="B10" s="1" t="s">
        <v>153</v>
      </c>
      <c r="C10" s="684">
        <v>0</v>
      </c>
      <c r="D10" s="685">
        <v>0</v>
      </c>
      <c r="E10" s="684">
        <v>0</v>
      </c>
      <c r="F10" s="684">
        <v>0</v>
      </c>
      <c r="G10" s="686">
        <v>0</v>
      </c>
      <c r="H10" s="180" t="e">
        <f t="shared" si="0"/>
        <v>#DIV/0!</v>
      </c>
    </row>
    <row r="11" spans="1:9">
      <c r="A11" s="116">
        <v>4</v>
      </c>
      <c r="B11" s="1" t="s">
        <v>53</v>
      </c>
      <c r="C11" s="684">
        <v>0</v>
      </c>
      <c r="D11" s="685">
        <v>0</v>
      </c>
      <c r="E11" s="684">
        <v>0</v>
      </c>
      <c r="F11" s="684">
        <v>0</v>
      </c>
      <c r="G11" s="686">
        <v>0</v>
      </c>
      <c r="H11" s="180" t="e">
        <f t="shared" si="0"/>
        <v>#DIV/0!</v>
      </c>
    </row>
    <row r="12" spans="1:9">
      <c r="A12" s="116">
        <v>5</v>
      </c>
      <c r="B12" s="1" t="s">
        <v>54</v>
      </c>
      <c r="C12" s="684">
        <v>0</v>
      </c>
      <c r="D12" s="685">
        <v>0</v>
      </c>
      <c r="E12" s="684">
        <v>0</v>
      </c>
      <c r="F12" s="684">
        <v>0</v>
      </c>
      <c r="G12" s="686">
        <v>0</v>
      </c>
      <c r="H12" s="180" t="e">
        <f t="shared" si="0"/>
        <v>#DIV/0!</v>
      </c>
    </row>
    <row r="13" spans="1:9">
      <c r="A13" s="116">
        <v>6</v>
      </c>
      <c r="B13" s="1" t="s">
        <v>55</v>
      </c>
      <c r="C13" s="684">
        <v>75170314.304100007</v>
      </c>
      <c r="D13" s="685">
        <v>0</v>
      </c>
      <c r="E13" s="684">
        <v>0</v>
      </c>
      <c r="F13" s="684">
        <v>31576148.473049998</v>
      </c>
      <c r="G13" s="686">
        <v>31576148.473049998</v>
      </c>
      <c r="H13" s="180">
        <f t="shared" si="0"/>
        <v>0.42006141340994424</v>
      </c>
    </row>
    <row r="14" spans="1:9">
      <c r="A14" s="116">
        <v>7</v>
      </c>
      <c r="B14" s="1" t="s">
        <v>56</v>
      </c>
      <c r="C14" s="684">
        <v>125403306.5817</v>
      </c>
      <c r="D14" s="685">
        <v>55857801.799735755</v>
      </c>
      <c r="E14" s="684">
        <v>27551880.654027876</v>
      </c>
      <c r="F14" s="685">
        <v>152955187.23572788</v>
      </c>
      <c r="G14" s="687">
        <v>152955187.23572788</v>
      </c>
      <c r="H14" s="180">
        <f t="shared" si="0"/>
        <v>1</v>
      </c>
    </row>
    <row r="15" spans="1:9">
      <c r="A15" s="116">
        <v>8</v>
      </c>
      <c r="B15" s="1" t="s">
        <v>57</v>
      </c>
      <c r="C15" s="684">
        <v>104485477.3581</v>
      </c>
      <c r="D15" s="685">
        <v>10323541.162668621</v>
      </c>
      <c r="E15" s="684">
        <v>4661831.4833343104</v>
      </c>
      <c r="F15" s="685">
        <v>109147308.8414343</v>
      </c>
      <c r="G15" s="687">
        <v>109147308.8414343</v>
      </c>
      <c r="H15" s="180">
        <f t="shared" si="0"/>
        <v>1</v>
      </c>
    </row>
    <row r="16" spans="1:9">
      <c r="A16" s="116">
        <v>9</v>
      </c>
      <c r="B16" s="1" t="s">
        <v>58</v>
      </c>
      <c r="C16" s="684">
        <v>0</v>
      </c>
      <c r="D16" s="685">
        <v>0</v>
      </c>
      <c r="E16" s="684">
        <v>0</v>
      </c>
      <c r="F16" s="685">
        <v>0</v>
      </c>
      <c r="G16" s="687">
        <v>0</v>
      </c>
      <c r="H16" s="180" t="e">
        <f t="shared" si="0"/>
        <v>#DIV/0!</v>
      </c>
    </row>
    <row r="17" spans="1:8">
      <c r="A17" s="116">
        <v>10</v>
      </c>
      <c r="B17" s="1" t="s">
        <v>59</v>
      </c>
      <c r="C17" s="684">
        <v>0</v>
      </c>
      <c r="D17" s="685">
        <v>0</v>
      </c>
      <c r="E17" s="684">
        <v>0</v>
      </c>
      <c r="F17" s="685">
        <v>0</v>
      </c>
      <c r="G17" s="687">
        <v>0</v>
      </c>
      <c r="H17" s="180" t="e">
        <f t="shared" si="0"/>
        <v>#DIV/0!</v>
      </c>
    </row>
    <row r="18" spans="1:8">
      <c r="A18" s="116">
        <v>11</v>
      </c>
      <c r="B18" s="1" t="s">
        <v>60</v>
      </c>
      <c r="C18" s="684">
        <v>0</v>
      </c>
      <c r="D18" s="685">
        <v>0</v>
      </c>
      <c r="E18" s="684">
        <v>0</v>
      </c>
      <c r="F18" s="685">
        <v>0</v>
      </c>
      <c r="G18" s="687">
        <v>0</v>
      </c>
      <c r="H18" s="180" t="e">
        <f t="shared" si="0"/>
        <v>#DIV/0!</v>
      </c>
    </row>
    <row r="19" spans="1:8">
      <c r="A19" s="116">
        <v>12</v>
      </c>
      <c r="B19" s="1" t="s">
        <v>61</v>
      </c>
      <c r="C19" s="684">
        <v>0</v>
      </c>
      <c r="D19" s="685">
        <v>0</v>
      </c>
      <c r="E19" s="684">
        <v>0</v>
      </c>
      <c r="F19" s="685">
        <v>0</v>
      </c>
      <c r="G19" s="687">
        <v>0</v>
      </c>
      <c r="H19" s="180" t="e">
        <f t="shared" si="0"/>
        <v>#DIV/0!</v>
      </c>
    </row>
    <row r="20" spans="1:8">
      <c r="A20" s="116">
        <v>13</v>
      </c>
      <c r="B20" s="1" t="s">
        <v>144</v>
      </c>
      <c r="C20" s="684">
        <v>0</v>
      </c>
      <c r="D20" s="685">
        <v>0</v>
      </c>
      <c r="E20" s="684">
        <v>0</v>
      </c>
      <c r="F20" s="685">
        <v>0</v>
      </c>
      <c r="G20" s="687">
        <v>0</v>
      </c>
      <c r="H20" s="180" t="e">
        <f t="shared" si="0"/>
        <v>#DIV/0!</v>
      </c>
    </row>
    <row r="21" spans="1:8">
      <c r="A21" s="116">
        <v>14</v>
      </c>
      <c r="B21" s="1" t="s">
        <v>63</v>
      </c>
      <c r="C21" s="684">
        <v>26787267.370000001</v>
      </c>
      <c r="D21" s="685">
        <v>0</v>
      </c>
      <c r="E21" s="684">
        <v>0</v>
      </c>
      <c r="F21" s="685">
        <v>13222078.469700001</v>
      </c>
      <c r="G21" s="687">
        <v>13222078.469700001</v>
      </c>
      <c r="H21" s="180">
        <f t="shared" si="0"/>
        <v>0.49359564329834815</v>
      </c>
    </row>
    <row r="22" spans="1:8" ht="13.5" thickBot="1">
      <c r="A22" s="119"/>
      <c r="B22" s="120" t="s">
        <v>64</v>
      </c>
      <c r="C22" s="179">
        <f>SUM(C8:C21)</f>
        <v>372554559.52789998</v>
      </c>
      <c r="D22" s="179">
        <f>SUM(D8:D21)</f>
        <v>66181342.962404378</v>
      </c>
      <c r="E22" s="179">
        <f>SUM(E8:E21)</f>
        <v>32213712.137362186</v>
      </c>
      <c r="F22" s="179">
        <f>SUM(F8:F21)</f>
        <v>345111598.05391216</v>
      </c>
      <c r="G22" s="179">
        <f>SUM(G8:G21)</f>
        <v>345111598.05391216</v>
      </c>
      <c r="H22" s="181">
        <f>G22/(C22+E22)</f>
        <v>0.8526152423807436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21">
        <f>'1. key ratios '!B2</f>
        <v>45838</v>
      </c>
      <c r="C2" s="191"/>
      <c r="D2" s="191"/>
    </row>
    <row r="3" spans="1:11">
      <c r="B3" s="191"/>
      <c r="C3" s="191"/>
      <c r="D3" s="191"/>
    </row>
    <row r="4" spans="1:11" ht="13.5" thickBot="1">
      <c r="A4" s="174" t="s">
        <v>146</v>
      </c>
      <c r="B4" s="229" t="s">
        <v>239</v>
      </c>
      <c r="C4" s="191"/>
      <c r="D4" s="191"/>
    </row>
    <row r="5" spans="1:11" ht="30" customHeight="1">
      <c r="A5" s="811"/>
      <c r="B5" s="812"/>
      <c r="C5" s="813" t="s">
        <v>291</v>
      </c>
      <c r="D5" s="813"/>
      <c r="E5" s="813"/>
      <c r="F5" s="813" t="s">
        <v>292</v>
      </c>
      <c r="G5" s="813"/>
      <c r="H5" s="813"/>
      <c r="I5" s="813" t="s">
        <v>293</v>
      </c>
      <c r="J5" s="813"/>
      <c r="K5" s="814"/>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20572463.217472401</v>
      </c>
      <c r="G8" s="200">
        <v>66040678.494706407</v>
      </c>
      <c r="H8" s="200">
        <v>86613141.712178811</v>
      </c>
      <c r="I8" s="200">
        <v>16486605.224505501</v>
      </c>
      <c r="J8" s="200">
        <v>44518400.542259306</v>
      </c>
      <c r="K8" s="201">
        <v>61005005.766764805</v>
      </c>
    </row>
    <row r="9" spans="1:11">
      <c r="A9" s="194" t="s">
        <v>243</v>
      </c>
      <c r="B9" s="195"/>
      <c r="C9" s="195"/>
      <c r="D9" s="195"/>
      <c r="E9" s="195"/>
      <c r="F9" s="195"/>
      <c r="G9" s="195"/>
      <c r="H9" s="195"/>
      <c r="I9" s="195"/>
      <c r="J9" s="195"/>
      <c r="K9" s="196"/>
    </row>
    <row r="10" spans="1:11">
      <c r="A10" s="202">
        <v>2</v>
      </c>
      <c r="B10" s="203" t="s">
        <v>251</v>
      </c>
      <c r="C10" s="203">
        <v>6403281.0728532001</v>
      </c>
      <c r="D10" s="204">
        <v>34249614.949282706</v>
      </c>
      <c r="E10" s="204">
        <v>40652896.022135906</v>
      </c>
      <c r="F10" s="204">
        <v>2247276.8672198099</v>
      </c>
      <c r="G10" s="204">
        <v>12776237.045528505</v>
      </c>
      <c r="H10" s="204">
        <v>15023513.912748314</v>
      </c>
      <c r="I10" s="204">
        <v>507338.42286788498</v>
      </c>
      <c r="J10" s="204">
        <v>2947987.2478993805</v>
      </c>
      <c r="K10" s="205">
        <v>3455325.6707672654</v>
      </c>
    </row>
    <row r="11" spans="1:11">
      <c r="A11" s="202">
        <v>3</v>
      </c>
      <c r="B11" s="203" t="s">
        <v>245</v>
      </c>
      <c r="C11" s="203">
        <v>34588377.705818996</v>
      </c>
      <c r="D11" s="204">
        <v>113962075.82390082</v>
      </c>
      <c r="E11" s="204">
        <v>148550453.52971983</v>
      </c>
      <c r="F11" s="204">
        <v>14039047.998489827</v>
      </c>
      <c r="G11" s="204">
        <v>39259355.098219916</v>
      </c>
      <c r="H11" s="204">
        <v>53298403.096709743</v>
      </c>
      <c r="I11" s="204">
        <v>12346097.691668738</v>
      </c>
      <c r="J11" s="204">
        <v>68537257.404470459</v>
      </c>
      <c r="K11" s="205">
        <v>80883355.096139193</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22730076.1305485</v>
      </c>
      <c r="D13" s="204">
        <v>39301939.949145198</v>
      </c>
      <c r="E13" s="204">
        <v>62032016.079693697</v>
      </c>
      <c r="F13" s="204">
        <v>3031667.8126399112</v>
      </c>
      <c r="G13" s="204">
        <v>4496649.9823113643</v>
      </c>
      <c r="H13" s="204">
        <v>7528317.794951275</v>
      </c>
      <c r="I13" s="204">
        <v>1290179.313324115</v>
      </c>
      <c r="J13" s="204">
        <v>2046387.4441309753</v>
      </c>
      <c r="K13" s="205">
        <v>3336566.7574550901</v>
      </c>
    </row>
    <row r="14" spans="1:11">
      <c r="A14" s="202">
        <v>6</v>
      </c>
      <c r="B14" s="203" t="s">
        <v>286</v>
      </c>
      <c r="C14" s="203"/>
      <c r="D14" s="204"/>
      <c r="E14" s="204"/>
      <c r="F14" s="204">
        <v>0</v>
      </c>
      <c r="G14" s="204">
        <v>0</v>
      </c>
      <c r="H14" s="204">
        <v>0</v>
      </c>
      <c r="I14" s="204"/>
      <c r="J14" s="204"/>
      <c r="K14" s="205"/>
    </row>
    <row r="15" spans="1:11">
      <c r="A15" s="202">
        <v>7</v>
      </c>
      <c r="B15" s="203" t="s">
        <v>287</v>
      </c>
      <c r="C15" s="203">
        <v>1061909.2239991999</v>
      </c>
      <c r="D15" s="204">
        <v>969375.9098423</v>
      </c>
      <c r="E15" s="204">
        <v>2031285.1338414999</v>
      </c>
      <c r="F15" s="204">
        <v>15456.0894505</v>
      </c>
      <c r="G15" s="204">
        <v>0</v>
      </c>
      <c r="H15" s="204">
        <v>15456.0894505</v>
      </c>
      <c r="I15" s="204">
        <v>15456.0894505</v>
      </c>
      <c r="J15" s="204">
        <v>0</v>
      </c>
      <c r="K15" s="205">
        <v>15456.0894505</v>
      </c>
    </row>
    <row r="16" spans="1:11">
      <c r="A16" s="202">
        <v>8</v>
      </c>
      <c r="B16" s="206" t="s">
        <v>247</v>
      </c>
      <c r="C16" s="203">
        <v>64783644.133219898</v>
      </c>
      <c r="D16" s="204">
        <v>188483006.63217103</v>
      </c>
      <c r="E16" s="204">
        <v>253266650.76539096</v>
      </c>
      <c r="F16" s="204">
        <v>19333448.767800048</v>
      </c>
      <c r="G16" s="204">
        <v>56532242.126059785</v>
      </c>
      <c r="H16" s="204">
        <v>75865690.893859833</v>
      </c>
      <c r="I16" s="204">
        <v>14159071.517311238</v>
      </c>
      <c r="J16" s="204">
        <v>73531632.096500814</v>
      </c>
      <c r="K16" s="205">
        <v>87690703.613812044</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82373927.803432107</v>
      </c>
      <c r="D19" s="204">
        <v>93697831.481180206</v>
      </c>
      <c r="E19" s="204">
        <v>176071759.2846123</v>
      </c>
      <c r="F19" s="204">
        <v>1228934.89367045</v>
      </c>
      <c r="G19" s="204">
        <v>2070765.3706137</v>
      </c>
      <c r="H19" s="204">
        <v>3299700.2642841497</v>
      </c>
      <c r="I19" s="204">
        <v>5314792.8866373505</v>
      </c>
      <c r="J19" s="204">
        <v>24965248.4991959</v>
      </c>
      <c r="K19" s="205">
        <v>30280041.385833248</v>
      </c>
    </row>
    <row r="20" spans="1:11">
      <c r="A20" s="202">
        <v>11</v>
      </c>
      <c r="B20" s="203" t="s">
        <v>249</v>
      </c>
      <c r="C20" s="203">
        <v>23728.111647999998</v>
      </c>
      <c r="D20" s="204">
        <v>21113.712110600001</v>
      </c>
      <c r="E20" s="204">
        <v>44841.823758600003</v>
      </c>
      <c r="F20" s="204">
        <v>0</v>
      </c>
      <c r="G20" s="204">
        <v>0</v>
      </c>
      <c r="H20" s="204">
        <v>0</v>
      </c>
      <c r="I20" s="204">
        <v>0</v>
      </c>
      <c r="J20" s="204">
        <v>0</v>
      </c>
      <c r="K20" s="205">
        <v>0</v>
      </c>
    </row>
    <row r="21" spans="1:11" ht="13.5" thickBot="1">
      <c r="A21" s="207">
        <v>12</v>
      </c>
      <c r="B21" s="208" t="s">
        <v>248</v>
      </c>
      <c r="C21" s="209">
        <v>82397655.9150801</v>
      </c>
      <c r="D21" s="210">
        <v>93718945.1932908</v>
      </c>
      <c r="E21" s="209">
        <v>176116601.1083709</v>
      </c>
      <c r="F21" s="210">
        <v>1228934.89367045</v>
      </c>
      <c r="G21" s="210">
        <v>2070765.3706137</v>
      </c>
      <c r="H21" s="210">
        <v>3299700.2642841497</v>
      </c>
      <c r="I21" s="210">
        <v>5314792.8866373505</v>
      </c>
      <c r="J21" s="210">
        <v>24965248.4991959</v>
      </c>
      <c r="K21" s="211">
        <v>30280041.385833248</v>
      </c>
    </row>
    <row r="22" spans="1:11" ht="38.25" customHeight="1" thickBot="1">
      <c r="A22" s="212"/>
      <c r="B22" s="213"/>
      <c r="C22" s="213"/>
      <c r="D22" s="213"/>
      <c r="E22" s="213"/>
      <c r="F22" s="815" t="s">
        <v>290</v>
      </c>
      <c r="G22" s="813"/>
      <c r="H22" s="813"/>
      <c r="I22" s="815" t="s">
        <v>255</v>
      </c>
      <c r="J22" s="813"/>
      <c r="K22" s="814"/>
    </row>
    <row r="23" spans="1:11">
      <c r="A23" s="214">
        <v>13</v>
      </c>
      <c r="B23" s="215" t="s">
        <v>240</v>
      </c>
      <c r="C23" s="216"/>
      <c r="D23" s="216"/>
      <c r="E23" s="216"/>
      <c r="F23" s="217">
        <v>20572463.217472401</v>
      </c>
      <c r="G23" s="217">
        <v>66040678.494706407</v>
      </c>
      <c r="H23" s="217">
        <v>86613141.712178797</v>
      </c>
      <c r="I23" s="217">
        <v>16486605.224505501</v>
      </c>
      <c r="J23" s="217">
        <v>44518400.542259306</v>
      </c>
      <c r="K23" s="218">
        <v>61005005.766764805</v>
      </c>
    </row>
    <row r="24" spans="1:11" ht="13.5" thickBot="1">
      <c r="A24" s="219">
        <v>14</v>
      </c>
      <c r="B24" s="220" t="s">
        <v>252</v>
      </c>
      <c r="C24" s="221"/>
      <c r="D24" s="222"/>
      <c r="E24" s="223"/>
      <c r="F24" s="224">
        <v>18104513.874129597</v>
      </c>
      <c r="G24" s="224">
        <v>54461476.755446084</v>
      </c>
      <c r="H24" s="224">
        <v>72565990.629575685</v>
      </c>
      <c r="I24" s="224">
        <v>8844278.6306738853</v>
      </c>
      <c r="J24" s="224">
        <v>48566383.59730491</v>
      </c>
      <c r="K24" s="225">
        <v>57410662.227978796</v>
      </c>
    </row>
    <row r="25" spans="1:11" ht="13.5" thickBot="1">
      <c r="A25" s="226">
        <v>15</v>
      </c>
      <c r="B25" s="227" t="s">
        <v>253</v>
      </c>
      <c r="C25" s="228"/>
      <c r="D25" s="228"/>
      <c r="E25" s="228"/>
      <c r="F25" s="712">
        <v>1.1363167970430499</v>
      </c>
      <c r="G25" s="712">
        <v>1.2126127022088584</v>
      </c>
      <c r="H25" s="712">
        <v>1.1935776106786575</v>
      </c>
      <c r="I25" s="712">
        <v>1.8640983525017363</v>
      </c>
      <c r="J25" s="712">
        <v>0.91665051512564677</v>
      </c>
      <c r="K25" s="713">
        <v>1.0626075958593337</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95" t="s">
        <v>715</v>
      </c>
      <c r="B1" s="546" t="str">
        <f>'Info '!C2</f>
        <v>JSC Ziraat Bank Georgia</v>
      </c>
      <c r="C1" s="546"/>
      <c r="D1" s="546"/>
      <c r="E1" s="546"/>
      <c r="F1" s="546"/>
      <c r="G1" s="546"/>
      <c r="H1" s="546"/>
      <c r="I1" s="546"/>
      <c r="J1" s="546"/>
      <c r="K1" s="546"/>
      <c r="L1" s="546"/>
      <c r="M1" s="546"/>
      <c r="N1" s="546"/>
      <c r="O1" s="171"/>
      <c r="P1" s="171"/>
      <c r="Q1" s="171"/>
    </row>
    <row r="2" spans="1:17" ht="14.25" customHeight="1">
      <c r="A2" s="546" t="s">
        <v>716</v>
      </c>
      <c r="B2" s="725">
        <f>'1. key ratios '!B2</f>
        <v>45838</v>
      </c>
      <c r="C2" s="546"/>
      <c r="D2" s="546"/>
      <c r="E2" s="546"/>
      <c r="F2" s="546"/>
      <c r="G2" s="546"/>
      <c r="H2" s="546"/>
      <c r="I2" s="546"/>
      <c r="J2" s="546"/>
      <c r="K2" s="546"/>
      <c r="L2" s="546"/>
      <c r="M2" s="546"/>
      <c r="N2" s="546"/>
      <c r="O2" s="171"/>
      <c r="P2" s="171"/>
      <c r="Q2" s="171"/>
    </row>
    <row r="3" spans="1:17" ht="14.25" customHeight="1">
      <c r="A3" s="546"/>
      <c r="B3" s="171"/>
      <c r="C3" s="171"/>
      <c r="D3" s="171"/>
      <c r="E3" s="171"/>
      <c r="F3" s="171"/>
      <c r="G3" s="171"/>
      <c r="H3" s="171"/>
      <c r="I3" s="171"/>
      <c r="J3" s="171"/>
      <c r="K3" s="171"/>
      <c r="L3" s="171"/>
      <c r="M3" s="171"/>
      <c r="N3" s="171"/>
      <c r="O3" s="171"/>
      <c r="P3" s="171"/>
      <c r="Q3" s="171"/>
    </row>
    <row r="4" spans="1:17" ht="15">
      <c r="A4" s="546"/>
      <c r="B4" s="596" t="s">
        <v>717</v>
      </c>
      <c r="C4" s="171"/>
      <c r="D4" s="171"/>
      <c r="E4" s="171"/>
      <c r="F4" s="171"/>
      <c r="G4" s="171"/>
      <c r="H4" s="171"/>
      <c r="I4" s="171"/>
      <c r="J4" s="171"/>
      <c r="K4" s="171"/>
      <c r="L4" s="171"/>
      <c r="M4" s="171"/>
      <c r="N4" s="171"/>
      <c r="O4" s="171"/>
      <c r="P4" s="171"/>
      <c r="Q4" s="171"/>
    </row>
    <row r="5" spans="1:17" ht="60">
      <c r="A5" s="546"/>
      <c r="B5" s="597" t="s">
        <v>718</v>
      </c>
      <c r="C5" s="598" t="s">
        <v>719</v>
      </c>
      <c r="D5" s="598" t="s">
        <v>720</v>
      </c>
      <c r="E5" s="598" t="s">
        <v>721</v>
      </c>
      <c r="F5" s="598" t="s">
        <v>722</v>
      </c>
      <c r="G5" s="598" t="s">
        <v>723</v>
      </c>
      <c r="H5" s="598" t="s">
        <v>724</v>
      </c>
      <c r="I5" s="599" t="s">
        <v>725</v>
      </c>
      <c r="J5" s="600">
        <v>0.02</v>
      </c>
      <c r="K5" s="600">
        <v>0.2</v>
      </c>
      <c r="L5" s="600">
        <v>0.35</v>
      </c>
      <c r="M5" s="600">
        <v>0.5</v>
      </c>
      <c r="N5" s="600">
        <v>0.75</v>
      </c>
      <c r="O5" s="600">
        <v>1</v>
      </c>
      <c r="P5" s="600">
        <v>1.5</v>
      </c>
      <c r="Q5" s="601" t="s">
        <v>726</v>
      </c>
    </row>
    <row r="6" spans="1:17" ht="15.75">
      <c r="A6" s="546"/>
      <c r="B6" s="602"/>
      <c r="C6" s="603" t="b">
        <f>IF(C7&gt;0,C7,IF(C8&gt;0,C8,IF(C9&gt;0,C9)))</f>
        <v>0</v>
      </c>
      <c r="D6" s="603" t="b">
        <f t="shared" ref="D6:Q6" si="0">IF(D7&gt;0,D7,IF(D8&gt;0,D8,IF(D9&gt;0,D9)))</f>
        <v>0</v>
      </c>
      <c r="E6" s="603" t="b">
        <f t="shared" si="0"/>
        <v>0</v>
      </c>
      <c r="F6" s="603" t="b">
        <f t="shared" si="0"/>
        <v>0</v>
      </c>
      <c r="G6" s="603" t="b">
        <f t="shared" si="0"/>
        <v>0</v>
      </c>
      <c r="H6" s="603"/>
      <c r="I6" s="603" t="b">
        <f t="shared" si="0"/>
        <v>0</v>
      </c>
      <c r="J6" s="603" t="b">
        <f t="shared" si="0"/>
        <v>0</v>
      </c>
      <c r="K6" s="603" t="b">
        <f t="shared" si="0"/>
        <v>0</v>
      </c>
      <c r="L6" s="603" t="b">
        <f t="shared" si="0"/>
        <v>0</v>
      </c>
      <c r="M6" s="603" t="b">
        <f t="shared" si="0"/>
        <v>0</v>
      </c>
      <c r="N6" s="603" t="b">
        <f t="shared" si="0"/>
        <v>0</v>
      </c>
      <c r="O6" s="603" t="b">
        <f t="shared" si="0"/>
        <v>0</v>
      </c>
      <c r="P6" s="603" t="b">
        <f t="shared" si="0"/>
        <v>0</v>
      </c>
      <c r="Q6" s="603" t="b">
        <f t="shared" si="0"/>
        <v>0</v>
      </c>
    </row>
    <row r="7" spans="1:17" ht="15.75">
      <c r="A7" s="546"/>
      <c r="B7" s="604" t="s">
        <v>727</v>
      </c>
      <c r="C7" s="603">
        <f>C11+C15+C19+C23+C27+C31</f>
        <v>0</v>
      </c>
      <c r="D7" s="603"/>
      <c r="E7" s="603"/>
      <c r="F7" s="603">
        <f t="shared" ref="F7:G9" si="1">F11+F15+F19+F23+F27+F31</f>
        <v>0</v>
      </c>
      <c r="G7" s="603">
        <f t="shared" si="1"/>
        <v>0</v>
      </c>
      <c r="H7" s="605">
        <v>1.4</v>
      </c>
      <c r="I7" s="606">
        <f t="shared" ref="I7:I33" si="2">(F7+G7)*H7</f>
        <v>0</v>
      </c>
      <c r="J7" s="603">
        <f>J11+J15+J19+J23+J27+J31</f>
        <v>0</v>
      </c>
      <c r="K7" s="603">
        <f t="shared" ref="J7:Q9" si="3">K11+K15+K19+K23+K27+K31</f>
        <v>0</v>
      </c>
      <c r="L7" s="603">
        <f t="shared" si="3"/>
        <v>0</v>
      </c>
      <c r="M7" s="603">
        <f t="shared" si="3"/>
        <v>0</v>
      </c>
      <c r="N7" s="603">
        <f t="shared" si="3"/>
        <v>0</v>
      </c>
      <c r="O7" s="603">
        <f t="shared" si="3"/>
        <v>0</v>
      </c>
      <c r="P7" s="603">
        <f t="shared" si="3"/>
        <v>0</v>
      </c>
      <c r="Q7" s="603">
        <f>Q11+Q15+Q19+Q23+Q27+Q31</f>
        <v>0</v>
      </c>
    </row>
    <row r="8" spans="1:17" ht="15.75">
      <c r="A8" s="546"/>
      <c r="B8" s="604" t="s">
        <v>728</v>
      </c>
      <c r="C8" s="603">
        <f>C12+C16+C20+C24+C28+C32</f>
        <v>0</v>
      </c>
      <c r="D8" s="603"/>
      <c r="E8" s="603"/>
      <c r="F8" s="603">
        <f t="shared" si="1"/>
        <v>0</v>
      </c>
      <c r="G8" s="603">
        <f t="shared" si="1"/>
        <v>0</v>
      </c>
      <c r="H8" s="605">
        <v>1.4</v>
      </c>
      <c r="I8" s="606">
        <f t="shared" si="2"/>
        <v>0</v>
      </c>
      <c r="J8" s="603">
        <f t="shared" si="3"/>
        <v>0</v>
      </c>
      <c r="K8" s="603">
        <f t="shared" si="3"/>
        <v>0</v>
      </c>
      <c r="L8" s="603">
        <f t="shared" si="3"/>
        <v>0</v>
      </c>
      <c r="M8" s="603">
        <f t="shared" si="3"/>
        <v>0</v>
      </c>
      <c r="N8" s="603">
        <f t="shared" si="3"/>
        <v>0</v>
      </c>
      <c r="O8" s="603">
        <f t="shared" si="3"/>
        <v>0</v>
      </c>
      <c r="P8" s="603">
        <f t="shared" si="3"/>
        <v>0</v>
      </c>
      <c r="Q8" s="603">
        <f>Q12+Q16+Q20+Q24+Q28+Q32</f>
        <v>0</v>
      </c>
    </row>
    <row r="9" spans="1:17" ht="15.75">
      <c r="A9" s="546"/>
      <c r="B9" s="604" t="s">
        <v>735</v>
      </c>
      <c r="C9" s="603">
        <f>C13+C17+C21+C25+C29+C33</f>
        <v>0</v>
      </c>
      <c r="D9" s="603"/>
      <c r="E9" s="603"/>
      <c r="F9" s="603">
        <f t="shared" si="1"/>
        <v>0</v>
      </c>
      <c r="G9" s="603">
        <f t="shared" si="1"/>
        <v>0</v>
      </c>
      <c r="H9" s="605">
        <v>1.4</v>
      </c>
      <c r="I9" s="606">
        <f t="shared" si="2"/>
        <v>0</v>
      </c>
      <c r="J9" s="603">
        <f t="shared" si="3"/>
        <v>0</v>
      </c>
      <c r="K9" s="603">
        <f t="shared" si="3"/>
        <v>0</v>
      </c>
      <c r="L9" s="603">
        <f t="shared" si="3"/>
        <v>0</v>
      </c>
      <c r="M9" s="603">
        <f t="shared" si="3"/>
        <v>0</v>
      </c>
      <c r="N9" s="603">
        <f t="shared" si="3"/>
        <v>0</v>
      </c>
      <c r="O9" s="603">
        <f t="shared" si="3"/>
        <v>0</v>
      </c>
      <c r="P9" s="603">
        <f t="shared" si="3"/>
        <v>0</v>
      </c>
      <c r="Q9" s="603">
        <f t="shared" si="3"/>
        <v>0</v>
      </c>
    </row>
    <row r="10" spans="1:17" ht="15.75">
      <c r="A10" s="546"/>
      <c r="B10" s="607" t="s">
        <v>729</v>
      </c>
      <c r="C10" s="608"/>
      <c r="D10" s="608"/>
      <c r="E10" s="608"/>
      <c r="F10" s="608"/>
      <c r="G10" s="608"/>
      <c r="H10" s="605">
        <v>1.4</v>
      </c>
      <c r="I10" s="606">
        <f t="shared" si="2"/>
        <v>0</v>
      </c>
      <c r="J10" s="609"/>
      <c r="K10" s="609"/>
      <c r="L10" s="609"/>
      <c r="M10" s="609"/>
      <c r="N10" s="609"/>
      <c r="O10" s="609"/>
      <c r="P10" s="609"/>
      <c r="Q10" s="603">
        <f>SUM(Q11:Q13)</f>
        <v>0</v>
      </c>
    </row>
    <row r="11" spans="1:17" ht="15.75">
      <c r="A11" s="546"/>
      <c r="B11" s="610" t="s">
        <v>727</v>
      </c>
      <c r="C11" s="608"/>
      <c r="D11" s="608"/>
      <c r="E11" s="608"/>
      <c r="F11" s="608"/>
      <c r="G11" s="608"/>
      <c r="H11" s="605">
        <v>1.4</v>
      </c>
      <c r="I11" s="606">
        <f t="shared" si="2"/>
        <v>0</v>
      </c>
      <c r="J11" s="609"/>
      <c r="K11" s="609"/>
      <c r="L11" s="609"/>
      <c r="M11" s="609"/>
      <c r="N11" s="609"/>
      <c r="O11" s="609"/>
      <c r="P11" s="609"/>
      <c r="Q11" s="603">
        <f>SUMPRODUCT($J$5:$P$5,J11:P11)</f>
        <v>0</v>
      </c>
    </row>
    <row r="12" spans="1:17" ht="15.75">
      <c r="A12" s="546"/>
      <c r="B12" s="610" t="s">
        <v>728</v>
      </c>
      <c r="C12" s="608"/>
      <c r="D12" s="608"/>
      <c r="E12" s="608"/>
      <c r="F12" s="608"/>
      <c r="G12" s="608"/>
      <c r="H12" s="605">
        <v>1.4</v>
      </c>
      <c r="I12" s="606">
        <f t="shared" si="2"/>
        <v>0</v>
      </c>
      <c r="J12" s="609"/>
      <c r="K12" s="609"/>
      <c r="L12" s="609"/>
      <c r="M12" s="609"/>
      <c r="N12" s="609"/>
      <c r="O12" s="609"/>
      <c r="P12" s="609"/>
      <c r="Q12" s="603">
        <f t="shared" ref="Q12:Q13" si="4">SUMPRODUCT($J$5:$P$5,J12:P12)</f>
        <v>0</v>
      </c>
    </row>
    <row r="13" spans="1:17" ht="15.75">
      <c r="A13" s="546"/>
      <c r="B13" s="610" t="s">
        <v>735</v>
      </c>
      <c r="C13" s="608"/>
      <c r="D13" s="608"/>
      <c r="E13" s="608"/>
      <c r="F13" s="608"/>
      <c r="G13" s="608"/>
      <c r="H13" s="605">
        <v>1.4</v>
      </c>
      <c r="I13" s="606">
        <f t="shared" si="2"/>
        <v>0</v>
      </c>
      <c r="J13" s="609"/>
      <c r="K13" s="609"/>
      <c r="L13" s="609"/>
      <c r="M13" s="609"/>
      <c r="N13" s="609"/>
      <c r="O13" s="609"/>
      <c r="P13" s="609"/>
      <c r="Q13" s="603">
        <f t="shared" si="4"/>
        <v>0</v>
      </c>
    </row>
    <row r="14" spans="1:17" ht="15.75">
      <c r="A14" s="546"/>
      <c r="B14" s="607" t="s">
        <v>730</v>
      </c>
      <c r="C14" s="608"/>
      <c r="D14" s="608"/>
      <c r="E14" s="608"/>
      <c r="F14" s="608"/>
      <c r="G14" s="608"/>
      <c r="H14" s="605">
        <v>1.4</v>
      </c>
      <c r="I14" s="606">
        <f t="shared" si="2"/>
        <v>0</v>
      </c>
      <c r="J14" s="609"/>
      <c r="K14" s="609"/>
      <c r="L14" s="609"/>
      <c r="M14" s="609"/>
      <c r="N14" s="609"/>
      <c r="O14" s="609"/>
      <c r="P14" s="609"/>
      <c r="Q14" s="603">
        <f>SUM(Q15:Q17)</f>
        <v>0</v>
      </c>
    </row>
    <row r="15" spans="1:17" ht="15.75">
      <c r="A15" s="546"/>
      <c r="B15" s="610" t="s">
        <v>727</v>
      </c>
      <c r="C15" s="608"/>
      <c r="D15" s="608"/>
      <c r="E15" s="608"/>
      <c r="F15" s="608"/>
      <c r="G15" s="608"/>
      <c r="H15" s="605">
        <v>1.4</v>
      </c>
      <c r="I15" s="606">
        <f t="shared" si="2"/>
        <v>0</v>
      </c>
      <c r="J15" s="609"/>
      <c r="K15" s="609"/>
      <c r="L15" s="609"/>
      <c r="M15" s="609"/>
      <c r="N15" s="609"/>
      <c r="O15" s="609"/>
      <c r="P15" s="609"/>
      <c r="Q15" s="603">
        <f>SUMPRODUCT($J$5:$P$5,J15:P15)</f>
        <v>0</v>
      </c>
    </row>
    <row r="16" spans="1:17" ht="15.75">
      <c r="A16" s="546"/>
      <c r="B16" s="610" t="s">
        <v>728</v>
      </c>
      <c r="C16" s="608"/>
      <c r="D16" s="608"/>
      <c r="E16" s="608"/>
      <c r="F16" s="608"/>
      <c r="G16" s="608"/>
      <c r="H16" s="605">
        <v>1.4</v>
      </c>
      <c r="I16" s="606">
        <f t="shared" si="2"/>
        <v>0</v>
      </c>
      <c r="J16" s="609"/>
      <c r="K16" s="609"/>
      <c r="L16" s="609"/>
      <c r="M16" s="609"/>
      <c r="N16" s="609"/>
      <c r="O16" s="609"/>
      <c r="P16" s="609"/>
      <c r="Q16" s="603">
        <f t="shared" ref="Q16:Q17" si="5">SUMPRODUCT($J$5:$P$5,J16:P16)</f>
        <v>0</v>
      </c>
    </row>
    <row r="17" spans="1:17" ht="15.75">
      <c r="A17" s="546"/>
      <c r="B17" s="610" t="s">
        <v>735</v>
      </c>
      <c r="C17" s="608"/>
      <c r="D17" s="608"/>
      <c r="E17" s="608"/>
      <c r="F17" s="608"/>
      <c r="G17" s="608"/>
      <c r="H17" s="605">
        <v>1.4</v>
      </c>
      <c r="I17" s="606">
        <f t="shared" si="2"/>
        <v>0</v>
      </c>
      <c r="J17" s="609"/>
      <c r="K17" s="609"/>
      <c r="L17" s="609"/>
      <c r="M17" s="609"/>
      <c r="N17" s="609"/>
      <c r="O17" s="609"/>
      <c r="P17" s="609"/>
      <c r="Q17" s="603">
        <f t="shared" si="5"/>
        <v>0</v>
      </c>
    </row>
    <row r="18" spans="1:17" ht="15.75">
      <c r="A18" s="546"/>
      <c r="B18" s="607" t="s">
        <v>731</v>
      </c>
      <c r="C18" s="608"/>
      <c r="D18" s="608"/>
      <c r="E18" s="608"/>
      <c r="F18" s="608"/>
      <c r="G18" s="608"/>
      <c r="H18" s="605">
        <v>1.4</v>
      </c>
      <c r="I18" s="606">
        <f t="shared" si="2"/>
        <v>0</v>
      </c>
      <c r="J18" s="609"/>
      <c r="K18" s="609"/>
      <c r="L18" s="609"/>
      <c r="M18" s="609"/>
      <c r="N18" s="609"/>
      <c r="O18" s="609"/>
      <c r="P18" s="609"/>
      <c r="Q18" s="603">
        <f>SUM(Q19:Q21)</f>
        <v>0</v>
      </c>
    </row>
    <row r="19" spans="1:17" ht="15.75">
      <c r="A19" s="546"/>
      <c r="B19" s="610" t="s">
        <v>727</v>
      </c>
      <c r="C19" s="608"/>
      <c r="D19" s="608"/>
      <c r="E19" s="608"/>
      <c r="F19" s="608"/>
      <c r="G19" s="608"/>
      <c r="H19" s="605">
        <v>1.4</v>
      </c>
      <c r="I19" s="606">
        <f t="shared" si="2"/>
        <v>0</v>
      </c>
      <c r="J19" s="609"/>
      <c r="K19" s="609"/>
      <c r="L19" s="609"/>
      <c r="M19" s="609"/>
      <c r="N19" s="609"/>
      <c r="O19" s="609"/>
      <c r="P19" s="609"/>
      <c r="Q19" s="603">
        <f>SUMPRODUCT($J$5:$P$5,J19:P19)</f>
        <v>0</v>
      </c>
    </row>
    <row r="20" spans="1:17" ht="15.75">
      <c r="A20" s="546"/>
      <c r="B20" s="610" t="s">
        <v>728</v>
      </c>
      <c r="C20" s="608"/>
      <c r="D20" s="608"/>
      <c r="E20" s="608"/>
      <c r="F20" s="608"/>
      <c r="G20" s="608"/>
      <c r="H20" s="605">
        <v>1.4</v>
      </c>
      <c r="I20" s="606">
        <f t="shared" si="2"/>
        <v>0</v>
      </c>
      <c r="J20" s="609"/>
      <c r="K20" s="609"/>
      <c r="L20" s="609"/>
      <c r="M20" s="609"/>
      <c r="N20" s="609"/>
      <c r="O20" s="609"/>
      <c r="P20" s="609"/>
      <c r="Q20" s="603">
        <f t="shared" ref="Q20:Q21" si="6">SUMPRODUCT($J$5:$P$5,J20:P20)</f>
        <v>0</v>
      </c>
    </row>
    <row r="21" spans="1:17" ht="15.75">
      <c r="A21" s="546"/>
      <c r="B21" s="610" t="s">
        <v>735</v>
      </c>
      <c r="C21" s="608"/>
      <c r="D21" s="608"/>
      <c r="E21" s="608"/>
      <c r="F21" s="608"/>
      <c r="G21" s="608"/>
      <c r="H21" s="605">
        <v>1.4</v>
      </c>
      <c r="I21" s="606">
        <f t="shared" si="2"/>
        <v>0</v>
      </c>
      <c r="J21" s="609"/>
      <c r="K21" s="609"/>
      <c r="L21" s="609"/>
      <c r="M21" s="609"/>
      <c r="N21" s="609"/>
      <c r="O21" s="609"/>
      <c r="P21" s="609"/>
      <c r="Q21" s="603">
        <f t="shared" si="6"/>
        <v>0</v>
      </c>
    </row>
    <row r="22" spans="1:17" ht="15.75">
      <c r="A22" s="546"/>
      <c r="B22" s="607" t="s">
        <v>732</v>
      </c>
      <c r="C22" s="608"/>
      <c r="D22" s="608"/>
      <c r="E22" s="608"/>
      <c r="F22" s="608"/>
      <c r="G22" s="608"/>
      <c r="H22" s="605">
        <v>1.4</v>
      </c>
      <c r="I22" s="606">
        <f t="shared" si="2"/>
        <v>0</v>
      </c>
      <c r="J22" s="609"/>
      <c r="K22" s="609"/>
      <c r="L22" s="609"/>
      <c r="M22" s="609"/>
      <c r="N22" s="609"/>
      <c r="O22" s="609"/>
      <c r="P22" s="609"/>
      <c r="Q22" s="603">
        <f>SUM(Q23:Q25)</f>
        <v>0</v>
      </c>
    </row>
    <row r="23" spans="1:17" ht="15.75">
      <c r="A23" s="546"/>
      <c r="B23" s="610" t="s">
        <v>727</v>
      </c>
      <c r="C23" s="608"/>
      <c r="D23" s="608"/>
      <c r="E23" s="608"/>
      <c r="F23" s="608"/>
      <c r="G23" s="608"/>
      <c r="H23" s="605">
        <v>1.4</v>
      </c>
      <c r="I23" s="606">
        <f t="shared" si="2"/>
        <v>0</v>
      </c>
      <c r="J23" s="609"/>
      <c r="K23" s="609"/>
      <c r="L23" s="609"/>
      <c r="M23" s="609"/>
      <c r="N23" s="609"/>
      <c r="O23" s="609"/>
      <c r="P23" s="609"/>
      <c r="Q23" s="603">
        <f>SUMPRODUCT($J$5:$P$5,J23:P23)</f>
        <v>0</v>
      </c>
    </row>
    <row r="24" spans="1:17" ht="15.75">
      <c r="A24" s="546"/>
      <c r="B24" s="610" t="s">
        <v>728</v>
      </c>
      <c r="C24" s="608"/>
      <c r="D24" s="608"/>
      <c r="E24" s="608"/>
      <c r="F24" s="608"/>
      <c r="G24" s="608"/>
      <c r="H24" s="605">
        <v>1.4</v>
      </c>
      <c r="I24" s="606">
        <f t="shared" si="2"/>
        <v>0</v>
      </c>
      <c r="J24" s="609"/>
      <c r="K24" s="609"/>
      <c r="L24" s="609"/>
      <c r="M24" s="609"/>
      <c r="N24" s="609"/>
      <c r="O24" s="609"/>
      <c r="P24" s="609"/>
      <c r="Q24" s="603">
        <f t="shared" ref="Q24:Q25" si="7">SUMPRODUCT($J$5:$P$5,J24:P24)</f>
        <v>0</v>
      </c>
    </row>
    <row r="25" spans="1:17" ht="15.75">
      <c r="A25" s="546"/>
      <c r="B25" s="610" t="s">
        <v>735</v>
      </c>
      <c r="C25" s="608"/>
      <c r="D25" s="608"/>
      <c r="E25" s="608"/>
      <c r="F25" s="608"/>
      <c r="G25" s="608"/>
      <c r="H25" s="605">
        <v>1.4</v>
      </c>
      <c r="I25" s="606">
        <f t="shared" si="2"/>
        <v>0</v>
      </c>
      <c r="J25" s="609"/>
      <c r="K25" s="609"/>
      <c r="L25" s="609"/>
      <c r="M25" s="609"/>
      <c r="N25" s="609"/>
      <c r="O25" s="609"/>
      <c r="P25" s="609"/>
      <c r="Q25" s="603">
        <f t="shared" si="7"/>
        <v>0</v>
      </c>
    </row>
    <row r="26" spans="1:17" ht="15.75">
      <c r="A26" s="546"/>
      <c r="B26" s="607" t="s">
        <v>733</v>
      </c>
      <c r="C26" s="608"/>
      <c r="D26" s="608"/>
      <c r="E26" s="608"/>
      <c r="F26" s="608"/>
      <c r="G26" s="608"/>
      <c r="H26" s="605">
        <v>1.4</v>
      </c>
      <c r="I26" s="606">
        <f t="shared" si="2"/>
        <v>0</v>
      </c>
      <c r="J26" s="609"/>
      <c r="K26" s="609"/>
      <c r="L26" s="609"/>
      <c r="M26" s="609"/>
      <c r="N26" s="609"/>
      <c r="O26" s="609"/>
      <c r="P26" s="609"/>
      <c r="Q26" s="603">
        <f>SUM(Q27:Q29)</f>
        <v>0</v>
      </c>
    </row>
    <row r="27" spans="1:17" ht="15.75">
      <c r="A27" s="546"/>
      <c r="B27" s="610" t="s">
        <v>727</v>
      </c>
      <c r="C27" s="608"/>
      <c r="D27" s="608"/>
      <c r="E27" s="608"/>
      <c r="F27" s="608"/>
      <c r="G27" s="608"/>
      <c r="H27" s="605">
        <v>1.4</v>
      </c>
      <c r="I27" s="606">
        <f t="shared" si="2"/>
        <v>0</v>
      </c>
      <c r="J27" s="609"/>
      <c r="K27" s="609"/>
      <c r="L27" s="609"/>
      <c r="M27" s="609"/>
      <c r="N27" s="609"/>
      <c r="O27" s="609"/>
      <c r="P27" s="609"/>
      <c r="Q27" s="603">
        <f>SUMPRODUCT($J$5:$P$5,J27:P27)</f>
        <v>0</v>
      </c>
    </row>
    <row r="28" spans="1:17" ht="15.75">
      <c r="A28" s="546"/>
      <c r="B28" s="610" t="s">
        <v>728</v>
      </c>
      <c r="C28" s="608"/>
      <c r="D28" s="608"/>
      <c r="E28" s="608"/>
      <c r="F28" s="608"/>
      <c r="G28" s="608"/>
      <c r="H28" s="605">
        <v>1.4</v>
      </c>
      <c r="I28" s="606">
        <f t="shared" si="2"/>
        <v>0</v>
      </c>
      <c r="J28" s="609"/>
      <c r="K28" s="609"/>
      <c r="L28" s="609"/>
      <c r="M28" s="609"/>
      <c r="N28" s="609"/>
      <c r="O28" s="609"/>
      <c r="P28" s="609"/>
      <c r="Q28" s="603">
        <f t="shared" ref="Q28:Q29" si="8">SUMPRODUCT($J$5:$P$5,J28:P28)</f>
        <v>0</v>
      </c>
    </row>
    <row r="29" spans="1:17" ht="15.75">
      <c r="A29" s="546"/>
      <c r="B29" s="610" t="s">
        <v>735</v>
      </c>
      <c r="C29" s="608"/>
      <c r="D29" s="608"/>
      <c r="E29" s="608"/>
      <c r="F29" s="608"/>
      <c r="G29" s="608"/>
      <c r="H29" s="605">
        <v>1.4</v>
      </c>
      <c r="I29" s="606">
        <f t="shared" si="2"/>
        <v>0</v>
      </c>
      <c r="J29" s="609"/>
      <c r="K29" s="609"/>
      <c r="L29" s="609"/>
      <c r="M29" s="609"/>
      <c r="N29" s="609"/>
      <c r="O29" s="609"/>
      <c r="P29" s="609"/>
      <c r="Q29" s="603">
        <f t="shared" si="8"/>
        <v>0</v>
      </c>
    </row>
    <row r="30" spans="1:17" ht="15.75">
      <c r="A30" s="546"/>
      <c r="B30" s="611" t="s">
        <v>734</v>
      </c>
      <c r="C30" s="608"/>
      <c r="D30" s="608"/>
      <c r="E30" s="608"/>
      <c r="F30" s="608"/>
      <c r="G30" s="608"/>
      <c r="H30" s="605">
        <v>1.4</v>
      </c>
      <c r="I30" s="606">
        <f t="shared" si="2"/>
        <v>0</v>
      </c>
      <c r="J30" s="609"/>
      <c r="K30" s="609"/>
      <c r="L30" s="609"/>
      <c r="M30" s="609"/>
      <c r="N30" s="609"/>
      <c r="O30" s="609"/>
      <c r="P30" s="609"/>
      <c r="Q30" s="603">
        <f>SUM(Q31:Q33)</f>
        <v>0</v>
      </c>
    </row>
    <row r="31" spans="1:17" ht="15.75">
      <c r="A31" s="546"/>
      <c r="B31" s="610" t="s">
        <v>727</v>
      </c>
      <c r="C31" s="608"/>
      <c r="D31" s="608"/>
      <c r="E31" s="608"/>
      <c r="F31" s="608"/>
      <c r="G31" s="608"/>
      <c r="H31" s="605">
        <v>1.4</v>
      </c>
      <c r="I31" s="606">
        <f t="shared" si="2"/>
        <v>0</v>
      </c>
      <c r="J31" s="609"/>
      <c r="K31" s="609"/>
      <c r="L31" s="609"/>
      <c r="M31" s="609"/>
      <c r="N31" s="609"/>
      <c r="O31" s="609"/>
      <c r="P31" s="609"/>
      <c r="Q31" s="603">
        <f>SUMPRODUCT($J$5:$P$5,J31:P31)</f>
        <v>0</v>
      </c>
    </row>
    <row r="32" spans="1:17" ht="15.75">
      <c r="A32" s="546"/>
      <c r="B32" s="610" t="s">
        <v>728</v>
      </c>
      <c r="C32" s="608"/>
      <c r="D32" s="608"/>
      <c r="E32" s="608"/>
      <c r="F32" s="608"/>
      <c r="G32" s="608"/>
      <c r="H32" s="605">
        <v>1.4</v>
      </c>
      <c r="I32" s="606">
        <f t="shared" si="2"/>
        <v>0</v>
      </c>
      <c r="J32" s="609"/>
      <c r="K32" s="609"/>
      <c r="L32" s="609"/>
      <c r="M32" s="609"/>
      <c r="N32" s="609"/>
      <c r="O32" s="609"/>
      <c r="P32" s="609"/>
      <c r="Q32" s="603">
        <f t="shared" ref="Q32:Q33" si="9">SUMPRODUCT($J$5:$P$5,J32:P32)</f>
        <v>0</v>
      </c>
    </row>
    <row r="33" spans="1:17" ht="15.75">
      <c r="A33" s="546"/>
      <c r="B33" s="610" t="s">
        <v>735</v>
      </c>
      <c r="C33" s="608"/>
      <c r="D33" s="608"/>
      <c r="E33" s="608"/>
      <c r="F33" s="608"/>
      <c r="G33" s="608"/>
      <c r="H33" s="605">
        <v>1.4</v>
      </c>
      <c r="I33" s="606">
        <f t="shared" si="2"/>
        <v>0</v>
      </c>
      <c r="J33" s="609"/>
      <c r="K33" s="609"/>
      <c r="L33" s="609"/>
      <c r="M33" s="609"/>
      <c r="N33" s="609"/>
      <c r="O33" s="609"/>
      <c r="P33" s="609"/>
      <c r="Q33" s="603">
        <f t="shared" si="9"/>
        <v>0</v>
      </c>
    </row>
    <row r="34" spans="1:17" ht="15.75">
      <c r="A34" s="546"/>
      <c r="B34" s="612" t="s">
        <v>64</v>
      </c>
      <c r="C34" s="613" t="b">
        <f>C6</f>
        <v>0</v>
      </c>
      <c r="D34" s="613" t="b">
        <f t="shared" ref="D34:G34" si="10">D6</f>
        <v>0</v>
      </c>
      <c r="E34" s="613" t="b">
        <f t="shared" si="10"/>
        <v>0</v>
      </c>
      <c r="F34" s="613" t="b">
        <f t="shared" si="10"/>
        <v>0</v>
      </c>
      <c r="G34" s="613" t="b">
        <f t="shared" si="10"/>
        <v>0</v>
      </c>
      <c r="H34" s="605">
        <v>1.4</v>
      </c>
      <c r="I34" s="606">
        <f>(F34+G34)*H34</f>
        <v>0</v>
      </c>
      <c r="J34" s="613" t="b">
        <f t="shared" ref="J34:Q34" si="11">J6</f>
        <v>0</v>
      </c>
      <c r="K34" s="613" t="b">
        <f t="shared" si="11"/>
        <v>0</v>
      </c>
      <c r="L34" s="613" t="b">
        <f t="shared" si="11"/>
        <v>0</v>
      </c>
      <c r="M34" s="613" t="b">
        <f t="shared" si="11"/>
        <v>0</v>
      </c>
      <c r="N34" s="613" t="b">
        <f t="shared" si="11"/>
        <v>0</v>
      </c>
      <c r="O34" s="613" t="b">
        <f t="shared" si="11"/>
        <v>0</v>
      </c>
      <c r="P34" s="613" t="b">
        <f t="shared" si="11"/>
        <v>0</v>
      </c>
      <c r="Q34" s="61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2" sqref="B2"/>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21">
        <v>45838</v>
      </c>
      <c r="C2" s="6"/>
      <c r="D2" s="7"/>
      <c r="E2" s="7"/>
      <c r="F2" s="7"/>
      <c r="G2" s="7"/>
      <c r="H2" s="8"/>
    </row>
    <row r="3" spans="1:8" ht="15" thickBot="1">
      <c r="A3" s="2"/>
      <c r="B3" s="6"/>
      <c r="C3" s="6"/>
      <c r="D3" s="7"/>
      <c r="E3" s="7"/>
      <c r="F3" s="7"/>
      <c r="G3" s="7"/>
      <c r="H3" s="8"/>
    </row>
    <row r="4" spans="1:8" ht="15" customHeight="1" thickBot="1">
      <c r="A4" s="9" t="s">
        <v>93</v>
      </c>
      <c r="B4" s="10" t="s">
        <v>92</v>
      </c>
      <c r="C4" s="10"/>
      <c r="D4" s="755" t="s">
        <v>662</v>
      </c>
      <c r="E4" s="756"/>
      <c r="F4" s="756"/>
      <c r="G4" s="757"/>
      <c r="H4" s="8"/>
    </row>
    <row r="5" spans="1:8">
      <c r="A5" s="11" t="s">
        <v>6</v>
      </c>
      <c r="B5" s="12"/>
      <c r="C5" s="297" t="str">
        <f>INT((MONTH($B$2))/3)&amp;"Q"&amp;"-"&amp;YEAR($B$2)</f>
        <v>2Q-2025</v>
      </c>
      <c r="D5" s="297" t="str">
        <f>IF(INT(MONTH($B$2))=3, "4"&amp;"Q"&amp;"-"&amp;YEAR($B$2)-1, IF(INT(MONTH($B$2))=6, "1"&amp;"Q"&amp;"-"&amp;YEAR($B$2), IF(INT(MONTH($B$2))=9, "2"&amp;"Q"&amp;"-"&amp;YEAR($B$2),IF(INT(MONTH($B$2))=12, "3"&amp;"Q"&amp;"-"&amp;YEAR($B$2), 0))))</f>
        <v>1Q-2025</v>
      </c>
      <c r="E5" s="297" t="str">
        <f>IF(INT(MONTH($B$2))=3, "3"&amp;"Q"&amp;"-"&amp;YEAR($B$2)-1, IF(INT(MONTH($B$2))=6, "4"&amp;"Q"&amp;"-"&amp;YEAR($B$2)-1, IF(INT(MONTH($B$2))=9, "1"&amp;"Q"&amp;"-"&amp;YEAR($B$2),IF(INT(MONTH($B$2))=12, "2"&amp;"Q"&amp;"-"&amp;YEAR($B$2), 0))))</f>
        <v>4Q-2024</v>
      </c>
      <c r="F5" s="297" t="str">
        <f>IF(INT(MONTH($B$2))=3, "2"&amp;"Q"&amp;"-"&amp;YEAR($B$2)-1, IF(INT(MONTH($B$2))=6, "3"&amp;"Q"&amp;"-"&amp;YEAR($B$2)-1, IF(INT(MONTH($B$2))=9, "4"&amp;"Q"&amp;"-"&amp;YEAR($B$2)-1,IF(INT(MONTH($B$2))=12, "1"&amp;"Q"&amp;"-"&amp;YEAR($B$2), 0))))</f>
        <v>3Q-2024</v>
      </c>
      <c r="G5" s="298" t="str">
        <f>IF(INT(MONTH($B$2))=3, "1"&amp;"Q"&amp;"-"&amp;YEAR($B$2)-1, IF(INT(MONTH($B$2))=6, "2"&amp;"Q"&amp;"-"&amp;YEAR($B$2)-1, IF(INT(MONTH($B$2))=9, "3"&amp;"Q"&amp;"-"&amp;YEAR($B$2)-1,IF(INT(MONTH($B$2))=12, "4"&amp;"Q"&amp;"-"&amp;YEAR($B$2)-1, 0))))</f>
        <v>2Q-2024</v>
      </c>
    </row>
    <row r="6" spans="1:8">
      <c r="B6" s="128" t="s">
        <v>91</v>
      </c>
      <c r="C6" s="300"/>
      <c r="D6" s="300"/>
      <c r="E6" s="300"/>
      <c r="F6" s="300"/>
      <c r="G6" s="301"/>
    </row>
    <row r="7" spans="1:8">
      <c r="A7" s="13"/>
      <c r="B7" s="129" t="s">
        <v>89</v>
      </c>
      <c r="C7" s="300"/>
      <c r="D7" s="300"/>
      <c r="E7" s="300"/>
      <c r="F7" s="300"/>
      <c r="G7" s="301"/>
    </row>
    <row r="8" spans="1:8">
      <c r="A8" s="302">
        <v>1</v>
      </c>
      <c r="B8" s="14" t="s">
        <v>326</v>
      </c>
      <c r="C8" s="640">
        <v>83737762.254899979</v>
      </c>
      <c r="D8" s="641">
        <v>82711736.182599992</v>
      </c>
      <c r="E8" s="641">
        <v>80853342.547499999</v>
      </c>
      <c r="F8" s="641">
        <v>80834893.057000011</v>
      </c>
      <c r="G8" s="642">
        <v>79190974.430900022</v>
      </c>
    </row>
    <row r="9" spans="1:8">
      <c r="A9" s="302">
        <v>2</v>
      </c>
      <c r="B9" s="14" t="s">
        <v>327</v>
      </c>
      <c r="C9" s="640">
        <v>83737762.254899979</v>
      </c>
      <c r="D9" s="641">
        <v>82711736.182599992</v>
      </c>
      <c r="E9" s="641">
        <v>80853342.547499999</v>
      </c>
      <c r="F9" s="641">
        <v>80834893.057000011</v>
      </c>
      <c r="G9" s="642">
        <v>79190974.430900022</v>
      </c>
    </row>
    <row r="10" spans="1:8">
      <c r="A10" s="302">
        <v>3</v>
      </c>
      <c r="B10" s="14" t="s">
        <v>142</v>
      </c>
      <c r="C10" s="640">
        <v>83737762.254899979</v>
      </c>
      <c r="D10" s="641">
        <v>82711736.182599992</v>
      </c>
      <c r="E10" s="641">
        <v>80853342.547499999</v>
      </c>
      <c r="F10" s="641">
        <v>80834893.057000011</v>
      </c>
      <c r="G10" s="642">
        <v>79190974.430900022</v>
      </c>
    </row>
    <row r="11" spans="1:8">
      <c r="A11" s="302">
        <v>4</v>
      </c>
      <c r="B11" s="14" t="s">
        <v>329</v>
      </c>
      <c r="C11" s="640">
        <v>47685130.066605814</v>
      </c>
      <c r="D11" s="641">
        <v>33944594.280566171</v>
      </c>
      <c r="E11" s="641">
        <v>32746908.583678834</v>
      </c>
      <c r="F11" s="641">
        <v>31728016.426487759</v>
      </c>
      <c r="G11" s="642">
        <v>26371238.786238879</v>
      </c>
    </row>
    <row r="12" spans="1:8">
      <c r="A12" s="302">
        <v>5</v>
      </c>
      <c r="B12" s="14" t="s">
        <v>330</v>
      </c>
      <c r="C12" s="640">
        <v>58411153.329302549</v>
      </c>
      <c r="D12" s="641">
        <v>41407832.271970101</v>
      </c>
      <c r="E12" s="641">
        <v>40036524.528344803</v>
      </c>
      <c r="F12" s="641">
        <v>38590890.411327019</v>
      </c>
      <c r="G12" s="642">
        <v>32952128.98386145</v>
      </c>
    </row>
    <row r="13" spans="1:8">
      <c r="A13" s="302">
        <v>6</v>
      </c>
      <c r="B13" s="14" t="s">
        <v>328</v>
      </c>
      <c r="C13" s="640">
        <v>72622678.931835964</v>
      </c>
      <c r="D13" s="641">
        <v>51301458.393304296</v>
      </c>
      <c r="E13" s="641">
        <v>49700250.947886959</v>
      </c>
      <c r="F13" s="641">
        <v>47687970.191110514</v>
      </c>
      <c r="G13" s="642">
        <v>41674794.287647173</v>
      </c>
    </row>
    <row r="14" spans="1:8">
      <c r="A14" s="13"/>
      <c r="B14" s="128" t="s">
        <v>332</v>
      </c>
      <c r="C14" s="199"/>
      <c r="D14" s="199"/>
      <c r="E14" s="199"/>
      <c r="F14" s="199"/>
      <c r="G14" s="541"/>
    </row>
    <row r="15" spans="1:8" ht="15" customHeight="1">
      <c r="A15" s="302">
        <v>7</v>
      </c>
      <c r="B15" s="14" t="s">
        <v>331</v>
      </c>
      <c r="C15" s="643">
        <v>373680976.14332706</v>
      </c>
      <c r="D15" s="641">
        <v>279589304.05021703</v>
      </c>
      <c r="E15" s="641">
        <v>274080670.93033504</v>
      </c>
      <c r="F15" s="641">
        <v>254533238.98096499</v>
      </c>
      <c r="G15" s="642">
        <v>241677166.27288297</v>
      </c>
    </row>
    <row r="16" spans="1:8">
      <c r="A16" s="13"/>
      <c r="B16" s="128" t="s">
        <v>333</v>
      </c>
      <c r="C16" s="199"/>
      <c r="D16" s="199"/>
      <c r="E16" s="199"/>
      <c r="F16" s="199"/>
      <c r="G16" s="541"/>
    </row>
    <row r="17" spans="1:8" s="15" customFormat="1">
      <c r="A17" s="302"/>
      <c r="B17" s="129" t="s">
        <v>713</v>
      </c>
      <c r="C17" s="199"/>
      <c r="D17" s="199"/>
      <c r="E17" s="199"/>
      <c r="F17" s="199"/>
      <c r="G17" s="541"/>
    </row>
    <row r="18" spans="1:8">
      <c r="A18" s="11">
        <v>8</v>
      </c>
      <c r="B18" s="14" t="s">
        <v>326</v>
      </c>
      <c r="C18" s="644">
        <v>0.22408890899166881</v>
      </c>
      <c r="D18" s="645">
        <v>0.29583297710038342</v>
      </c>
      <c r="E18" s="645">
        <v>0.29499833852950197</v>
      </c>
      <c r="F18" s="645">
        <v>0.31758089191268718</v>
      </c>
      <c r="G18" s="646">
        <v>0.32767255447493854</v>
      </c>
    </row>
    <row r="19" spans="1:8" ht="15" customHeight="1">
      <c r="A19" s="11">
        <v>9</v>
      </c>
      <c r="B19" s="14" t="s">
        <v>327</v>
      </c>
      <c r="C19" s="644">
        <v>0.22408890899166881</v>
      </c>
      <c r="D19" s="645">
        <v>0.29583297710038342</v>
      </c>
      <c r="E19" s="645">
        <v>0.29499833852950197</v>
      </c>
      <c r="F19" s="645">
        <v>0.31758089191268718</v>
      </c>
      <c r="G19" s="646">
        <v>0.32767255447493854</v>
      </c>
    </row>
    <row r="20" spans="1:8">
      <c r="A20" s="11">
        <v>10</v>
      </c>
      <c r="B20" s="14" t="s">
        <v>142</v>
      </c>
      <c r="C20" s="644">
        <v>0.22408890899166881</v>
      </c>
      <c r="D20" s="645">
        <v>0.29583297710038342</v>
      </c>
      <c r="E20" s="645">
        <v>0.29499833852950197</v>
      </c>
      <c r="F20" s="645">
        <v>0.31758089191268718</v>
      </c>
      <c r="G20" s="646">
        <v>0.32767255447493854</v>
      </c>
    </row>
    <row r="21" spans="1:8">
      <c r="A21" s="11">
        <v>11</v>
      </c>
      <c r="B21" s="14" t="s">
        <v>329</v>
      </c>
      <c r="C21" s="644">
        <v>0.12760919905196341</v>
      </c>
      <c r="D21" s="645">
        <v>0.12140877275644774</v>
      </c>
      <c r="E21" s="645">
        <v>0.11947908793612935</v>
      </c>
      <c r="F21" s="645">
        <v>0.12465176082114959</v>
      </c>
      <c r="G21" s="646">
        <v>0.10911762659639321</v>
      </c>
    </row>
    <row r="22" spans="1:8">
      <c r="A22" s="11">
        <v>12</v>
      </c>
      <c r="B22" s="14" t="s">
        <v>330</v>
      </c>
      <c r="C22" s="644">
        <v>0.15631289002761189</v>
      </c>
      <c r="D22" s="645">
        <v>0.14810234752232454</v>
      </c>
      <c r="E22" s="645">
        <v>0.14607569513182184</v>
      </c>
      <c r="F22" s="645">
        <v>0.15161434540269611</v>
      </c>
      <c r="G22" s="646">
        <v>0.13634771332370921</v>
      </c>
    </row>
    <row r="23" spans="1:8">
      <c r="A23" s="11">
        <v>13</v>
      </c>
      <c r="B23" s="14" t="s">
        <v>328</v>
      </c>
      <c r="C23" s="644">
        <v>0.19434406236399149</v>
      </c>
      <c r="D23" s="645">
        <v>0.1834886301090046</v>
      </c>
      <c r="E23" s="645">
        <v>0.18133438881036457</v>
      </c>
      <c r="F23" s="645">
        <v>0.18735458827315207</v>
      </c>
      <c r="G23" s="646">
        <v>0.17243993270175656</v>
      </c>
    </row>
    <row r="24" spans="1:8" ht="15">
      <c r="A24" s="542"/>
      <c r="B24" s="128" t="s">
        <v>698</v>
      </c>
      <c r="C24" s="199"/>
      <c r="D24" s="199"/>
      <c r="E24" s="199"/>
      <c r="F24" s="199"/>
      <c r="G24" s="541"/>
    </row>
    <row r="25" spans="1:8" ht="25.5">
      <c r="A25" s="11">
        <v>14</v>
      </c>
      <c r="B25" s="14" t="s">
        <v>699</v>
      </c>
      <c r="C25" s="644">
        <v>0</v>
      </c>
      <c r="D25" s="645">
        <v>0</v>
      </c>
      <c r="E25" s="645">
        <v>0</v>
      </c>
      <c r="F25" s="645">
        <v>0</v>
      </c>
      <c r="G25" s="646">
        <v>0</v>
      </c>
      <c r="H25" s="540"/>
    </row>
    <row r="26" spans="1:8">
      <c r="A26" s="13"/>
      <c r="B26" s="128" t="s">
        <v>88</v>
      </c>
      <c r="C26" s="199"/>
      <c r="D26" s="199"/>
      <c r="E26" s="199"/>
      <c r="F26" s="199"/>
      <c r="G26" s="541"/>
    </row>
    <row r="27" spans="1:8" ht="15" customHeight="1">
      <c r="A27" s="303">
        <v>15</v>
      </c>
      <c r="B27" s="14" t="s">
        <v>87</v>
      </c>
      <c r="C27" s="644">
        <v>8.1377887538939542E-2</v>
      </c>
      <c r="D27" s="645">
        <v>8.4104466990907234E-2</v>
      </c>
      <c r="E27" s="645">
        <v>8.4611056624711301E-2</v>
      </c>
      <c r="F27" s="645">
        <v>8.4739489164164641E-2</v>
      </c>
      <c r="G27" s="646">
        <v>8.599334861467077E-2</v>
      </c>
    </row>
    <row r="28" spans="1:8">
      <c r="A28" s="303">
        <v>16</v>
      </c>
      <c r="B28" s="14" t="s">
        <v>86</v>
      </c>
      <c r="C28" s="644">
        <v>2.4567655117131618E-2</v>
      </c>
      <c r="D28" s="645">
        <v>1.6892696818830391E-2</v>
      </c>
      <c r="E28" s="645">
        <v>2.1817822830756312E-2</v>
      </c>
      <c r="F28" s="645">
        <v>2.1600023202791283E-2</v>
      </c>
      <c r="G28" s="646">
        <v>2.1516791236523593E-2</v>
      </c>
    </row>
    <row r="29" spans="1:8">
      <c r="A29" s="303">
        <v>17</v>
      </c>
      <c r="B29" s="14" t="s">
        <v>85</v>
      </c>
      <c r="C29" s="644">
        <v>3.4989475922074652E-2</v>
      </c>
      <c r="D29" s="645">
        <v>3.7631933038507259E-2</v>
      </c>
      <c r="E29" s="645">
        <v>3.7624992751712202E-2</v>
      </c>
      <c r="F29" s="645">
        <v>3.7562140975501875E-2</v>
      </c>
      <c r="G29" s="646">
        <v>3.7672292465529694E-2</v>
      </c>
    </row>
    <row r="30" spans="1:8">
      <c r="A30" s="303">
        <v>18</v>
      </c>
      <c r="B30" s="14" t="s">
        <v>84</v>
      </c>
      <c r="C30" s="644">
        <v>5.6810232421807931E-2</v>
      </c>
      <c r="D30" s="645">
        <v>5.9280149030221378E-2</v>
      </c>
      <c r="E30" s="645">
        <v>6.2793233793954989E-2</v>
      </c>
      <c r="F30" s="645">
        <v>6.3139465961373376E-2</v>
      </c>
      <c r="G30" s="646">
        <v>6.447655737814717E-2</v>
      </c>
    </row>
    <row r="31" spans="1:8">
      <c r="A31" s="303">
        <v>19</v>
      </c>
      <c r="B31" s="14" t="s">
        <v>154</v>
      </c>
      <c r="C31" s="644">
        <v>2.1225107104896255E-2</v>
      </c>
      <c r="D31" s="645">
        <v>2.8413607347274585E-2</v>
      </c>
      <c r="E31" s="645">
        <v>2.1775433980953208E-2</v>
      </c>
      <c r="F31" s="645">
        <v>2.7439330407216484E-2</v>
      </c>
      <c r="G31" s="646">
        <v>2.7133337422701902E-2</v>
      </c>
    </row>
    <row r="32" spans="1:8">
      <c r="A32" s="303">
        <v>20</v>
      </c>
      <c r="B32" s="14" t="s">
        <v>155</v>
      </c>
      <c r="C32" s="644">
        <v>7.0282077455369352E-2</v>
      </c>
      <c r="D32" s="645">
        <v>8.6318986282517121E-2</v>
      </c>
      <c r="E32" s="645">
        <v>6.1612726163368124E-2</v>
      </c>
      <c r="F32" s="645">
        <v>7.66670363803931E-2</v>
      </c>
      <c r="G32" s="646">
        <v>7.520374286565705E-2</v>
      </c>
    </row>
    <row r="33" spans="1:7">
      <c r="A33" s="13"/>
      <c r="B33" s="128" t="s">
        <v>215</v>
      </c>
      <c r="C33" s="199"/>
      <c r="D33" s="199"/>
      <c r="E33" s="199"/>
      <c r="F33" s="199"/>
      <c r="G33" s="541"/>
    </row>
    <row r="34" spans="1:7">
      <c r="A34" s="303">
        <v>21</v>
      </c>
      <c r="B34" s="14" t="s">
        <v>83</v>
      </c>
      <c r="C34" s="644">
        <v>4.7557752557807323E-2</v>
      </c>
      <c r="D34" s="645">
        <v>4.7299601415697515E-2</v>
      </c>
      <c r="E34" s="645">
        <v>3.5654805592441073E-2</v>
      </c>
      <c r="F34" s="645">
        <v>3.7215963831313571E-2</v>
      </c>
      <c r="G34" s="646">
        <v>4.1648471274405664E-2</v>
      </c>
    </row>
    <row r="35" spans="1:7" ht="15" customHeight="1">
      <c r="A35" s="303">
        <v>22</v>
      </c>
      <c r="B35" s="14" t="s">
        <v>672</v>
      </c>
      <c r="C35" s="644">
        <v>2.0959581325106124E-2</v>
      </c>
      <c r="D35" s="645">
        <v>2.5221539704719152E-2</v>
      </c>
      <c r="E35" s="645">
        <v>2.2958232529208363E-2</v>
      </c>
      <c r="F35" s="645">
        <v>1.446258753110672E-2</v>
      </c>
      <c r="G35" s="646">
        <v>1.4990963888250176E-2</v>
      </c>
    </row>
    <row r="36" spans="1:7">
      <c r="A36" s="303">
        <v>23</v>
      </c>
      <c r="B36" s="14" t="s">
        <v>82</v>
      </c>
      <c r="C36" s="644">
        <v>0.55958735584370833</v>
      </c>
      <c r="D36" s="645">
        <v>0.41501028912525811</v>
      </c>
      <c r="E36" s="645">
        <v>0.42358622727734757</v>
      </c>
      <c r="F36" s="645">
        <v>0.40740294840308605</v>
      </c>
      <c r="G36" s="646">
        <v>0.43086270732554011</v>
      </c>
    </row>
    <row r="37" spans="1:7" ht="15" customHeight="1">
      <c r="A37" s="303">
        <v>24</v>
      </c>
      <c r="B37" s="14" t="s">
        <v>81</v>
      </c>
      <c r="C37" s="644">
        <v>0.62672154832494442</v>
      </c>
      <c r="D37" s="645">
        <v>0.50930935627475382</v>
      </c>
      <c r="E37" s="645">
        <v>0.52878736114951741</v>
      </c>
      <c r="F37" s="645">
        <v>0.48337218458907583</v>
      </c>
      <c r="G37" s="646">
        <v>0.49365483061733506</v>
      </c>
    </row>
    <row r="38" spans="1:7">
      <c r="A38" s="303">
        <v>25</v>
      </c>
      <c r="B38" s="14" t="s">
        <v>80</v>
      </c>
      <c r="C38" s="644">
        <v>0.41296670200177155</v>
      </c>
      <c r="D38" s="645">
        <v>2.426358599185701E-2</v>
      </c>
      <c r="E38" s="645">
        <v>0.25321014718966256</v>
      </c>
      <c r="F38" s="645">
        <v>0.16050998789269405</v>
      </c>
      <c r="G38" s="646">
        <v>0.13099406436173988</v>
      </c>
    </row>
    <row r="39" spans="1:7" ht="15" customHeight="1">
      <c r="A39" s="13"/>
      <c r="B39" s="128" t="s">
        <v>216</v>
      </c>
      <c r="C39" s="199"/>
      <c r="D39" s="199"/>
      <c r="E39" s="199"/>
      <c r="F39" s="199"/>
      <c r="G39" s="541"/>
    </row>
    <row r="40" spans="1:7" ht="15" customHeight="1">
      <c r="A40" s="303">
        <v>26</v>
      </c>
      <c r="B40" s="14" t="s">
        <v>79</v>
      </c>
      <c r="C40" s="647">
        <v>0.31752013549420499</v>
      </c>
      <c r="D40" s="647">
        <v>0.32845011758266879</v>
      </c>
      <c r="E40" s="647">
        <v>0.29329353031052097</v>
      </c>
      <c r="F40" s="647">
        <v>0.25090308288918456</v>
      </c>
      <c r="G40" s="648">
        <v>0.26100099523116022</v>
      </c>
    </row>
    <row r="41" spans="1:7" ht="15" customHeight="1">
      <c r="A41" s="303">
        <v>27</v>
      </c>
      <c r="B41" s="14" t="s">
        <v>78</v>
      </c>
      <c r="C41" s="647">
        <v>0.81241441260705183</v>
      </c>
      <c r="D41" s="647">
        <v>0.75237141933598639</v>
      </c>
      <c r="E41" s="647">
        <v>0.78190580451986702</v>
      </c>
      <c r="F41" s="647">
        <v>0.74281381027091364</v>
      </c>
      <c r="G41" s="648">
        <v>0.76077805625755857</v>
      </c>
    </row>
    <row r="42" spans="1:7" ht="15" customHeight="1">
      <c r="A42" s="303">
        <v>28</v>
      </c>
      <c r="B42" s="14" t="s">
        <v>77</v>
      </c>
      <c r="C42" s="647">
        <v>0.27395933314036519</v>
      </c>
      <c r="D42" s="647">
        <v>0.3311463287092743</v>
      </c>
      <c r="E42" s="647">
        <v>0.28445832748865169</v>
      </c>
      <c r="F42" s="647">
        <v>0.27710067011303324</v>
      </c>
      <c r="G42" s="648">
        <v>0.31656698373125908</v>
      </c>
    </row>
    <row r="43" spans="1:7" ht="15" customHeight="1">
      <c r="A43" s="304"/>
      <c r="B43" s="128" t="s">
        <v>257</v>
      </c>
      <c r="C43" s="199"/>
      <c r="D43" s="199"/>
      <c r="E43" s="199"/>
      <c r="F43" s="199"/>
      <c r="G43" s="541"/>
    </row>
    <row r="44" spans="1:7" ht="15">
      <c r="A44" s="303">
        <v>29</v>
      </c>
      <c r="B44" s="14" t="s">
        <v>240</v>
      </c>
      <c r="C44" s="649">
        <v>86613141.712178797</v>
      </c>
      <c r="D44" s="649">
        <v>79660757.503438801</v>
      </c>
      <c r="E44" s="649">
        <v>154819903.9468455</v>
      </c>
      <c r="F44" s="649">
        <v>137153909.70977482</v>
      </c>
      <c r="G44" s="650">
        <v>67854633.076495498</v>
      </c>
    </row>
    <row r="45" spans="1:7" ht="15" customHeight="1">
      <c r="A45" s="303">
        <v>30</v>
      </c>
      <c r="B45" s="14" t="s">
        <v>252</v>
      </c>
      <c r="C45" s="649">
        <v>72565990.629575685</v>
      </c>
      <c r="D45" s="651">
        <v>66261391.934985839</v>
      </c>
      <c r="E45" s="651">
        <v>120522507.0981407</v>
      </c>
      <c r="F45" s="651">
        <v>103100473.90417334</v>
      </c>
      <c r="G45" s="652">
        <v>51157175.401182711</v>
      </c>
    </row>
    <row r="46" spans="1:7" ht="15" customHeight="1">
      <c r="A46" s="334">
        <v>31</v>
      </c>
      <c r="B46" s="335" t="s">
        <v>241</v>
      </c>
      <c r="C46" s="647">
        <v>1.1935776106786575</v>
      </c>
      <c r="D46" s="647">
        <v>1.2022198021677557</v>
      </c>
      <c r="E46" s="647">
        <v>1.2845725472734868</v>
      </c>
      <c r="F46" s="647">
        <v>1.330293688438837</v>
      </c>
      <c r="G46" s="648">
        <v>1.3263952230428802</v>
      </c>
    </row>
    <row r="47" spans="1:7" ht="15" customHeight="1">
      <c r="A47" s="334"/>
      <c r="B47" s="128" t="s">
        <v>336</v>
      </c>
      <c r="C47" s="199"/>
      <c r="D47" s="199"/>
      <c r="E47" s="199"/>
      <c r="F47" s="199"/>
      <c r="G47" s="541"/>
    </row>
    <row r="48" spans="1:7" ht="15" customHeight="1">
      <c r="A48" s="334">
        <v>32</v>
      </c>
      <c r="B48" s="335" t="s">
        <v>343</v>
      </c>
      <c r="C48" s="653">
        <v>224813045.32943499</v>
      </c>
      <c r="D48" s="654">
        <v>155438533.43875998</v>
      </c>
      <c r="E48" s="654">
        <v>149199440.56051502</v>
      </c>
      <c r="F48" s="654">
        <v>137860717.68532002</v>
      </c>
      <c r="G48" s="655">
        <v>136049769.58224502</v>
      </c>
    </row>
    <row r="49" spans="1:7" ht="15" customHeight="1">
      <c r="A49" s="334">
        <v>33</v>
      </c>
      <c r="B49" s="335" t="s">
        <v>358</v>
      </c>
      <c r="C49" s="653">
        <v>186431128.84422895</v>
      </c>
      <c r="D49" s="654">
        <v>134706649.78280425</v>
      </c>
      <c r="E49" s="654">
        <v>133471687.61195077</v>
      </c>
      <c r="F49" s="654">
        <v>127407415.36431918</v>
      </c>
      <c r="G49" s="655">
        <v>119174751.98859608</v>
      </c>
    </row>
    <row r="50" spans="1:7" ht="15.75" thickBot="1">
      <c r="A50" s="305">
        <v>34</v>
      </c>
      <c r="B50" s="130" t="s">
        <v>376</v>
      </c>
      <c r="C50" s="656">
        <v>1.2058771875874643</v>
      </c>
      <c r="D50" s="657">
        <v>1.1539039363638173</v>
      </c>
      <c r="E50" s="657">
        <v>1.1178358738842831</v>
      </c>
      <c r="F50" s="657">
        <v>1.0820462630931631</v>
      </c>
      <c r="G50" s="658">
        <v>1.1415989319219537</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B2" sqref="B2"/>
    </sheetView>
  </sheetViews>
  <sheetFormatPr defaultColWidth="8.7109375" defaultRowHeight="15"/>
  <cols>
    <col min="1" max="1" width="11.42578125" style="546" customWidth="1"/>
    <col min="2" max="2" width="76.85546875" style="637" customWidth="1"/>
    <col min="3" max="3" width="22.85546875" style="546" customWidth="1"/>
    <col min="4" max="16384" width="8.7109375" style="546"/>
  </cols>
  <sheetData>
    <row r="1" spans="1:3">
      <c r="A1" s="232" t="s">
        <v>30</v>
      </c>
      <c r="B1" s="545" t="str">
        <f>'Info '!C2</f>
        <v>JSC Ziraat Bank Georgia</v>
      </c>
    </row>
    <row r="2" spans="1:3">
      <c r="A2" s="232" t="s">
        <v>31</v>
      </c>
      <c r="B2" s="722">
        <f>'1. key ratios '!B2</f>
        <v>45838</v>
      </c>
    </row>
    <row r="3" spans="1:3">
      <c r="B3" s="546"/>
    </row>
    <row r="4" spans="1:3">
      <c r="A4" s="546" t="s">
        <v>294</v>
      </c>
      <c r="B4" s="546" t="s">
        <v>295</v>
      </c>
    </row>
    <row r="5" spans="1:3">
      <c r="A5" s="619" t="s">
        <v>296</v>
      </c>
      <c r="B5" s="620"/>
      <c r="C5" s="621"/>
    </row>
    <row r="6" spans="1:3">
      <c r="A6" s="625">
        <v>1</v>
      </c>
      <c r="B6" s="626" t="s">
        <v>749</v>
      </c>
      <c r="C6" s="627">
        <v>373719667.09789997</v>
      </c>
    </row>
    <row r="7" spans="1:3">
      <c r="A7" s="625">
        <v>2</v>
      </c>
      <c r="B7" s="626" t="s">
        <v>297</v>
      </c>
      <c r="C7" s="627">
        <v>-1165107.57</v>
      </c>
    </row>
    <row r="8" spans="1:3" ht="30">
      <c r="A8" s="628">
        <v>3</v>
      </c>
      <c r="B8" s="629" t="s">
        <v>298</v>
      </c>
      <c r="C8" s="627">
        <f>C6+C7</f>
        <v>372554559.52789998</v>
      </c>
    </row>
    <row r="9" spans="1:3">
      <c r="A9" s="619" t="s">
        <v>299</v>
      </c>
      <c r="B9" s="620"/>
      <c r="C9" s="622"/>
    </row>
    <row r="10" spans="1:3" ht="25.7" customHeight="1">
      <c r="A10" s="625">
        <v>4</v>
      </c>
      <c r="B10" s="630" t="s">
        <v>747</v>
      </c>
      <c r="C10" s="627" t="b">
        <f>'15. CCR '!F34</f>
        <v>0</v>
      </c>
    </row>
    <row r="11" spans="1:3" ht="25.7" customHeight="1">
      <c r="A11" s="625">
        <v>5</v>
      </c>
      <c r="B11" s="631" t="s">
        <v>748</v>
      </c>
      <c r="C11" s="627" t="b">
        <f>'15. CCR '!G34</f>
        <v>0</v>
      </c>
    </row>
    <row r="12" spans="1:3" ht="25.7" customHeight="1">
      <c r="A12" s="625">
        <v>6</v>
      </c>
      <c r="B12" s="631" t="s">
        <v>741</v>
      </c>
      <c r="C12" s="632">
        <f>'15. CCR '!I34</f>
        <v>0</v>
      </c>
    </row>
    <row r="13" spans="1:3" ht="25.7" customHeight="1">
      <c r="A13" s="633">
        <v>7</v>
      </c>
      <c r="B13" s="630" t="s">
        <v>742</v>
      </c>
      <c r="C13" s="627" t="b">
        <f>'15. CCR '!E34</f>
        <v>0</v>
      </c>
    </row>
    <row r="14" spans="1:3" ht="25.7" customHeight="1">
      <c r="A14" s="628">
        <v>8</v>
      </c>
      <c r="B14" s="623" t="s">
        <v>300</v>
      </c>
      <c r="C14" s="634">
        <f>C12</f>
        <v>0</v>
      </c>
    </row>
    <row r="15" spans="1:3">
      <c r="A15" s="619" t="s">
        <v>301</v>
      </c>
      <c r="B15" s="620"/>
      <c r="C15" s="622"/>
    </row>
    <row r="16" spans="1:3">
      <c r="A16" s="633">
        <v>9</v>
      </c>
      <c r="B16" s="630" t="s">
        <v>302</v>
      </c>
      <c r="C16" s="627"/>
    </row>
    <row r="17" spans="1:3">
      <c r="A17" s="633">
        <v>10</v>
      </c>
      <c r="B17" s="630" t="s">
        <v>303</v>
      </c>
      <c r="C17" s="627"/>
    </row>
    <row r="18" spans="1:3">
      <c r="A18" s="633">
        <v>11</v>
      </c>
      <c r="B18" s="630" t="s">
        <v>304</v>
      </c>
      <c r="C18" s="627"/>
    </row>
    <row r="19" spans="1:3" ht="30">
      <c r="A19" s="633">
        <v>12</v>
      </c>
      <c r="B19" s="630" t="s">
        <v>305</v>
      </c>
      <c r="C19" s="627"/>
    </row>
    <row r="20" spans="1:3">
      <c r="A20" s="633">
        <v>14</v>
      </c>
      <c r="B20" s="630" t="s">
        <v>306</v>
      </c>
      <c r="C20" s="627"/>
    </row>
    <row r="21" spans="1:3">
      <c r="A21" s="633">
        <v>14</v>
      </c>
      <c r="B21" s="630" t="s">
        <v>307</v>
      </c>
      <c r="C21" s="627"/>
    </row>
    <row r="22" spans="1:3">
      <c r="A22" s="628">
        <v>15</v>
      </c>
      <c r="B22" s="623" t="s">
        <v>308</v>
      </c>
      <c r="C22" s="634">
        <f>SUM(C16:C21)</f>
        <v>0</v>
      </c>
    </row>
    <row r="23" spans="1:3">
      <c r="A23" s="619" t="s">
        <v>309</v>
      </c>
      <c r="B23" s="620"/>
      <c r="C23" s="622"/>
    </row>
    <row r="24" spans="1:3">
      <c r="A24" s="638">
        <v>16</v>
      </c>
      <c r="B24" s="631" t="s">
        <v>310</v>
      </c>
      <c r="C24" s="627">
        <v>66181342.972499996</v>
      </c>
    </row>
    <row r="25" spans="1:3">
      <c r="A25" s="638">
        <v>17</v>
      </c>
      <c r="B25" s="631" t="s">
        <v>311</v>
      </c>
      <c r="C25" s="627">
        <v>-33967630.830090001</v>
      </c>
    </row>
    <row r="26" spans="1:3">
      <c r="A26" s="639">
        <v>18</v>
      </c>
      <c r="B26" s="623" t="s">
        <v>312</v>
      </c>
      <c r="C26" s="634">
        <f>C24+C25</f>
        <v>32213712.142409995</v>
      </c>
    </row>
    <row r="27" spans="1:3">
      <c r="A27" s="619" t="s">
        <v>313</v>
      </c>
      <c r="B27" s="620"/>
      <c r="C27" s="622"/>
    </row>
    <row r="28" spans="1:3" ht="30">
      <c r="A28" s="638">
        <v>19</v>
      </c>
      <c r="B28" s="630" t="s">
        <v>314</v>
      </c>
      <c r="C28" s="635"/>
    </row>
    <row r="29" spans="1:3">
      <c r="A29" s="638">
        <v>20</v>
      </c>
      <c r="B29" s="631" t="s">
        <v>315</v>
      </c>
      <c r="C29" s="635"/>
    </row>
    <row r="30" spans="1:3">
      <c r="A30" s="619" t="s">
        <v>746</v>
      </c>
      <c r="B30" s="620"/>
      <c r="C30" s="622"/>
    </row>
    <row r="31" spans="1:3">
      <c r="A31" s="639">
        <v>21</v>
      </c>
      <c r="B31" s="624" t="s">
        <v>316</v>
      </c>
      <c r="C31" s="634">
        <v>83737762.254899979</v>
      </c>
    </row>
    <row r="32" spans="1:3">
      <c r="A32" s="639">
        <v>22</v>
      </c>
      <c r="B32" s="623" t="s">
        <v>317</v>
      </c>
      <c r="C32" s="634">
        <f>C8+C14+C22+C26</f>
        <v>404768271.67030996</v>
      </c>
    </row>
    <row r="33" spans="1:3">
      <c r="A33" s="619" t="s">
        <v>318</v>
      </c>
      <c r="B33" s="620"/>
      <c r="C33" s="622"/>
    </row>
    <row r="34" spans="1:3">
      <c r="A34" s="628">
        <v>23</v>
      </c>
      <c r="B34" s="623" t="s">
        <v>318</v>
      </c>
      <c r="C34" s="710">
        <f>C31/C32</f>
        <v>0.20687827607966686</v>
      </c>
    </row>
    <row r="35" spans="1:3">
      <c r="A35" s="619" t="s">
        <v>319</v>
      </c>
      <c r="B35" s="620"/>
      <c r="C35" s="622"/>
    </row>
    <row r="36" spans="1:3">
      <c r="A36" s="636" t="s">
        <v>320</v>
      </c>
      <c r="B36" s="630" t="s">
        <v>321</v>
      </c>
      <c r="C36" s="711"/>
    </row>
    <row r="37" spans="1:3" ht="30">
      <c r="A37" s="636" t="s">
        <v>322</v>
      </c>
      <c r="B37" s="626" t="s">
        <v>323</v>
      </c>
      <c r="C37" s="635"/>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4" customWidth="1"/>
    <col min="2" max="2" width="76.85546875" style="257" customWidth="1"/>
    <col min="3" max="6" width="25.42578125" style="544" customWidth="1"/>
    <col min="7" max="16384" width="8.85546875" style="544"/>
  </cols>
  <sheetData>
    <row r="1" spans="1:6">
      <c r="A1" s="2" t="s">
        <v>30</v>
      </c>
      <c r="B1" s="3" t="str">
        <f>'Info '!C2</f>
        <v>JSC Ziraat Bank Georgia</v>
      </c>
    </row>
    <row r="2" spans="1:6">
      <c r="A2" s="2" t="s">
        <v>31</v>
      </c>
      <c r="B2" s="721">
        <f>'1. key ratios '!B2</f>
        <v>45838</v>
      </c>
    </row>
    <row r="3" spans="1:6">
      <c r="A3" s="4"/>
      <c r="B3" s="544"/>
    </row>
    <row r="4" spans="1:6">
      <c r="A4" s="614" t="s">
        <v>736</v>
      </c>
    </row>
    <row r="5" spans="1:6" ht="60">
      <c r="B5" s="615"/>
      <c r="C5" s="616" t="s">
        <v>737</v>
      </c>
      <c r="D5" s="616" t="s">
        <v>739</v>
      </c>
      <c r="E5" s="616" t="s">
        <v>738</v>
      </c>
      <c r="F5" s="616" t="s">
        <v>740</v>
      </c>
    </row>
    <row r="6" spans="1:6">
      <c r="B6" s="617" t="s">
        <v>714</v>
      </c>
      <c r="C6" s="603" t="b">
        <f>IF(C7&gt;0,C7,IF(C8&gt;0,C8,IF(C9&gt;0,C9)))</f>
        <v>0</v>
      </c>
      <c r="D6" s="603" t="b">
        <f>IF(D7&gt;0,D7,IF(D8&gt;0,D8,IF(D9&gt;0,D9)))</f>
        <v>0</v>
      </c>
      <c r="E6" s="603" t="b">
        <f>IF(E7&gt;0,E7,IF(E8&gt;0,E8,IF(E9&gt;0,E9)))</f>
        <v>0</v>
      </c>
      <c r="F6" s="603" t="b">
        <f>IF(F7&gt;0,F7,IF(F8&gt;0,F8,IF(F9&gt;0,F9)))</f>
        <v>0</v>
      </c>
    </row>
    <row r="7" spans="1:6">
      <c r="B7" s="604" t="s">
        <v>727</v>
      </c>
      <c r="C7" s="618"/>
      <c r="D7" s="618"/>
      <c r="E7" s="618"/>
      <c r="F7" s="618"/>
    </row>
    <row r="8" spans="1:6">
      <c r="B8" s="604" t="s">
        <v>728</v>
      </c>
      <c r="C8" s="618"/>
      <c r="D8" s="618"/>
      <c r="E8" s="618"/>
      <c r="F8" s="618"/>
    </row>
    <row r="9" spans="1:6">
      <c r="B9" s="604" t="s">
        <v>735</v>
      </c>
      <c r="C9" s="618"/>
      <c r="D9" s="618"/>
      <c r="E9" s="618"/>
      <c r="F9" s="61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21">
        <f>'1. key ratios '!B2</f>
        <v>45838</v>
      </c>
    </row>
    <row r="4" spans="1:7" ht="15.75" thickBot="1">
      <c r="A4" s="174" t="s">
        <v>375</v>
      </c>
      <c r="B4" s="307" t="s">
        <v>336</v>
      </c>
    </row>
    <row r="5" spans="1:7">
      <c r="A5" s="308"/>
      <c r="B5" s="309"/>
      <c r="C5" s="816" t="s">
        <v>337</v>
      </c>
      <c r="D5" s="816"/>
      <c r="E5" s="816"/>
      <c r="F5" s="816"/>
      <c r="G5" s="817" t="s">
        <v>338</v>
      </c>
    </row>
    <row r="6" spans="1:7">
      <c r="A6" s="310"/>
      <c r="B6" s="311"/>
      <c r="C6" s="312" t="s">
        <v>339</v>
      </c>
      <c r="D6" s="313" t="s">
        <v>340</v>
      </c>
      <c r="E6" s="313" t="s">
        <v>341</v>
      </c>
      <c r="F6" s="313" t="s">
        <v>342</v>
      </c>
      <c r="G6" s="818"/>
    </row>
    <row r="7" spans="1:7">
      <c r="A7" s="314"/>
      <c r="B7" s="315" t="s">
        <v>343</v>
      </c>
      <c r="C7" s="316"/>
      <c r="D7" s="316"/>
      <c r="E7" s="316"/>
      <c r="F7" s="316"/>
      <c r="G7" s="317"/>
    </row>
    <row r="8" spans="1:7">
      <c r="A8" s="318">
        <v>1</v>
      </c>
      <c r="B8" s="319" t="s">
        <v>344</v>
      </c>
      <c r="C8" s="688">
        <v>83737762.254899979</v>
      </c>
      <c r="D8" s="688">
        <v>0</v>
      </c>
      <c r="E8" s="688">
        <v>0</v>
      </c>
      <c r="F8" s="688">
        <v>12479717.805499999</v>
      </c>
      <c r="G8" s="689">
        <v>96217480.060399979</v>
      </c>
    </row>
    <row r="9" spans="1:7">
      <c r="A9" s="318">
        <v>2</v>
      </c>
      <c r="B9" s="320" t="s">
        <v>345</v>
      </c>
      <c r="C9" s="688">
        <v>83737762.254899979</v>
      </c>
      <c r="D9" s="688">
        <v>0</v>
      </c>
      <c r="E9" s="688">
        <v>0</v>
      </c>
      <c r="F9" s="688">
        <v>0</v>
      </c>
      <c r="G9" s="689">
        <v>83737762.254899979</v>
      </c>
    </row>
    <row r="10" spans="1:7">
      <c r="A10" s="318">
        <v>3</v>
      </c>
      <c r="B10" s="320" t="s">
        <v>346</v>
      </c>
      <c r="C10" s="690"/>
      <c r="D10" s="690"/>
      <c r="E10" s="690"/>
      <c r="F10" s="688">
        <v>12479717.805499999</v>
      </c>
      <c r="G10" s="689">
        <v>12479717.805499999</v>
      </c>
    </row>
    <row r="11" spans="1:7" ht="14.45" customHeight="1">
      <c r="A11" s="318">
        <v>4</v>
      </c>
      <c r="B11" s="319" t="s">
        <v>347</v>
      </c>
      <c r="C11" s="688">
        <v>16360839.085700002</v>
      </c>
      <c r="D11" s="688">
        <v>16085827.096500002</v>
      </c>
      <c r="E11" s="688">
        <v>4540188.9824000001</v>
      </c>
      <c r="F11" s="688">
        <v>4802768.4048000006</v>
      </c>
      <c r="G11" s="689">
        <v>26226881.439934999</v>
      </c>
    </row>
    <row r="12" spans="1:7">
      <c r="A12" s="318">
        <v>5</v>
      </c>
      <c r="B12" s="320" t="s">
        <v>348</v>
      </c>
      <c r="C12" s="688">
        <v>3003455.2217000006</v>
      </c>
      <c r="D12" s="691">
        <v>6097456.9783999985</v>
      </c>
      <c r="E12" s="688">
        <v>2746088.7782000001</v>
      </c>
      <c r="F12" s="688">
        <v>2042.7000000000007</v>
      </c>
      <c r="G12" s="689">
        <v>11256591.494384998</v>
      </c>
    </row>
    <row r="13" spans="1:7">
      <c r="A13" s="318">
        <v>6</v>
      </c>
      <c r="B13" s="320" t="s">
        <v>349</v>
      </c>
      <c r="C13" s="688">
        <v>13357383.864</v>
      </c>
      <c r="D13" s="691">
        <v>9988370.1181000024</v>
      </c>
      <c r="E13" s="688">
        <v>1794100.2042</v>
      </c>
      <c r="F13" s="688">
        <v>4800725.7048000004</v>
      </c>
      <c r="G13" s="689">
        <v>14970289.945550002</v>
      </c>
    </row>
    <row r="14" spans="1:7">
      <c r="A14" s="318">
        <v>7</v>
      </c>
      <c r="B14" s="319" t="s">
        <v>350</v>
      </c>
      <c r="C14" s="688">
        <v>82048076.328199998</v>
      </c>
      <c r="D14" s="688">
        <v>11905218.680000007</v>
      </c>
      <c r="E14" s="688">
        <v>110746794.14999999</v>
      </c>
      <c r="F14" s="688">
        <v>37278.5</v>
      </c>
      <c r="G14" s="689">
        <v>102368683.8291</v>
      </c>
    </row>
    <row r="15" spans="1:7" ht="39">
      <c r="A15" s="318">
        <v>8</v>
      </c>
      <c r="B15" s="320" t="s">
        <v>351</v>
      </c>
      <c r="C15" s="688">
        <v>82048076.328199998</v>
      </c>
      <c r="D15" s="691">
        <v>11905218.680000007</v>
      </c>
      <c r="E15" s="688">
        <v>17464980.550000001</v>
      </c>
      <c r="F15" s="688">
        <v>37278.5</v>
      </c>
      <c r="G15" s="689">
        <v>55727777.029100001</v>
      </c>
    </row>
    <row r="16" spans="1:7" ht="26.25">
      <c r="A16" s="318">
        <v>9</v>
      </c>
      <c r="B16" s="320" t="s">
        <v>352</v>
      </c>
      <c r="C16" s="688">
        <v>0</v>
      </c>
      <c r="D16" s="691">
        <v>0</v>
      </c>
      <c r="E16" s="688">
        <v>93281813.599999994</v>
      </c>
      <c r="F16" s="688">
        <v>0</v>
      </c>
      <c r="G16" s="689">
        <v>46640906.799999997</v>
      </c>
    </row>
    <row r="17" spans="1:7">
      <c r="A17" s="318">
        <v>10</v>
      </c>
      <c r="B17" s="319" t="s">
        <v>353</v>
      </c>
      <c r="C17" s="688"/>
      <c r="D17" s="691"/>
      <c r="E17" s="688"/>
      <c r="F17" s="688"/>
      <c r="G17" s="689">
        <v>0</v>
      </c>
    </row>
    <row r="18" spans="1:7">
      <c r="A18" s="318">
        <v>11</v>
      </c>
      <c r="B18" s="319" t="s">
        <v>354</v>
      </c>
      <c r="C18" s="688">
        <v>0</v>
      </c>
      <c r="D18" s="691">
        <v>8911292.7622999996</v>
      </c>
      <c r="E18" s="688">
        <v>924572.04229999997</v>
      </c>
      <c r="F18" s="688">
        <v>19974043.435300045</v>
      </c>
      <c r="G18" s="689">
        <v>0</v>
      </c>
    </row>
    <row r="19" spans="1:7">
      <c r="A19" s="318">
        <v>12</v>
      </c>
      <c r="B19" s="320" t="s">
        <v>355</v>
      </c>
      <c r="C19" s="690"/>
      <c r="D19" s="691"/>
      <c r="E19" s="688"/>
      <c r="F19" s="688"/>
      <c r="G19" s="689"/>
    </row>
    <row r="20" spans="1:7">
      <c r="A20" s="318">
        <v>13</v>
      </c>
      <c r="B20" s="320" t="s">
        <v>356</v>
      </c>
      <c r="C20" s="688">
        <v>0</v>
      </c>
      <c r="D20" s="688">
        <v>8911292.7622999996</v>
      </c>
      <c r="E20" s="688">
        <v>924572.04229999997</v>
      </c>
      <c r="F20" s="688">
        <v>19974043.435300045</v>
      </c>
      <c r="G20" s="689">
        <v>0</v>
      </c>
    </row>
    <row r="21" spans="1:7">
      <c r="A21" s="321">
        <v>14</v>
      </c>
      <c r="B21" s="322" t="s">
        <v>357</v>
      </c>
      <c r="C21" s="690"/>
      <c r="D21" s="690"/>
      <c r="E21" s="690"/>
      <c r="F21" s="690"/>
      <c r="G21" s="692">
        <v>224813045.32943499</v>
      </c>
    </row>
    <row r="22" spans="1:7">
      <c r="A22" s="323"/>
      <c r="B22" s="324" t="s">
        <v>358</v>
      </c>
      <c r="C22" s="325"/>
      <c r="D22" s="326"/>
      <c r="E22" s="325"/>
      <c r="F22" s="325"/>
      <c r="G22" s="327"/>
    </row>
    <row r="23" spans="1:7">
      <c r="A23" s="318">
        <v>15</v>
      </c>
      <c r="B23" s="319" t="s">
        <v>359</v>
      </c>
      <c r="C23" s="693">
        <v>126216870.98370001</v>
      </c>
      <c r="D23" s="694">
        <v>0</v>
      </c>
      <c r="E23" s="693">
        <v>0</v>
      </c>
      <c r="F23" s="693">
        <v>0</v>
      </c>
      <c r="G23" s="689">
        <v>3646869.0760700004</v>
      </c>
    </row>
    <row r="24" spans="1:7">
      <c r="A24" s="318">
        <v>16</v>
      </c>
      <c r="B24" s="319" t="s">
        <v>360</v>
      </c>
      <c r="C24" s="688">
        <v>2232932.7826999999</v>
      </c>
      <c r="D24" s="691">
        <v>38333642.627598174</v>
      </c>
      <c r="E24" s="688">
        <v>50817762.990882367</v>
      </c>
      <c r="F24" s="688">
        <v>119157871.63389999</v>
      </c>
      <c r="G24" s="689">
        <v>146213327.04136026</v>
      </c>
    </row>
    <row r="25" spans="1:7">
      <c r="A25" s="318">
        <v>17</v>
      </c>
      <c r="B25" s="320" t="s">
        <v>361</v>
      </c>
      <c r="C25" s="688">
        <v>0</v>
      </c>
      <c r="D25" s="691">
        <v>0</v>
      </c>
      <c r="E25" s="688">
        <v>0</v>
      </c>
      <c r="F25" s="688">
        <v>0</v>
      </c>
      <c r="G25" s="689">
        <v>0</v>
      </c>
    </row>
    <row r="26" spans="1:7" ht="26.25">
      <c r="A26" s="318">
        <v>18</v>
      </c>
      <c r="B26" s="320" t="s">
        <v>362</v>
      </c>
      <c r="C26" s="688">
        <v>2232932.7826999999</v>
      </c>
      <c r="D26" s="691">
        <v>0</v>
      </c>
      <c r="E26" s="688">
        <v>0</v>
      </c>
      <c r="F26" s="688">
        <v>0</v>
      </c>
      <c r="G26" s="689">
        <v>334939.91740499996</v>
      </c>
    </row>
    <row r="27" spans="1:7">
      <c r="A27" s="318">
        <v>19</v>
      </c>
      <c r="B27" s="320" t="s">
        <v>363</v>
      </c>
      <c r="C27" s="688">
        <v>0</v>
      </c>
      <c r="D27" s="691">
        <v>38333642.627598174</v>
      </c>
      <c r="E27" s="688">
        <v>50817762.990882367</v>
      </c>
      <c r="F27" s="688">
        <v>119157871.63389999</v>
      </c>
      <c r="G27" s="689">
        <v>145878387.12395525</v>
      </c>
    </row>
    <row r="28" spans="1:7">
      <c r="A28" s="318">
        <v>20</v>
      </c>
      <c r="B28" s="328" t="s">
        <v>364</v>
      </c>
      <c r="C28" s="688">
        <v>0</v>
      </c>
      <c r="D28" s="691">
        <v>0</v>
      </c>
      <c r="E28" s="688">
        <v>0</v>
      </c>
      <c r="F28" s="688">
        <v>0</v>
      </c>
      <c r="G28" s="689">
        <v>0</v>
      </c>
    </row>
    <row r="29" spans="1:7">
      <c r="A29" s="318">
        <v>21</v>
      </c>
      <c r="B29" s="320" t="s">
        <v>365</v>
      </c>
      <c r="C29" s="688">
        <v>0</v>
      </c>
      <c r="D29" s="691">
        <v>0</v>
      </c>
      <c r="E29" s="688">
        <v>0</v>
      </c>
      <c r="F29" s="688">
        <v>0</v>
      </c>
      <c r="G29" s="689">
        <v>0</v>
      </c>
    </row>
    <row r="30" spans="1:7">
      <c r="A30" s="318">
        <v>22</v>
      </c>
      <c r="B30" s="328" t="s">
        <v>364</v>
      </c>
      <c r="C30" s="688">
        <v>0</v>
      </c>
      <c r="D30" s="691">
        <v>0</v>
      </c>
      <c r="E30" s="688">
        <v>0</v>
      </c>
      <c r="F30" s="688">
        <v>0</v>
      </c>
      <c r="G30" s="689">
        <v>0</v>
      </c>
    </row>
    <row r="31" spans="1:7">
      <c r="A31" s="318">
        <v>23</v>
      </c>
      <c r="B31" s="320" t="s">
        <v>366</v>
      </c>
      <c r="C31" s="688">
        <v>0</v>
      </c>
      <c r="D31" s="691">
        <v>0</v>
      </c>
      <c r="E31" s="688">
        <v>0</v>
      </c>
      <c r="F31" s="688">
        <v>0</v>
      </c>
      <c r="G31" s="689">
        <v>0</v>
      </c>
    </row>
    <row r="32" spans="1:7">
      <c r="A32" s="318">
        <v>24</v>
      </c>
      <c r="B32" s="319" t="s">
        <v>367</v>
      </c>
      <c r="C32" s="688">
        <v>0</v>
      </c>
      <c r="D32" s="691">
        <v>0</v>
      </c>
      <c r="E32" s="688">
        <v>0</v>
      </c>
      <c r="F32" s="688">
        <v>0</v>
      </c>
      <c r="G32" s="689">
        <v>0</v>
      </c>
    </row>
    <row r="33" spans="1:7">
      <c r="A33" s="318">
        <v>25</v>
      </c>
      <c r="B33" s="319" t="s">
        <v>368</v>
      </c>
      <c r="C33" s="688">
        <v>15380899.3917</v>
      </c>
      <c r="D33" s="688">
        <v>11415911.226582825</v>
      </c>
      <c r="E33" s="688">
        <v>3039128.3928626371</v>
      </c>
      <c r="F33" s="688">
        <v>5959359.3450627252</v>
      </c>
      <c r="G33" s="689">
        <v>28549285.120585456</v>
      </c>
    </row>
    <row r="34" spans="1:7">
      <c r="A34" s="318">
        <v>26</v>
      </c>
      <c r="B34" s="320" t="s">
        <v>369</v>
      </c>
      <c r="C34" s="690"/>
      <c r="D34" s="691">
        <v>0</v>
      </c>
      <c r="E34" s="688">
        <v>0</v>
      </c>
      <c r="F34" s="688">
        <v>0</v>
      </c>
      <c r="G34" s="689">
        <v>0</v>
      </c>
    </row>
    <row r="35" spans="1:7">
      <c r="A35" s="318">
        <v>27</v>
      </c>
      <c r="B35" s="320" t="s">
        <v>370</v>
      </c>
      <c r="C35" s="688">
        <v>15380899.3917</v>
      </c>
      <c r="D35" s="691">
        <v>11415911.226582825</v>
      </c>
      <c r="E35" s="688">
        <v>3039128.3928626371</v>
      </c>
      <c r="F35" s="688">
        <v>5959359.3450627252</v>
      </c>
      <c r="G35" s="689">
        <v>28549285.120585456</v>
      </c>
    </row>
    <row r="36" spans="1:7">
      <c r="A36" s="318">
        <v>28</v>
      </c>
      <c r="B36" s="319" t="s">
        <v>371</v>
      </c>
      <c r="C36" s="688">
        <v>0</v>
      </c>
      <c r="D36" s="691">
        <v>10036256.133701775</v>
      </c>
      <c r="E36" s="688">
        <v>11622803.623346509</v>
      </c>
      <c r="F36" s="688">
        <v>44560839.025756069</v>
      </c>
      <c r="G36" s="689">
        <v>8021647.60621324</v>
      </c>
    </row>
    <row r="37" spans="1:7">
      <c r="A37" s="321">
        <v>29</v>
      </c>
      <c r="B37" s="322" t="s">
        <v>372</v>
      </c>
      <c r="C37" s="690"/>
      <c r="D37" s="690"/>
      <c r="E37" s="690"/>
      <c r="F37" s="690"/>
      <c r="G37" s="692">
        <v>186431128.84422895</v>
      </c>
    </row>
    <row r="38" spans="1:7">
      <c r="A38" s="314"/>
      <c r="B38" s="329"/>
      <c r="C38" s="330"/>
      <c r="D38" s="330"/>
      <c r="E38" s="330"/>
      <c r="F38" s="330"/>
      <c r="G38" s="331"/>
    </row>
    <row r="39" spans="1:7" ht="15.75" thickBot="1">
      <c r="A39" s="332">
        <v>30</v>
      </c>
      <c r="B39" s="333" t="s">
        <v>373</v>
      </c>
      <c r="C39" s="695"/>
      <c r="D39" s="696"/>
      <c r="E39" s="696"/>
      <c r="F39" s="697"/>
      <c r="G39" s="698">
        <v>1.2058771875874643</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B2" sqref="B2"/>
    </sheetView>
  </sheetViews>
  <sheetFormatPr defaultColWidth="9.140625" defaultRowHeight="12.75"/>
  <cols>
    <col min="1" max="1" width="11.85546875" style="407" bestFit="1" customWidth="1"/>
    <col min="2" max="2" width="105.140625" style="407" bestFit="1" customWidth="1"/>
    <col min="3" max="3" width="15" style="407" customWidth="1"/>
    <col min="4" max="4" width="14.5703125" style="407" customWidth="1"/>
    <col min="5" max="5" width="17.42578125" style="407" bestFit="1" customWidth="1"/>
    <col min="6" max="6" width="12.7109375" style="407" bestFit="1" customWidth="1"/>
    <col min="7" max="7" width="30.42578125" style="407" customWidth="1"/>
    <col min="8" max="8" width="15.28515625" style="407" customWidth="1"/>
    <col min="9" max="16384" width="9.140625" style="407"/>
  </cols>
  <sheetData>
    <row r="1" spans="1:8" ht="13.5">
      <c r="A1" s="336" t="s">
        <v>30</v>
      </c>
      <c r="B1" s="416" t="str">
        <f>'Info '!C2</f>
        <v>JSC Ziraat Bank Georgia</v>
      </c>
    </row>
    <row r="2" spans="1:8">
      <c r="A2" s="337" t="s">
        <v>31</v>
      </c>
      <c r="B2" s="720">
        <f>'1. key ratios '!B2</f>
        <v>45838</v>
      </c>
    </row>
    <row r="3" spans="1:8">
      <c r="A3" s="338" t="s">
        <v>379</v>
      </c>
    </row>
    <row r="5" spans="1:8" ht="12" customHeight="1">
      <c r="A5" s="819" t="s">
        <v>380</v>
      </c>
      <c r="B5" s="820"/>
      <c r="C5" s="825" t="s">
        <v>381</v>
      </c>
      <c r="D5" s="826"/>
      <c r="E5" s="826"/>
      <c r="F5" s="826"/>
      <c r="G5" s="826"/>
      <c r="H5" s="827"/>
    </row>
    <row r="6" spans="1:8">
      <c r="A6" s="821"/>
      <c r="B6" s="822"/>
      <c r="C6" s="828"/>
      <c r="D6" s="829"/>
      <c r="E6" s="829"/>
      <c r="F6" s="829"/>
      <c r="G6" s="829"/>
      <c r="H6" s="830"/>
    </row>
    <row r="7" spans="1:8">
      <c r="A7" s="823"/>
      <c r="B7" s="824"/>
      <c r="C7" s="415" t="s">
        <v>382</v>
      </c>
      <c r="D7" s="415" t="s">
        <v>383</v>
      </c>
      <c r="E7" s="415" t="s">
        <v>384</v>
      </c>
      <c r="F7" s="415" t="s">
        <v>385</v>
      </c>
      <c r="G7" s="415" t="s">
        <v>386</v>
      </c>
      <c r="H7" s="415" t="s">
        <v>64</v>
      </c>
    </row>
    <row r="8" spans="1:8">
      <c r="A8" s="411">
        <v>1</v>
      </c>
      <c r="B8" s="410" t="s">
        <v>51</v>
      </c>
      <c r="C8" s="714">
        <v>40708193.913999997</v>
      </c>
      <c r="D8" s="714"/>
      <c r="E8" s="714"/>
      <c r="F8" s="714"/>
      <c r="G8" s="714"/>
      <c r="H8" s="714">
        <v>40708193.913999997</v>
      </c>
    </row>
    <row r="9" spans="1:8">
      <c r="A9" s="411">
        <v>2</v>
      </c>
      <c r="B9" s="410" t="s">
        <v>52</v>
      </c>
      <c r="C9" s="714"/>
      <c r="D9" s="714"/>
      <c r="E9" s="714"/>
      <c r="F9" s="714"/>
      <c r="G9" s="714"/>
      <c r="H9" s="714">
        <v>0</v>
      </c>
    </row>
    <row r="10" spans="1:8">
      <c r="A10" s="411">
        <v>3</v>
      </c>
      <c r="B10" s="410" t="s">
        <v>152</v>
      </c>
      <c r="C10" s="714"/>
      <c r="D10" s="714"/>
      <c r="E10" s="714"/>
      <c r="F10" s="714"/>
      <c r="G10" s="714"/>
      <c r="H10" s="714">
        <v>0</v>
      </c>
    </row>
    <row r="11" spans="1:8">
      <c r="A11" s="411">
        <v>4</v>
      </c>
      <c r="B11" s="410" t="s">
        <v>53</v>
      </c>
      <c r="C11" s="714"/>
      <c r="D11" s="714"/>
      <c r="E11" s="714"/>
      <c r="F11" s="714"/>
      <c r="G11" s="714"/>
      <c r="H11" s="714">
        <v>0</v>
      </c>
    </row>
    <row r="12" spans="1:8">
      <c r="A12" s="411">
        <v>5</v>
      </c>
      <c r="B12" s="410" t="s">
        <v>54</v>
      </c>
      <c r="C12" s="714"/>
      <c r="D12" s="714"/>
      <c r="E12" s="714"/>
      <c r="F12" s="714"/>
      <c r="G12" s="714"/>
      <c r="H12" s="714">
        <v>0</v>
      </c>
    </row>
    <row r="13" spans="1:8">
      <c r="A13" s="411">
        <v>6</v>
      </c>
      <c r="B13" s="410" t="s">
        <v>55</v>
      </c>
      <c r="C13" s="714">
        <v>64274930.784900002</v>
      </c>
      <c r="D13" s="714">
        <v>10895383.519200001</v>
      </c>
      <c r="E13" s="714"/>
      <c r="F13" s="714"/>
      <c r="G13" s="714"/>
      <c r="H13" s="714">
        <v>75170314.304100007</v>
      </c>
    </row>
    <row r="14" spans="1:8">
      <c r="A14" s="411">
        <v>7</v>
      </c>
      <c r="B14" s="410" t="s">
        <v>56</v>
      </c>
      <c r="C14" s="714"/>
      <c r="D14" s="714">
        <v>34908183.729000002</v>
      </c>
      <c r="E14" s="714">
        <v>78928802.032900006</v>
      </c>
      <c r="F14" s="714">
        <v>11566320.838199999</v>
      </c>
      <c r="G14" s="714"/>
      <c r="H14" s="714">
        <v>125403306.60010001</v>
      </c>
    </row>
    <row r="15" spans="1:8">
      <c r="A15" s="411">
        <v>8</v>
      </c>
      <c r="B15" s="412" t="s">
        <v>57</v>
      </c>
      <c r="C15" s="714"/>
      <c r="D15" s="714">
        <v>27786760.592599999</v>
      </c>
      <c r="E15" s="714">
        <v>43942058.9005</v>
      </c>
      <c r="F15" s="714">
        <v>32772135.199200001</v>
      </c>
      <c r="G15" s="714">
        <v>-15477.51</v>
      </c>
      <c r="H15" s="714">
        <v>104485477.1823</v>
      </c>
    </row>
    <row r="16" spans="1:8">
      <c r="A16" s="411">
        <v>9</v>
      </c>
      <c r="B16" s="410" t="s">
        <v>58</v>
      </c>
      <c r="C16" s="714"/>
      <c r="D16" s="714"/>
      <c r="E16" s="714"/>
      <c r="F16" s="714"/>
      <c r="G16" s="714"/>
      <c r="H16" s="714">
        <v>0</v>
      </c>
    </row>
    <row r="17" spans="1:8">
      <c r="A17" s="411">
        <v>10</v>
      </c>
      <c r="B17" s="414" t="s">
        <v>393</v>
      </c>
      <c r="C17" s="714"/>
      <c r="D17" s="714"/>
      <c r="E17" s="714"/>
      <c r="F17" s="714"/>
      <c r="G17" s="714"/>
      <c r="H17" s="714">
        <v>0</v>
      </c>
    </row>
    <row r="18" spans="1:8">
      <c r="A18" s="411">
        <v>11</v>
      </c>
      <c r="B18" s="410" t="s">
        <v>60</v>
      </c>
      <c r="C18" s="714"/>
      <c r="D18" s="714"/>
      <c r="E18" s="714"/>
      <c r="F18" s="714"/>
      <c r="G18" s="714"/>
      <c r="H18" s="714">
        <v>0</v>
      </c>
    </row>
    <row r="19" spans="1:8">
      <c r="A19" s="411">
        <v>12</v>
      </c>
      <c r="B19" s="410" t="s">
        <v>61</v>
      </c>
      <c r="C19" s="714"/>
      <c r="D19" s="714"/>
      <c r="E19" s="714"/>
      <c r="F19" s="714"/>
      <c r="G19" s="714"/>
      <c r="H19" s="714">
        <v>0</v>
      </c>
    </row>
    <row r="20" spans="1:8">
      <c r="A20" s="413">
        <v>13</v>
      </c>
      <c r="B20" s="412" t="s">
        <v>144</v>
      </c>
      <c r="C20" s="714"/>
      <c r="D20" s="714"/>
      <c r="E20" s="714"/>
      <c r="F20" s="714"/>
      <c r="G20" s="714"/>
      <c r="H20" s="714">
        <v>0</v>
      </c>
    </row>
    <row r="21" spans="1:8">
      <c r="A21" s="411">
        <v>14</v>
      </c>
      <c r="B21" s="410" t="s">
        <v>63</v>
      </c>
      <c r="C21" s="714">
        <v>12571295.5483</v>
      </c>
      <c r="D21" s="714">
        <v>8056335.1606999999</v>
      </c>
      <c r="E21" s="714"/>
      <c r="F21" s="714">
        <v>2078912.9509999999</v>
      </c>
      <c r="G21" s="714">
        <v>4080723.71</v>
      </c>
      <c r="H21" s="714">
        <v>26787267.370000001</v>
      </c>
    </row>
    <row r="22" spans="1:8">
      <c r="A22" s="409">
        <v>15</v>
      </c>
      <c r="B22" s="408" t="s">
        <v>64</v>
      </c>
      <c r="C22" s="714">
        <v>117554420.2472</v>
      </c>
      <c r="D22" s="714">
        <v>81646663.001499996</v>
      </c>
      <c r="E22" s="714">
        <v>122870860.93340001</v>
      </c>
      <c r="F22" s="714">
        <v>46417368.988399997</v>
      </c>
      <c r="G22" s="714">
        <v>4065246.2</v>
      </c>
      <c r="H22" s="714">
        <v>372554559.37050003</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6" sqref="C6"/>
    </sheetView>
  </sheetViews>
  <sheetFormatPr defaultColWidth="9.140625" defaultRowHeight="12.75"/>
  <cols>
    <col min="1" max="1" width="11.85546875" style="417" bestFit="1" customWidth="1"/>
    <col min="2" max="2" width="80.5703125" style="407" customWidth="1"/>
    <col min="3" max="4" width="31.5703125" style="407" customWidth="1"/>
    <col min="5" max="5" width="13.85546875" style="339" customWidth="1"/>
    <col min="6" max="6" width="11.85546875" style="339" bestFit="1" customWidth="1"/>
    <col min="7" max="7" width="16.7109375" style="407" customWidth="1"/>
    <col min="8" max="8" width="19.71093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45838</v>
      </c>
      <c r="C2" s="430"/>
      <c r="D2" s="430"/>
      <c r="E2" s="430"/>
      <c r="F2" s="430"/>
      <c r="G2" s="430"/>
      <c r="H2" s="430"/>
    </row>
    <row r="3" spans="1:8">
      <c r="A3" s="338" t="s">
        <v>387</v>
      </c>
      <c r="B3" s="430"/>
      <c r="C3" s="430"/>
      <c r="D3" s="430"/>
      <c r="E3" s="430"/>
      <c r="F3" s="430"/>
      <c r="G3" s="430"/>
      <c r="H3" s="430"/>
    </row>
    <row r="4" spans="1:8">
      <c r="A4" s="431"/>
      <c r="B4" s="430"/>
      <c r="C4" s="429" t="s">
        <v>0</v>
      </c>
      <c r="D4" s="429" t="s">
        <v>1</v>
      </c>
      <c r="E4" s="429" t="s">
        <v>2</v>
      </c>
      <c r="F4" s="429" t="s">
        <v>3</v>
      </c>
      <c r="G4" s="429" t="s">
        <v>4</v>
      </c>
      <c r="H4" s="429" t="s">
        <v>5</v>
      </c>
    </row>
    <row r="5" spans="1:8" ht="27.75" customHeight="1">
      <c r="A5" s="833" t="s">
        <v>770</v>
      </c>
      <c r="B5" s="834"/>
      <c r="C5" s="837" t="s">
        <v>388</v>
      </c>
      <c r="D5" s="837"/>
      <c r="E5" s="837" t="s">
        <v>625</v>
      </c>
      <c r="F5" s="831" t="s">
        <v>389</v>
      </c>
      <c r="G5" s="831" t="s">
        <v>390</v>
      </c>
      <c r="H5" s="427" t="s">
        <v>624</v>
      </c>
    </row>
    <row r="6" spans="1:8" ht="33" customHeight="1">
      <c r="A6" s="835"/>
      <c r="B6" s="836"/>
      <c r="C6" s="428" t="s">
        <v>391</v>
      </c>
      <c r="D6" s="428" t="s">
        <v>392</v>
      </c>
      <c r="E6" s="837"/>
      <c r="F6" s="832"/>
      <c r="G6" s="832"/>
      <c r="H6" s="427" t="s">
        <v>623</v>
      </c>
    </row>
    <row r="7" spans="1:8">
      <c r="A7" s="425">
        <v>1</v>
      </c>
      <c r="B7" s="410" t="s">
        <v>51</v>
      </c>
      <c r="C7" s="726"/>
      <c r="D7" s="726">
        <v>40708193.913999997</v>
      </c>
      <c r="E7" s="727"/>
      <c r="F7" s="727"/>
      <c r="G7" s="726"/>
      <c r="H7" s="728">
        <f>C7+D7-E7-F7</f>
        <v>40708193.913999997</v>
      </c>
    </row>
    <row r="8" spans="1:8">
      <c r="A8" s="425">
        <v>2</v>
      </c>
      <c r="B8" s="410" t="s">
        <v>52</v>
      </c>
      <c r="C8" s="726"/>
      <c r="D8" s="726"/>
      <c r="E8" s="727"/>
      <c r="F8" s="727"/>
      <c r="G8" s="726"/>
      <c r="H8" s="728">
        <f t="shared" ref="H8:H20" si="0">C8+D8-E8-F8</f>
        <v>0</v>
      </c>
    </row>
    <row r="9" spans="1:8">
      <c r="A9" s="425">
        <v>3</v>
      </c>
      <c r="B9" s="410" t="s">
        <v>152</v>
      </c>
      <c r="C9" s="726"/>
      <c r="D9" s="726"/>
      <c r="E9" s="727"/>
      <c r="F9" s="727"/>
      <c r="G9" s="726"/>
      <c r="H9" s="728">
        <f t="shared" si="0"/>
        <v>0</v>
      </c>
    </row>
    <row r="10" spans="1:8">
      <c r="A10" s="425">
        <v>4</v>
      </c>
      <c r="B10" s="410" t="s">
        <v>53</v>
      </c>
      <c r="C10" s="726"/>
      <c r="D10" s="726"/>
      <c r="E10" s="727"/>
      <c r="F10" s="727"/>
      <c r="G10" s="726"/>
      <c r="H10" s="728">
        <f t="shared" si="0"/>
        <v>0</v>
      </c>
    </row>
    <row r="11" spans="1:8">
      <c r="A11" s="425">
        <v>5</v>
      </c>
      <c r="B11" s="410" t="s">
        <v>54</v>
      </c>
      <c r="C11" s="726"/>
      <c r="D11" s="726"/>
      <c r="E11" s="727"/>
      <c r="F11" s="727"/>
      <c r="G11" s="726"/>
      <c r="H11" s="728">
        <f t="shared" si="0"/>
        <v>0</v>
      </c>
    </row>
    <row r="12" spans="1:8">
      <c r="A12" s="425">
        <v>6</v>
      </c>
      <c r="B12" s="410" t="s">
        <v>55</v>
      </c>
      <c r="C12" s="726"/>
      <c r="D12" s="726">
        <v>75170314.304100007</v>
      </c>
      <c r="E12" s="727"/>
      <c r="F12" s="727"/>
      <c r="G12" s="726"/>
      <c r="H12" s="728">
        <f t="shared" si="0"/>
        <v>75170314.304100007</v>
      </c>
    </row>
    <row r="13" spans="1:8">
      <c r="A13" s="425">
        <v>7</v>
      </c>
      <c r="B13" s="410" t="s">
        <v>56</v>
      </c>
      <c r="C13" s="726">
        <v>4758108.4626000002</v>
      </c>
      <c r="D13" s="726">
        <v>122933386.9675</v>
      </c>
      <c r="E13" s="727">
        <v>2288188.83</v>
      </c>
      <c r="F13" s="727"/>
      <c r="G13" s="726"/>
      <c r="H13" s="728">
        <f t="shared" si="0"/>
        <v>125403306.6001</v>
      </c>
    </row>
    <row r="14" spans="1:8">
      <c r="A14" s="425">
        <v>8</v>
      </c>
      <c r="B14" s="412" t="s">
        <v>57</v>
      </c>
      <c r="C14" s="726">
        <v>6408942.1452000001</v>
      </c>
      <c r="D14" s="726">
        <v>100709872.1471</v>
      </c>
      <c r="E14" s="727">
        <v>2633337.11</v>
      </c>
      <c r="F14" s="727"/>
      <c r="G14" s="726">
        <v>434336.46830000001</v>
      </c>
      <c r="H14" s="728">
        <f t="shared" si="0"/>
        <v>104485477.1823</v>
      </c>
    </row>
    <row r="15" spans="1:8">
      <c r="A15" s="425">
        <v>9</v>
      </c>
      <c r="B15" s="410" t="s">
        <v>58</v>
      </c>
      <c r="C15" s="726"/>
      <c r="D15" s="726"/>
      <c r="E15" s="727"/>
      <c r="F15" s="727"/>
      <c r="G15" s="726"/>
      <c r="H15" s="728">
        <f t="shared" si="0"/>
        <v>0</v>
      </c>
    </row>
    <row r="16" spans="1:8">
      <c r="A16" s="425">
        <v>10</v>
      </c>
      <c r="B16" s="414" t="s">
        <v>393</v>
      </c>
      <c r="C16" s="726"/>
      <c r="D16" s="726"/>
      <c r="E16" s="727"/>
      <c r="F16" s="727"/>
      <c r="G16" s="726"/>
      <c r="H16" s="728">
        <f t="shared" si="0"/>
        <v>0</v>
      </c>
    </row>
    <row r="17" spans="1:8">
      <c r="A17" s="425">
        <v>11</v>
      </c>
      <c r="B17" s="410" t="s">
        <v>60</v>
      </c>
      <c r="C17" s="726"/>
      <c r="D17" s="726"/>
      <c r="E17" s="727"/>
      <c r="F17" s="727"/>
      <c r="G17" s="726"/>
      <c r="H17" s="728">
        <f t="shared" si="0"/>
        <v>0</v>
      </c>
    </row>
    <row r="18" spans="1:8">
      <c r="A18" s="425">
        <v>12</v>
      </c>
      <c r="B18" s="410" t="s">
        <v>61</v>
      </c>
      <c r="C18" s="726"/>
      <c r="D18" s="726"/>
      <c r="E18" s="727"/>
      <c r="F18" s="727"/>
      <c r="G18" s="726"/>
      <c r="H18" s="728">
        <f t="shared" si="0"/>
        <v>0</v>
      </c>
    </row>
    <row r="19" spans="1:8">
      <c r="A19" s="426">
        <v>13</v>
      </c>
      <c r="B19" s="412" t="s">
        <v>144</v>
      </c>
      <c r="C19" s="726"/>
      <c r="D19" s="726"/>
      <c r="E19" s="727"/>
      <c r="F19" s="727"/>
      <c r="G19" s="726"/>
      <c r="H19" s="728">
        <f t="shared" si="0"/>
        <v>0</v>
      </c>
    </row>
    <row r="20" spans="1:8">
      <c r="A20" s="425">
        <v>14</v>
      </c>
      <c r="B20" s="410" t="s">
        <v>63</v>
      </c>
      <c r="C20" s="726"/>
      <c r="D20" s="726">
        <v>27952374.940000001</v>
      </c>
      <c r="E20" s="727"/>
      <c r="F20" s="727"/>
      <c r="G20" s="726"/>
      <c r="H20" s="728">
        <f t="shared" si="0"/>
        <v>27952374.940000001</v>
      </c>
    </row>
    <row r="21" spans="1:8" s="422" customFormat="1">
      <c r="A21" s="424">
        <v>15</v>
      </c>
      <c r="B21" s="423" t="s">
        <v>64</v>
      </c>
      <c r="C21" s="729">
        <f t="shared" ref="C21:G21" si="1">SUM(C7:C15)+SUM(C17:C20)</f>
        <v>11167050.607799999</v>
      </c>
      <c r="D21" s="729">
        <f t="shared" si="1"/>
        <v>367474142.27270001</v>
      </c>
      <c r="E21" s="729">
        <f t="shared" si="1"/>
        <v>4921525.9399999995</v>
      </c>
      <c r="F21" s="729">
        <f t="shared" si="1"/>
        <v>0</v>
      </c>
      <c r="G21" s="729">
        <f t="shared" si="1"/>
        <v>434336.46830000001</v>
      </c>
      <c r="H21" s="728">
        <f t="shared" ref="H21" si="2">SUM(H7:H15)+SUM(H17:H20)</f>
        <v>373719666.94049996</v>
      </c>
    </row>
    <row r="22" spans="1:8">
      <c r="A22" s="421">
        <v>16</v>
      </c>
      <c r="B22" s="420" t="s">
        <v>394</v>
      </c>
      <c r="C22" s="726">
        <v>11167050.607799999</v>
      </c>
      <c r="D22" s="726">
        <v>223643259.1146</v>
      </c>
      <c r="E22" s="727">
        <v>4921525.9399999995</v>
      </c>
      <c r="F22" s="727">
        <v>0</v>
      </c>
      <c r="G22" s="726">
        <v>434336.46830000001</v>
      </c>
      <c r="H22" s="728">
        <f>C22+D22-E22-F22</f>
        <v>229888783.78240001</v>
      </c>
    </row>
    <row r="23" spans="1:8">
      <c r="A23" s="421">
        <v>17</v>
      </c>
      <c r="B23" s="420" t="s">
        <v>395</v>
      </c>
      <c r="C23" s="726"/>
      <c r="D23" s="726"/>
      <c r="E23" s="727"/>
      <c r="F23" s="727"/>
      <c r="G23" s="726"/>
      <c r="H23" s="728">
        <f>C23+D23-E23-F23</f>
        <v>0</v>
      </c>
    </row>
    <row r="25" spans="1:8">
      <c r="E25" s="407"/>
      <c r="F25" s="407"/>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B11" sqref="B11"/>
    </sheetView>
  </sheetViews>
  <sheetFormatPr defaultColWidth="9.140625" defaultRowHeight="12.75"/>
  <cols>
    <col min="1" max="1" width="11" style="407" bestFit="1" customWidth="1"/>
    <col min="2" max="2" width="76.42578125" style="407" customWidth="1"/>
    <col min="3" max="3" width="27" style="407" customWidth="1"/>
    <col min="4" max="4" width="29.42578125" style="407" customWidth="1"/>
    <col min="5" max="5" width="15.140625" style="407" bestFit="1" customWidth="1"/>
    <col min="6" max="6" width="11.85546875" style="407" bestFit="1" customWidth="1"/>
    <col min="7" max="7" width="22" style="407" customWidth="1"/>
    <col min="8" max="8" width="19.855468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45838</v>
      </c>
      <c r="C2" s="430"/>
      <c r="D2" s="430"/>
      <c r="E2" s="430"/>
      <c r="F2" s="430"/>
      <c r="G2" s="430"/>
      <c r="H2" s="430"/>
    </row>
    <row r="3" spans="1:8">
      <c r="A3" s="338" t="s">
        <v>396</v>
      </c>
      <c r="B3" s="430"/>
      <c r="C3" s="430"/>
      <c r="D3" s="430"/>
      <c r="E3" s="430"/>
      <c r="F3" s="430"/>
      <c r="G3" s="430"/>
      <c r="H3" s="430"/>
    </row>
    <row r="4" spans="1:8">
      <c r="A4" s="431"/>
      <c r="B4" s="430"/>
      <c r="C4" s="429" t="s">
        <v>0</v>
      </c>
      <c r="D4" s="429" t="s">
        <v>1</v>
      </c>
      <c r="E4" s="429" t="s">
        <v>2</v>
      </c>
      <c r="F4" s="429" t="s">
        <v>3</v>
      </c>
      <c r="G4" s="429" t="s">
        <v>4</v>
      </c>
      <c r="H4" s="429" t="s">
        <v>5</v>
      </c>
    </row>
    <row r="5" spans="1:8" ht="41.45" customHeight="1">
      <c r="A5" s="819" t="s">
        <v>771</v>
      </c>
      <c r="B5" s="820"/>
      <c r="C5" s="837" t="s">
        <v>388</v>
      </c>
      <c r="D5" s="837"/>
      <c r="E5" s="837" t="s">
        <v>625</v>
      </c>
      <c r="F5" s="831" t="s">
        <v>389</v>
      </c>
      <c r="G5" s="831" t="s">
        <v>390</v>
      </c>
      <c r="H5" s="427" t="s">
        <v>624</v>
      </c>
    </row>
    <row r="6" spans="1:8" ht="33" customHeight="1">
      <c r="A6" s="823"/>
      <c r="B6" s="824"/>
      <c r="C6" s="428" t="s">
        <v>391</v>
      </c>
      <c r="D6" s="428" t="s">
        <v>392</v>
      </c>
      <c r="E6" s="837"/>
      <c r="F6" s="832"/>
      <c r="G6" s="832"/>
      <c r="H6" s="427" t="s">
        <v>623</v>
      </c>
    </row>
    <row r="7" spans="1:8">
      <c r="A7" s="418">
        <v>1</v>
      </c>
      <c r="B7" s="436" t="s">
        <v>484</v>
      </c>
      <c r="C7" s="730">
        <v>414235.3199</v>
      </c>
      <c r="D7" s="730">
        <v>46301180.346500002</v>
      </c>
      <c r="E7" s="730">
        <v>220159.16</v>
      </c>
      <c r="F7" s="730"/>
      <c r="G7" s="730"/>
      <c r="H7" s="728">
        <f t="shared" ref="H7:H34" si="0">C7+D7-E7-F7</f>
        <v>46495256.506400004</v>
      </c>
    </row>
    <row r="8" spans="1:8">
      <c r="A8" s="418">
        <v>2</v>
      </c>
      <c r="B8" s="436" t="s">
        <v>397</v>
      </c>
      <c r="C8" s="730"/>
      <c r="D8" s="730">
        <v>77493610.776700005</v>
      </c>
      <c r="E8" s="730">
        <v>14649.85</v>
      </c>
      <c r="F8" s="730"/>
      <c r="G8" s="730"/>
      <c r="H8" s="728">
        <f t="shared" si="0"/>
        <v>77478960.926700011</v>
      </c>
    </row>
    <row r="9" spans="1:8">
      <c r="A9" s="418">
        <v>3</v>
      </c>
      <c r="B9" s="436" t="s">
        <v>398</v>
      </c>
      <c r="C9" s="730"/>
      <c r="D9" s="730"/>
      <c r="E9" s="730"/>
      <c r="F9" s="730"/>
      <c r="G9" s="730"/>
      <c r="H9" s="728">
        <f t="shared" si="0"/>
        <v>0</v>
      </c>
    </row>
    <row r="10" spans="1:8">
      <c r="A10" s="418">
        <v>4</v>
      </c>
      <c r="B10" s="436" t="s">
        <v>485</v>
      </c>
      <c r="C10" s="730"/>
      <c r="D10" s="730">
        <v>36836701.396799996</v>
      </c>
      <c r="E10" s="730">
        <v>63931.28</v>
      </c>
      <c r="F10" s="730"/>
      <c r="G10" s="730"/>
      <c r="H10" s="728">
        <f t="shared" si="0"/>
        <v>36772770.116799995</v>
      </c>
    </row>
    <row r="11" spans="1:8">
      <c r="A11" s="418">
        <v>5</v>
      </c>
      <c r="B11" s="436" t="s">
        <v>399</v>
      </c>
      <c r="C11" s="730">
        <v>2055298.93</v>
      </c>
      <c r="D11" s="730">
        <v>3013768.3530000001</v>
      </c>
      <c r="E11" s="730">
        <v>439975.29</v>
      </c>
      <c r="F11" s="730"/>
      <c r="G11" s="730"/>
      <c r="H11" s="728">
        <f t="shared" si="0"/>
        <v>4629091.9929999998</v>
      </c>
    </row>
    <row r="12" spans="1:8">
      <c r="A12" s="418">
        <v>6</v>
      </c>
      <c r="B12" s="436" t="s">
        <v>400</v>
      </c>
      <c r="C12" s="730">
        <v>550551.12529999996</v>
      </c>
      <c r="D12" s="730">
        <v>18806689.132399999</v>
      </c>
      <c r="E12" s="730">
        <v>362432.25</v>
      </c>
      <c r="F12" s="730"/>
      <c r="G12" s="730"/>
      <c r="H12" s="728">
        <f t="shared" si="0"/>
        <v>18994808.0077</v>
      </c>
    </row>
    <row r="13" spans="1:8">
      <c r="A13" s="418">
        <v>7</v>
      </c>
      <c r="B13" s="436" t="s">
        <v>401</v>
      </c>
      <c r="C13" s="730"/>
      <c r="D13" s="730">
        <v>17913979.710299999</v>
      </c>
      <c r="E13" s="730">
        <v>489271.23</v>
      </c>
      <c r="F13" s="730"/>
      <c r="G13" s="730"/>
      <c r="H13" s="728">
        <f t="shared" si="0"/>
        <v>17424708.480299998</v>
      </c>
    </row>
    <row r="14" spans="1:8">
      <c r="A14" s="418">
        <v>8</v>
      </c>
      <c r="B14" s="436" t="s">
        <v>402</v>
      </c>
      <c r="C14" s="730">
        <v>377727.21</v>
      </c>
      <c r="D14" s="730">
        <v>2048689.8259999999</v>
      </c>
      <c r="E14" s="730">
        <v>236136.2</v>
      </c>
      <c r="F14" s="730"/>
      <c r="G14" s="730"/>
      <c r="H14" s="728">
        <f t="shared" si="0"/>
        <v>2190280.8359999997</v>
      </c>
    </row>
    <row r="15" spans="1:8">
      <c r="A15" s="418">
        <v>9</v>
      </c>
      <c r="B15" s="436" t="s">
        <v>403</v>
      </c>
      <c r="C15" s="730"/>
      <c r="D15" s="730">
        <v>9827942.1469999999</v>
      </c>
      <c r="E15" s="730">
        <v>50860.86</v>
      </c>
      <c r="F15" s="730"/>
      <c r="G15" s="730"/>
      <c r="H15" s="728">
        <f t="shared" si="0"/>
        <v>9777081.2870000005</v>
      </c>
    </row>
    <row r="16" spans="1:8">
      <c r="A16" s="418">
        <v>10</v>
      </c>
      <c r="B16" s="436" t="s">
        <v>404</v>
      </c>
      <c r="C16" s="730">
        <v>1026942.9126</v>
      </c>
      <c r="D16" s="730">
        <v>6927405.2533999998</v>
      </c>
      <c r="E16" s="730">
        <v>221579.27</v>
      </c>
      <c r="F16" s="730"/>
      <c r="G16" s="730">
        <v>31096.158299999999</v>
      </c>
      <c r="H16" s="728">
        <f t="shared" si="0"/>
        <v>7732768.8960000006</v>
      </c>
    </row>
    <row r="17" spans="1:9">
      <c r="A17" s="418">
        <v>11</v>
      </c>
      <c r="B17" s="436" t="s">
        <v>405</v>
      </c>
      <c r="C17" s="730"/>
      <c r="D17" s="730">
        <v>11976122.7896</v>
      </c>
      <c r="E17" s="730">
        <v>17992.810000000001</v>
      </c>
      <c r="F17" s="730"/>
      <c r="G17" s="730"/>
      <c r="H17" s="728">
        <f t="shared" si="0"/>
        <v>11958129.979599999</v>
      </c>
    </row>
    <row r="18" spans="1:9">
      <c r="A18" s="418">
        <v>12</v>
      </c>
      <c r="B18" s="436" t="s">
        <v>406</v>
      </c>
      <c r="C18" s="730">
        <v>2471339.09</v>
      </c>
      <c r="D18" s="730">
        <v>54151200.377999999</v>
      </c>
      <c r="E18" s="730">
        <v>1044618.88</v>
      </c>
      <c r="F18" s="730"/>
      <c r="G18" s="730"/>
      <c r="H18" s="728">
        <f t="shared" si="0"/>
        <v>55577920.587999992</v>
      </c>
    </row>
    <row r="19" spans="1:9">
      <c r="A19" s="418">
        <v>13</v>
      </c>
      <c r="B19" s="436" t="s">
        <v>407</v>
      </c>
      <c r="C19" s="730">
        <v>520898.65</v>
      </c>
      <c r="D19" s="730">
        <v>10817738.0108</v>
      </c>
      <c r="E19" s="730">
        <v>362163.27</v>
      </c>
      <c r="F19" s="730"/>
      <c r="G19" s="730"/>
      <c r="H19" s="728">
        <f t="shared" si="0"/>
        <v>10976473.390800001</v>
      </c>
    </row>
    <row r="20" spans="1:9">
      <c r="A20" s="418">
        <v>14</v>
      </c>
      <c r="B20" s="436" t="s">
        <v>408</v>
      </c>
      <c r="C20" s="730"/>
      <c r="D20" s="730">
        <v>4760153.04</v>
      </c>
      <c r="E20" s="730">
        <v>163832.07</v>
      </c>
      <c r="F20" s="730"/>
      <c r="G20" s="730"/>
      <c r="H20" s="728">
        <f t="shared" si="0"/>
        <v>4596320.97</v>
      </c>
    </row>
    <row r="21" spans="1:9">
      <c r="A21" s="418">
        <v>15</v>
      </c>
      <c r="B21" s="436" t="s">
        <v>409</v>
      </c>
      <c r="C21" s="730"/>
      <c r="D21" s="730">
        <v>10358417.452</v>
      </c>
      <c r="E21" s="730">
        <v>159813.31</v>
      </c>
      <c r="F21" s="730"/>
      <c r="G21" s="730"/>
      <c r="H21" s="728">
        <f t="shared" si="0"/>
        <v>10198604.141999999</v>
      </c>
    </row>
    <row r="22" spans="1:9">
      <c r="A22" s="418">
        <v>16</v>
      </c>
      <c r="B22" s="436" t="s">
        <v>410</v>
      </c>
      <c r="C22" s="730"/>
      <c r="D22" s="730"/>
      <c r="E22" s="730"/>
      <c r="F22" s="730"/>
      <c r="G22" s="730"/>
      <c r="H22" s="728">
        <f t="shared" si="0"/>
        <v>0</v>
      </c>
    </row>
    <row r="23" spans="1:9">
      <c r="A23" s="418">
        <v>17</v>
      </c>
      <c r="B23" s="436" t="s">
        <v>488</v>
      </c>
      <c r="C23" s="730"/>
      <c r="D23" s="730">
        <v>849571.96420000005</v>
      </c>
      <c r="E23" s="730">
        <v>24171.62</v>
      </c>
      <c r="F23" s="730"/>
      <c r="G23" s="730">
        <v>403240.31</v>
      </c>
      <c r="H23" s="728">
        <f t="shared" si="0"/>
        <v>825400.34420000005</v>
      </c>
    </row>
    <row r="24" spans="1:9">
      <c r="A24" s="418">
        <v>18</v>
      </c>
      <c r="B24" s="436" t="s">
        <v>411</v>
      </c>
      <c r="C24" s="730"/>
      <c r="D24" s="730"/>
      <c r="E24" s="730"/>
      <c r="F24" s="730"/>
      <c r="G24" s="730"/>
      <c r="H24" s="728">
        <f t="shared" si="0"/>
        <v>0</v>
      </c>
    </row>
    <row r="25" spans="1:9">
      <c r="A25" s="418">
        <v>19</v>
      </c>
      <c r="B25" s="436" t="s">
        <v>412</v>
      </c>
      <c r="C25" s="730"/>
      <c r="D25" s="730"/>
      <c r="E25" s="730"/>
      <c r="F25" s="730"/>
      <c r="G25" s="730"/>
      <c r="H25" s="728">
        <f t="shared" si="0"/>
        <v>0</v>
      </c>
    </row>
    <row r="26" spans="1:9">
      <c r="A26" s="418">
        <v>20</v>
      </c>
      <c r="B26" s="436" t="s">
        <v>487</v>
      </c>
      <c r="C26" s="730"/>
      <c r="D26" s="730">
        <v>507078.36129999999</v>
      </c>
      <c r="E26" s="730">
        <v>7747.23</v>
      </c>
      <c r="F26" s="730"/>
      <c r="G26" s="730"/>
      <c r="H26" s="728">
        <f t="shared" si="0"/>
        <v>499331.13130000001</v>
      </c>
      <c r="I26" s="433"/>
    </row>
    <row r="27" spans="1:9">
      <c r="A27" s="418">
        <v>21</v>
      </c>
      <c r="B27" s="436" t="s">
        <v>413</v>
      </c>
      <c r="C27" s="730"/>
      <c r="D27" s="730">
        <v>119122.89</v>
      </c>
      <c r="E27" s="730">
        <v>532.69000000000005</v>
      </c>
      <c r="F27" s="730"/>
      <c r="G27" s="730"/>
      <c r="H27" s="728">
        <f t="shared" si="0"/>
        <v>118590.2</v>
      </c>
      <c r="I27" s="433"/>
    </row>
    <row r="28" spans="1:9">
      <c r="A28" s="418">
        <v>22</v>
      </c>
      <c r="B28" s="436" t="s">
        <v>414</v>
      </c>
      <c r="C28" s="730"/>
      <c r="D28" s="730"/>
      <c r="E28" s="730"/>
      <c r="F28" s="730"/>
      <c r="G28" s="730"/>
      <c r="H28" s="728">
        <f t="shared" si="0"/>
        <v>0</v>
      </c>
      <c r="I28" s="433"/>
    </row>
    <row r="29" spans="1:9">
      <c r="A29" s="418">
        <v>23</v>
      </c>
      <c r="B29" s="436" t="s">
        <v>415</v>
      </c>
      <c r="C29" s="730">
        <v>3681990.65</v>
      </c>
      <c r="D29" s="730">
        <v>15235165.622500001</v>
      </c>
      <c r="E29" s="730">
        <v>842903.3</v>
      </c>
      <c r="F29" s="730"/>
      <c r="G29" s="730"/>
      <c r="H29" s="728">
        <f t="shared" si="0"/>
        <v>18074252.9725</v>
      </c>
      <c r="I29" s="433"/>
    </row>
    <row r="30" spans="1:9">
      <c r="A30" s="418">
        <v>24</v>
      </c>
      <c r="B30" s="436" t="s">
        <v>486</v>
      </c>
      <c r="C30" s="730"/>
      <c r="D30" s="730">
        <v>1852491.6018999999</v>
      </c>
      <c r="E30" s="730">
        <v>2795.07</v>
      </c>
      <c r="F30" s="730"/>
      <c r="G30" s="730"/>
      <c r="H30" s="728">
        <f t="shared" si="0"/>
        <v>1849696.5318999998</v>
      </c>
      <c r="I30" s="433"/>
    </row>
    <row r="31" spans="1:9">
      <c r="A31" s="418">
        <v>25</v>
      </c>
      <c r="B31" s="436" t="s">
        <v>416</v>
      </c>
      <c r="C31" s="730">
        <v>68066.720000000001</v>
      </c>
      <c r="D31" s="730">
        <v>9763294.1007000003</v>
      </c>
      <c r="E31" s="730">
        <v>195960.3</v>
      </c>
      <c r="F31" s="730"/>
      <c r="G31" s="730"/>
      <c r="H31" s="728">
        <f t="shared" si="0"/>
        <v>9635400.5207000002</v>
      </c>
      <c r="I31" s="433"/>
    </row>
    <row r="32" spans="1:9">
      <c r="A32" s="418">
        <v>26</v>
      </c>
      <c r="B32" s="436" t="s">
        <v>483</v>
      </c>
      <c r="C32" s="730"/>
      <c r="D32" s="730"/>
      <c r="E32" s="730"/>
      <c r="F32" s="730"/>
      <c r="G32" s="730"/>
      <c r="H32" s="728">
        <f t="shared" si="0"/>
        <v>0</v>
      </c>
      <c r="I32" s="433"/>
    </row>
    <row r="33" spans="1:9">
      <c r="A33" s="418">
        <v>27</v>
      </c>
      <c r="B33" s="419" t="s">
        <v>417</v>
      </c>
      <c r="C33" s="730"/>
      <c r="D33" s="730">
        <v>27913639.119600002</v>
      </c>
      <c r="E33" s="730"/>
      <c r="F33" s="730"/>
      <c r="G33" s="730"/>
      <c r="H33" s="728">
        <f t="shared" si="0"/>
        <v>27913639.119600002</v>
      </c>
      <c r="I33" s="433"/>
    </row>
    <row r="34" spans="1:9">
      <c r="A34" s="418">
        <v>28</v>
      </c>
      <c r="B34" s="435" t="s">
        <v>64</v>
      </c>
      <c r="C34" s="731">
        <f>SUM(C7:C33)</f>
        <v>11167050.607800001</v>
      </c>
      <c r="D34" s="731">
        <f>SUM(D7:D33)</f>
        <v>367473962.27270001</v>
      </c>
      <c r="E34" s="731">
        <f>SUM(E7:E33)</f>
        <v>4921525.9400000004</v>
      </c>
      <c r="F34" s="731">
        <f>SUM(F7:F33)</f>
        <v>0</v>
      </c>
      <c r="G34" s="731">
        <f>SUM(G7:G33)</f>
        <v>434336.46830000001</v>
      </c>
      <c r="H34" s="728">
        <f t="shared" si="0"/>
        <v>373719486.94050002</v>
      </c>
      <c r="I34" s="433"/>
    </row>
    <row r="35" spans="1:9">
      <c r="A35" s="433"/>
      <c r="B35" s="433"/>
      <c r="C35" s="433"/>
      <c r="D35" s="433"/>
      <c r="E35" s="433"/>
      <c r="F35" s="433"/>
      <c r="G35" s="433"/>
      <c r="H35" s="433"/>
      <c r="I35" s="433"/>
    </row>
    <row r="36" spans="1:9">
      <c r="A36" s="433"/>
      <c r="B36" s="434"/>
      <c r="C36" s="433"/>
      <c r="D36" s="433"/>
      <c r="E36" s="433"/>
      <c r="F36" s="433"/>
      <c r="G36" s="433"/>
      <c r="H36" s="433"/>
      <c r="I36" s="433"/>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B2" sqref="B2"/>
    </sheetView>
  </sheetViews>
  <sheetFormatPr defaultColWidth="9.140625" defaultRowHeight="12.75"/>
  <cols>
    <col min="1" max="1" width="11.85546875" style="407" bestFit="1" customWidth="1"/>
    <col min="2" max="2" width="108" style="407" bestFit="1" customWidth="1"/>
    <col min="3" max="3" width="35.5703125" style="407" customWidth="1"/>
    <col min="4" max="4" width="38.42578125" style="339" customWidth="1"/>
    <col min="5" max="16384" width="9.140625" style="407"/>
  </cols>
  <sheetData>
    <row r="1" spans="1:4" ht="13.5">
      <c r="A1" s="336" t="s">
        <v>30</v>
      </c>
      <c r="B1" s="416" t="str">
        <f>'Info '!C2</f>
        <v>JSC Ziraat Bank Georgia</v>
      </c>
      <c r="D1" s="407"/>
    </row>
    <row r="2" spans="1:4">
      <c r="A2" s="337" t="s">
        <v>31</v>
      </c>
      <c r="B2" s="720">
        <f>'1. key ratios '!B2</f>
        <v>45838</v>
      </c>
      <c r="D2" s="407"/>
    </row>
    <row r="3" spans="1:4">
      <c r="A3" s="338" t="s">
        <v>418</v>
      </c>
      <c r="D3" s="407"/>
    </row>
    <row r="5" spans="1:4">
      <c r="A5" s="838" t="s">
        <v>632</v>
      </c>
      <c r="B5" s="838"/>
      <c r="C5" s="415" t="s">
        <v>435</v>
      </c>
      <c r="D5" s="415" t="s">
        <v>476</v>
      </c>
    </row>
    <row r="6" spans="1:4">
      <c r="A6" s="444">
        <v>1</v>
      </c>
      <c r="B6" s="437" t="s">
        <v>631</v>
      </c>
      <c r="C6" s="715">
        <v>4506905.6399999997</v>
      </c>
      <c r="D6" s="439"/>
    </row>
    <row r="7" spans="1:4">
      <c r="A7" s="441">
        <v>2</v>
      </c>
      <c r="B7" s="437" t="s">
        <v>630</v>
      </c>
      <c r="C7" s="715">
        <v>1926700.3365</v>
      </c>
      <c r="D7" s="439">
        <f>SUM(D8:D9)</f>
        <v>0</v>
      </c>
    </row>
    <row r="8" spans="1:4">
      <c r="A8" s="443">
        <v>2.1</v>
      </c>
      <c r="B8" s="442" t="s">
        <v>491</v>
      </c>
      <c r="C8" s="715">
        <v>475797.16</v>
      </c>
      <c r="D8" s="439"/>
    </row>
    <row r="9" spans="1:4">
      <c r="A9" s="443">
        <v>2.2000000000000002</v>
      </c>
      <c r="B9" s="442" t="s">
        <v>489</v>
      </c>
      <c r="C9" s="715">
        <v>1450903.1765000001</v>
      </c>
      <c r="D9" s="439"/>
    </row>
    <row r="10" spans="1:4">
      <c r="A10" s="444">
        <v>3</v>
      </c>
      <c r="B10" s="437" t="s">
        <v>629</v>
      </c>
      <c r="C10" s="715">
        <v>863228.68759999995</v>
      </c>
      <c r="D10" s="439">
        <f>SUM(D11:D13)</f>
        <v>0</v>
      </c>
    </row>
    <row r="11" spans="1:4">
      <c r="A11" s="443">
        <v>3.1</v>
      </c>
      <c r="B11" s="442" t="s">
        <v>420</v>
      </c>
      <c r="C11" s="715"/>
      <c r="D11" s="439"/>
    </row>
    <row r="12" spans="1:4">
      <c r="A12" s="443">
        <v>3.2</v>
      </c>
      <c r="B12" s="442" t="s">
        <v>628</v>
      </c>
      <c r="C12" s="715">
        <v>863228.68759999995</v>
      </c>
      <c r="D12" s="439"/>
    </row>
    <row r="13" spans="1:4">
      <c r="A13" s="443">
        <v>3.3</v>
      </c>
      <c r="B13" s="442" t="s">
        <v>490</v>
      </c>
      <c r="C13" s="715"/>
      <c r="D13" s="439"/>
    </row>
    <row r="14" spans="1:4">
      <c r="A14" s="441">
        <v>4</v>
      </c>
      <c r="B14" s="440" t="s">
        <v>627</v>
      </c>
      <c r="C14" s="715">
        <v>-420052.15889999981</v>
      </c>
      <c r="D14" s="439"/>
    </row>
    <row r="15" spans="1:4">
      <c r="A15" s="438">
        <v>5</v>
      </c>
      <c r="B15" s="437" t="s">
        <v>626</v>
      </c>
      <c r="C15" s="714">
        <f>C6+C7-C10+C14</f>
        <v>5150325.13</v>
      </c>
      <c r="D15" s="408">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407" bestFit="1" customWidth="1"/>
    <col min="2" max="2" width="128.85546875" style="407" bestFit="1" customWidth="1"/>
    <col min="3" max="3" width="37" style="407" customWidth="1"/>
    <col min="4" max="4" width="50.5703125" style="407" customWidth="1"/>
    <col min="5" max="16384" width="9.140625" style="407"/>
  </cols>
  <sheetData>
    <row r="1" spans="1:4" ht="13.5">
      <c r="A1" s="336" t="s">
        <v>30</v>
      </c>
      <c r="B1" s="416" t="str">
        <f>'Info '!C2</f>
        <v>JSC Ziraat Bank Georgia</v>
      </c>
    </row>
    <row r="2" spans="1:4">
      <c r="A2" s="337" t="s">
        <v>31</v>
      </c>
      <c r="B2" s="720">
        <f>'1. key ratios '!B2</f>
        <v>45838</v>
      </c>
    </row>
    <row r="3" spans="1:4">
      <c r="A3" s="338" t="s">
        <v>422</v>
      </c>
    </row>
    <row r="4" spans="1:4">
      <c r="A4" s="338"/>
    </row>
    <row r="5" spans="1:4" ht="15" customHeight="1">
      <c r="A5" s="839" t="s">
        <v>492</v>
      </c>
      <c r="B5" s="840"/>
      <c r="C5" s="843" t="s">
        <v>423</v>
      </c>
      <c r="D5" s="843" t="s">
        <v>424</v>
      </c>
    </row>
    <row r="6" spans="1:4">
      <c r="A6" s="841"/>
      <c r="B6" s="842"/>
      <c r="C6" s="843"/>
      <c r="D6" s="843"/>
    </row>
    <row r="7" spans="1:4">
      <c r="A7" s="447">
        <v>1</v>
      </c>
      <c r="B7" s="408" t="s">
        <v>419</v>
      </c>
      <c r="C7" s="716">
        <v>8051085.6765999999</v>
      </c>
      <c r="D7" s="445"/>
    </row>
    <row r="8" spans="1:4">
      <c r="A8" s="449">
        <v>2</v>
      </c>
      <c r="B8" s="449" t="s">
        <v>425</v>
      </c>
      <c r="C8" s="716">
        <v>4765820.1215000004</v>
      </c>
      <c r="D8" s="445"/>
    </row>
    <row r="9" spans="1:4">
      <c r="A9" s="449">
        <v>3</v>
      </c>
      <c r="B9" s="450" t="s">
        <v>635</v>
      </c>
      <c r="C9" s="716"/>
      <c r="D9" s="445"/>
    </row>
    <row r="10" spans="1:4">
      <c r="A10" s="449">
        <v>4</v>
      </c>
      <c r="B10" s="449" t="s">
        <v>426</v>
      </c>
      <c r="C10" s="716">
        <v>1649855.1903000008</v>
      </c>
      <c r="D10" s="445"/>
    </row>
    <row r="11" spans="1:4">
      <c r="A11" s="449">
        <v>5</v>
      </c>
      <c r="B11" s="448" t="s">
        <v>634</v>
      </c>
      <c r="C11" s="716"/>
      <c r="D11" s="445"/>
    </row>
    <row r="12" spans="1:4">
      <c r="A12" s="449">
        <v>6</v>
      </c>
      <c r="B12" s="448" t="s">
        <v>427</v>
      </c>
      <c r="C12" s="716">
        <v>1616864.8183000009</v>
      </c>
      <c r="D12" s="445"/>
    </row>
    <row r="13" spans="1:4">
      <c r="A13" s="449">
        <v>7</v>
      </c>
      <c r="B13" s="448" t="s">
        <v>430</v>
      </c>
      <c r="C13" s="716"/>
      <c r="D13" s="445"/>
    </row>
    <row r="14" spans="1:4">
      <c r="A14" s="449">
        <v>8</v>
      </c>
      <c r="B14" s="448" t="s">
        <v>428</v>
      </c>
      <c r="C14" s="716"/>
      <c r="D14" s="449"/>
    </row>
    <row r="15" spans="1:4">
      <c r="A15" s="449">
        <v>9</v>
      </c>
      <c r="B15" s="448" t="s">
        <v>429</v>
      </c>
      <c r="C15" s="716"/>
      <c r="D15" s="449"/>
    </row>
    <row r="16" spans="1:4">
      <c r="A16" s="449">
        <v>10</v>
      </c>
      <c r="B16" s="448" t="s">
        <v>431</v>
      </c>
      <c r="C16" s="716"/>
      <c r="D16" s="449"/>
    </row>
    <row r="17" spans="1:4">
      <c r="A17" s="449">
        <v>11</v>
      </c>
      <c r="B17" s="448" t="s">
        <v>633</v>
      </c>
      <c r="C17" s="716">
        <v>32990.372000000003</v>
      </c>
      <c r="D17" s="445"/>
    </row>
    <row r="18" spans="1:4">
      <c r="A18" s="447">
        <v>12</v>
      </c>
      <c r="B18" s="446" t="s">
        <v>421</v>
      </c>
      <c r="C18" s="717">
        <f>C7+C8+C9-C10</f>
        <v>11167050.607799999</v>
      </c>
      <c r="D18" s="445"/>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F42" sqref="F42"/>
    </sheetView>
  </sheetViews>
  <sheetFormatPr defaultColWidth="9.140625" defaultRowHeight="12.75"/>
  <cols>
    <col min="1" max="1" width="11.85546875" style="430" bestFit="1" customWidth="1"/>
    <col min="2" max="2" width="58" style="430" customWidth="1"/>
    <col min="3" max="3" width="17.5703125" style="430" customWidth="1"/>
    <col min="4" max="4" width="15.42578125" style="430" customWidth="1"/>
    <col min="5" max="5" width="16" style="430" customWidth="1"/>
    <col min="6" max="6" width="22.140625" style="430" customWidth="1"/>
    <col min="7" max="7" width="17.7109375" style="430" bestFit="1" customWidth="1"/>
    <col min="8" max="8" width="15.42578125" style="430" customWidth="1"/>
    <col min="9" max="9" width="16" style="430" customWidth="1"/>
    <col min="10" max="10" width="22.140625" style="430" customWidth="1"/>
    <col min="11" max="11" width="18.42578125" style="430" customWidth="1"/>
    <col min="12" max="12" width="15.42578125" style="430" customWidth="1"/>
    <col min="13" max="13" width="16" style="430" customWidth="1"/>
    <col min="14" max="17" width="22.140625" style="430" customWidth="1"/>
    <col min="18" max="19" width="17" style="430" customWidth="1"/>
    <col min="20" max="21" width="16" style="430" customWidth="1"/>
    <col min="22" max="26" width="22.140625" style="430" customWidth="1"/>
    <col min="27" max="27" width="23.140625" style="430" bestFit="1" customWidth="1"/>
    <col min="28" max="28" width="20" style="430" customWidth="1"/>
    <col min="29" max="16384" width="9.140625" style="430"/>
  </cols>
  <sheetData>
    <row r="1" spans="1:28" ht="13.5">
      <c r="A1" s="336" t="s">
        <v>30</v>
      </c>
      <c r="B1" s="416" t="str">
        <f>'Info '!C2</f>
        <v>JSC Ziraat Bank Georgia</v>
      </c>
    </row>
    <row r="2" spans="1:28">
      <c r="A2" s="337" t="s">
        <v>31</v>
      </c>
      <c r="B2" s="720">
        <f>'1. key ratios '!B2</f>
        <v>45838</v>
      </c>
      <c r="C2" s="431"/>
    </row>
    <row r="3" spans="1:28">
      <c r="A3" s="338" t="s">
        <v>432</v>
      </c>
    </row>
    <row r="5" spans="1:28" ht="15" customHeight="1">
      <c r="A5" s="845" t="s">
        <v>647</v>
      </c>
      <c r="B5" s="846"/>
      <c r="C5" s="851" t="s">
        <v>433</v>
      </c>
      <c r="D5" s="852"/>
      <c r="E5" s="852"/>
      <c r="F5" s="852"/>
      <c r="G5" s="852"/>
      <c r="H5" s="852"/>
      <c r="I5" s="852"/>
      <c r="J5" s="852"/>
      <c r="K5" s="852"/>
      <c r="L5" s="852"/>
      <c r="M5" s="852"/>
      <c r="N5" s="852"/>
      <c r="O5" s="852"/>
      <c r="P5" s="852"/>
      <c r="Q5" s="852"/>
      <c r="R5" s="852"/>
      <c r="S5" s="852"/>
      <c r="T5" s="462"/>
      <c r="U5" s="462"/>
      <c r="V5" s="462"/>
      <c r="W5" s="462"/>
      <c r="X5" s="462"/>
      <c r="Y5" s="462"/>
      <c r="Z5" s="462"/>
      <c r="AA5" s="461"/>
      <c r="AB5" s="454"/>
    </row>
    <row r="6" spans="1:28" ht="12" customHeight="1">
      <c r="A6" s="847"/>
      <c r="B6" s="848"/>
      <c r="C6" s="853" t="s">
        <v>64</v>
      </c>
      <c r="D6" s="855" t="s">
        <v>646</v>
      </c>
      <c r="E6" s="855"/>
      <c r="F6" s="855"/>
      <c r="G6" s="855"/>
      <c r="H6" s="855" t="s">
        <v>645</v>
      </c>
      <c r="I6" s="855"/>
      <c r="J6" s="855"/>
      <c r="K6" s="855"/>
      <c r="L6" s="460"/>
      <c r="M6" s="856" t="s">
        <v>644</v>
      </c>
      <c r="N6" s="856"/>
      <c r="O6" s="856"/>
      <c r="P6" s="856"/>
      <c r="Q6" s="856"/>
      <c r="R6" s="856"/>
      <c r="S6" s="832"/>
      <c r="T6" s="459"/>
      <c r="U6" s="844" t="s">
        <v>643</v>
      </c>
      <c r="V6" s="844"/>
      <c r="W6" s="844"/>
      <c r="X6" s="844"/>
      <c r="Y6" s="844"/>
      <c r="Z6" s="844"/>
      <c r="AA6" s="837"/>
      <c r="AB6" s="458"/>
    </row>
    <row r="7" spans="1:28" ht="25.5">
      <c r="A7" s="849"/>
      <c r="B7" s="850"/>
      <c r="C7" s="854"/>
      <c r="D7" s="457"/>
      <c r="E7" s="455" t="s">
        <v>434</v>
      </c>
      <c r="F7" s="427" t="s">
        <v>641</v>
      </c>
      <c r="G7" s="429" t="s">
        <v>642</v>
      </c>
      <c r="H7" s="431"/>
      <c r="I7" s="455" t="s">
        <v>434</v>
      </c>
      <c r="J7" s="427" t="s">
        <v>641</v>
      </c>
      <c r="K7" s="429" t="s">
        <v>642</v>
      </c>
      <c r="L7" s="456"/>
      <c r="M7" s="455" t="s">
        <v>434</v>
      </c>
      <c r="N7" s="455" t="s">
        <v>641</v>
      </c>
      <c r="O7" s="455" t="s">
        <v>640</v>
      </c>
      <c r="P7" s="455" t="s">
        <v>639</v>
      </c>
      <c r="Q7" s="455" t="s">
        <v>638</v>
      </c>
      <c r="R7" s="427" t="s">
        <v>637</v>
      </c>
      <c r="S7" s="455" t="s">
        <v>636</v>
      </c>
      <c r="T7" s="456"/>
      <c r="U7" s="455" t="s">
        <v>434</v>
      </c>
      <c r="V7" s="455" t="s">
        <v>641</v>
      </c>
      <c r="W7" s="455" t="s">
        <v>640</v>
      </c>
      <c r="X7" s="455" t="s">
        <v>639</v>
      </c>
      <c r="Y7" s="455" t="s">
        <v>638</v>
      </c>
      <c r="Z7" s="427" t="s">
        <v>637</v>
      </c>
      <c r="AA7" s="455" t="s">
        <v>636</v>
      </c>
      <c r="AB7" s="454"/>
    </row>
    <row r="8" spans="1:28">
      <c r="A8" s="453">
        <v>1</v>
      </c>
      <c r="B8" s="423" t="s">
        <v>435</v>
      </c>
      <c r="C8" s="729">
        <v>234810309.72239998</v>
      </c>
      <c r="D8" s="729">
        <v>206775309.58649999</v>
      </c>
      <c r="E8" s="729">
        <v>2352620.2388999998</v>
      </c>
      <c r="F8" s="729">
        <v>0</v>
      </c>
      <c r="G8" s="729">
        <v>0</v>
      </c>
      <c r="H8" s="729">
        <v>16867949.528099999</v>
      </c>
      <c r="I8" s="729">
        <v>0</v>
      </c>
      <c r="J8" s="729">
        <v>229631.26</v>
      </c>
      <c r="K8" s="729">
        <v>0</v>
      </c>
      <c r="L8" s="729">
        <v>11167050.607799999</v>
      </c>
      <c r="M8" s="729">
        <v>326084.45</v>
      </c>
      <c r="N8" s="729">
        <v>1901402.0199</v>
      </c>
      <c r="O8" s="729">
        <v>4138248.2699999996</v>
      </c>
      <c r="P8" s="729">
        <v>2219106.15</v>
      </c>
      <c r="Q8" s="729">
        <v>687935.59000000008</v>
      </c>
      <c r="R8" s="729">
        <v>0</v>
      </c>
      <c r="S8" s="729">
        <v>0</v>
      </c>
      <c r="T8" s="729">
        <v>0</v>
      </c>
      <c r="U8" s="729">
        <v>0</v>
      </c>
      <c r="V8" s="729">
        <v>0</v>
      </c>
      <c r="W8" s="729">
        <v>0</v>
      </c>
      <c r="X8" s="729">
        <v>0</v>
      </c>
      <c r="Y8" s="729">
        <v>0</v>
      </c>
      <c r="Z8" s="729">
        <v>0</v>
      </c>
      <c r="AA8" s="729">
        <v>0</v>
      </c>
      <c r="AB8" s="701"/>
    </row>
    <row r="9" spans="1:28">
      <c r="A9" s="418">
        <v>1.1000000000000001</v>
      </c>
      <c r="B9" s="452" t="s">
        <v>436</v>
      </c>
      <c r="C9" s="732"/>
      <c r="D9" s="726"/>
      <c r="E9" s="726"/>
      <c r="F9" s="726"/>
      <c r="G9" s="726"/>
      <c r="H9" s="726"/>
      <c r="I9" s="726"/>
      <c r="J9" s="726"/>
      <c r="K9" s="726"/>
      <c r="L9" s="726"/>
      <c r="M9" s="726"/>
      <c r="N9" s="726"/>
      <c r="O9" s="726"/>
      <c r="P9" s="726"/>
      <c r="Q9" s="726"/>
      <c r="R9" s="726"/>
      <c r="S9" s="726"/>
      <c r="T9" s="726"/>
      <c r="U9" s="726"/>
      <c r="V9" s="726"/>
      <c r="W9" s="726"/>
      <c r="X9" s="726"/>
      <c r="Y9" s="726"/>
      <c r="Z9" s="726"/>
      <c r="AA9" s="726"/>
      <c r="AB9" s="451"/>
    </row>
    <row r="10" spans="1:28">
      <c r="A10" s="418">
        <v>1.2</v>
      </c>
      <c r="B10" s="452" t="s">
        <v>437</v>
      </c>
      <c r="C10" s="732"/>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451"/>
    </row>
    <row r="11" spans="1:28">
      <c r="A11" s="418">
        <v>1.3</v>
      </c>
      <c r="B11" s="452" t="s">
        <v>438</v>
      </c>
      <c r="C11" s="732"/>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451"/>
    </row>
    <row r="12" spans="1:28">
      <c r="A12" s="418">
        <v>1.4</v>
      </c>
      <c r="B12" s="452" t="s">
        <v>439</v>
      </c>
      <c r="C12" s="732"/>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451"/>
    </row>
    <row r="13" spans="1:28">
      <c r="A13" s="418">
        <v>1.5</v>
      </c>
      <c r="B13" s="452" t="s">
        <v>440</v>
      </c>
      <c r="C13" s="732">
        <v>191504498.17809999</v>
      </c>
      <c r="D13" s="726">
        <v>167842359.06369999</v>
      </c>
      <c r="E13" s="726">
        <v>2251054.1743999999</v>
      </c>
      <c r="F13" s="726"/>
      <c r="G13" s="726"/>
      <c r="H13" s="726">
        <v>15412181.1865</v>
      </c>
      <c r="I13" s="726"/>
      <c r="J13" s="726">
        <v>182801.46</v>
      </c>
      <c r="K13" s="726"/>
      <c r="L13" s="726">
        <v>8249957.9278999995</v>
      </c>
      <c r="M13" s="726"/>
      <c r="N13" s="726">
        <v>1487166.7</v>
      </c>
      <c r="O13" s="726">
        <v>2638855.34</v>
      </c>
      <c r="P13" s="726">
        <v>1988955.36</v>
      </c>
      <c r="Q13" s="726">
        <v>377727.21</v>
      </c>
      <c r="R13" s="726"/>
      <c r="S13" s="726"/>
      <c r="T13" s="726"/>
      <c r="U13" s="726"/>
      <c r="V13" s="726"/>
      <c r="W13" s="726"/>
      <c r="X13" s="726"/>
      <c r="Y13" s="726"/>
      <c r="Z13" s="726"/>
      <c r="AA13" s="726"/>
      <c r="AB13" s="451"/>
    </row>
    <row r="14" spans="1:28">
      <c r="A14" s="418">
        <v>1.6</v>
      </c>
      <c r="B14" s="452" t="s">
        <v>441</v>
      </c>
      <c r="C14" s="732">
        <v>43305811.544299997</v>
      </c>
      <c r="D14" s="726">
        <v>38932950.522799999</v>
      </c>
      <c r="E14" s="726">
        <v>101566.06449999999</v>
      </c>
      <c r="F14" s="726"/>
      <c r="G14" s="726"/>
      <c r="H14" s="726">
        <v>1455768.3415999999</v>
      </c>
      <c r="I14" s="726"/>
      <c r="J14" s="726">
        <v>46829.8</v>
      </c>
      <c r="K14" s="726"/>
      <c r="L14" s="726">
        <v>2917092.6798999999</v>
      </c>
      <c r="M14" s="726">
        <v>326084.45</v>
      </c>
      <c r="N14" s="726">
        <v>414235.3199</v>
      </c>
      <c r="O14" s="726">
        <v>1499392.93</v>
      </c>
      <c r="P14" s="726">
        <v>230150.79</v>
      </c>
      <c r="Q14" s="726">
        <v>310208.38</v>
      </c>
      <c r="R14" s="726"/>
      <c r="S14" s="726"/>
      <c r="T14" s="726"/>
      <c r="U14" s="726"/>
      <c r="V14" s="726"/>
      <c r="W14" s="726"/>
      <c r="X14" s="726"/>
      <c r="Y14" s="726"/>
      <c r="Z14" s="726"/>
      <c r="AA14" s="726"/>
      <c r="AB14" s="451"/>
    </row>
    <row r="15" spans="1:28">
      <c r="A15" s="453">
        <v>2</v>
      </c>
      <c r="B15" s="435" t="s">
        <v>442</v>
      </c>
      <c r="C15" s="729">
        <v>0</v>
      </c>
      <c r="D15" s="726">
        <v>0</v>
      </c>
      <c r="E15" s="726">
        <v>0</v>
      </c>
      <c r="F15" s="726">
        <v>0</v>
      </c>
      <c r="G15" s="726">
        <v>0</v>
      </c>
      <c r="H15" s="726">
        <v>0</v>
      </c>
      <c r="I15" s="726">
        <v>0</v>
      </c>
      <c r="J15" s="726">
        <v>0</v>
      </c>
      <c r="K15" s="726">
        <v>0</v>
      </c>
      <c r="L15" s="726">
        <v>0</v>
      </c>
      <c r="M15" s="726">
        <v>0</v>
      </c>
      <c r="N15" s="726">
        <v>0</v>
      </c>
      <c r="O15" s="726">
        <v>0</v>
      </c>
      <c r="P15" s="726">
        <v>0</v>
      </c>
      <c r="Q15" s="726">
        <v>0</v>
      </c>
      <c r="R15" s="726">
        <v>0</v>
      </c>
      <c r="S15" s="726">
        <v>0</v>
      </c>
      <c r="T15" s="726">
        <v>0</v>
      </c>
      <c r="U15" s="726">
        <v>0</v>
      </c>
      <c r="V15" s="726">
        <v>0</v>
      </c>
      <c r="W15" s="726">
        <v>0</v>
      </c>
      <c r="X15" s="726">
        <v>0</v>
      </c>
      <c r="Y15" s="726">
        <v>0</v>
      </c>
      <c r="Z15" s="726">
        <v>0</v>
      </c>
      <c r="AA15" s="726">
        <v>0</v>
      </c>
      <c r="AB15" s="451"/>
    </row>
    <row r="16" spans="1:28">
      <c r="A16" s="418">
        <v>2.1</v>
      </c>
      <c r="B16" s="452" t="s">
        <v>436</v>
      </c>
      <c r="C16" s="732"/>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451"/>
    </row>
    <row r="17" spans="1:28">
      <c r="A17" s="418">
        <v>2.2000000000000002</v>
      </c>
      <c r="B17" s="452" t="s">
        <v>437</v>
      </c>
      <c r="C17" s="732"/>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451"/>
    </row>
    <row r="18" spans="1:28">
      <c r="A18" s="418">
        <v>2.2999999999999998</v>
      </c>
      <c r="B18" s="452" t="s">
        <v>438</v>
      </c>
      <c r="C18" s="732"/>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451"/>
    </row>
    <row r="19" spans="1:28">
      <c r="A19" s="418">
        <v>2.4</v>
      </c>
      <c r="B19" s="452" t="s">
        <v>439</v>
      </c>
      <c r="C19" s="732"/>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451"/>
    </row>
    <row r="20" spans="1:28">
      <c r="A20" s="418">
        <v>2.5</v>
      </c>
      <c r="B20" s="452" t="s">
        <v>440</v>
      </c>
      <c r="C20" s="732"/>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451"/>
    </row>
    <row r="21" spans="1:28">
      <c r="A21" s="418">
        <v>2.6</v>
      </c>
      <c r="B21" s="452" t="s">
        <v>441</v>
      </c>
      <c r="C21" s="732"/>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451"/>
    </row>
    <row r="22" spans="1:28">
      <c r="A22" s="453">
        <v>3</v>
      </c>
      <c r="B22" s="423" t="s">
        <v>482</v>
      </c>
      <c r="C22" s="729">
        <v>66410142.162500001</v>
      </c>
      <c r="D22" s="729">
        <v>65805790.602499999</v>
      </c>
      <c r="E22" s="733"/>
      <c r="F22" s="733"/>
      <c r="G22" s="733"/>
      <c r="H22" s="729">
        <v>604351.56000000006</v>
      </c>
      <c r="I22" s="733"/>
      <c r="J22" s="733"/>
      <c r="K22" s="733"/>
      <c r="L22" s="729">
        <v>0</v>
      </c>
      <c r="M22" s="733"/>
      <c r="N22" s="733"/>
      <c r="O22" s="733"/>
      <c r="P22" s="733"/>
      <c r="Q22" s="733"/>
      <c r="R22" s="733"/>
      <c r="S22" s="733"/>
      <c r="T22" s="729">
        <v>0</v>
      </c>
      <c r="U22" s="733"/>
      <c r="V22" s="733"/>
      <c r="W22" s="733"/>
      <c r="X22" s="733"/>
      <c r="Y22" s="733"/>
      <c r="Z22" s="733"/>
      <c r="AA22" s="733"/>
      <c r="AB22" s="451"/>
    </row>
    <row r="23" spans="1:28">
      <c r="A23" s="418">
        <v>3.1</v>
      </c>
      <c r="B23" s="452" t="s">
        <v>436</v>
      </c>
      <c r="C23" s="732"/>
      <c r="D23" s="729"/>
      <c r="E23" s="733"/>
      <c r="F23" s="733"/>
      <c r="G23" s="733"/>
      <c r="H23" s="729"/>
      <c r="I23" s="733"/>
      <c r="J23" s="733"/>
      <c r="K23" s="733"/>
      <c r="L23" s="729"/>
      <c r="M23" s="733"/>
      <c r="N23" s="733"/>
      <c r="O23" s="733"/>
      <c r="P23" s="733"/>
      <c r="Q23" s="733"/>
      <c r="R23" s="733"/>
      <c r="S23" s="733"/>
      <c r="T23" s="729"/>
      <c r="U23" s="733"/>
      <c r="V23" s="733"/>
      <c r="W23" s="733"/>
      <c r="X23" s="733"/>
      <c r="Y23" s="733"/>
      <c r="Z23" s="733"/>
      <c r="AA23" s="733"/>
      <c r="AB23" s="451"/>
    </row>
    <row r="24" spans="1:28">
      <c r="A24" s="418">
        <v>3.2</v>
      </c>
      <c r="B24" s="452" t="s">
        <v>437</v>
      </c>
      <c r="C24" s="732"/>
      <c r="D24" s="729"/>
      <c r="E24" s="733"/>
      <c r="F24" s="733"/>
      <c r="G24" s="733"/>
      <c r="H24" s="729"/>
      <c r="I24" s="733"/>
      <c r="J24" s="733"/>
      <c r="K24" s="733"/>
      <c r="L24" s="729"/>
      <c r="M24" s="733"/>
      <c r="N24" s="733"/>
      <c r="O24" s="733"/>
      <c r="P24" s="733"/>
      <c r="Q24" s="733"/>
      <c r="R24" s="733"/>
      <c r="S24" s="733"/>
      <c r="T24" s="729"/>
      <c r="U24" s="733"/>
      <c r="V24" s="733"/>
      <c r="W24" s="733"/>
      <c r="X24" s="733"/>
      <c r="Y24" s="733"/>
      <c r="Z24" s="733"/>
      <c r="AA24" s="733"/>
      <c r="AB24" s="451"/>
    </row>
    <row r="25" spans="1:28">
      <c r="A25" s="418">
        <v>3.3</v>
      </c>
      <c r="B25" s="452" t="s">
        <v>438</v>
      </c>
      <c r="C25" s="732">
        <v>23244845.903099999</v>
      </c>
      <c r="D25" s="729">
        <v>23244845.903099999</v>
      </c>
      <c r="E25" s="733"/>
      <c r="F25" s="733"/>
      <c r="G25" s="733"/>
      <c r="H25" s="729"/>
      <c r="I25" s="733"/>
      <c r="J25" s="733"/>
      <c r="K25" s="733"/>
      <c r="L25" s="729"/>
      <c r="M25" s="733"/>
      <c r="N25" s="733"/>
      <c r="O25" s="733"/>
      <c r="P25" s="733"/>
      <c r="Q25" s="733"/>
      <c r="R25" s="733"/>
      <c r="S25" s="733"/>
      <c r="T25" s="729"/>
      <c r="U25" s="733"/>
      <c r="V25" s="733"/>
      <c r="W25" s="733"/>
      <c r="X25" s="733"/>
      <c r="Y25" s="733"/>
      <c r="Z25" s="733"/>
      <c r="AA25" s="733"/>
      <c r="AB25" s="451"/>
    </row>
    <row r="26" spans="1:28">
      <c r="A26" s="418">
        <v>3.4</v>
      </c>
      <c r="B26" s="452" t="s">
        <v>439</v>
      </c>
      <c r="C26" s="732"/>
      <c r="D26" s="729"/>
      <c r="E26" s="733"/>
      <c r="F26" s="733"/>
      <c r="G26" s="733"/>
      <c r="H26" s="729"/>
      <c r="I26" s="733"/>
      <c r="J26" s="733"/>
      <c r="K26" s="733"/>
      <c r="L26" s="729"/>
      <c r="M26" s="733"/>
      <c r="N26" s="733"/>
      <c r="O26" s="733"/>
      <c r="P26" s="733"/>
      <c r="Q26" s="733"/>
      <c r="R26" s="733"/>
      <c r="S26" s="733"/>
      <c r="T26" s="729"/>
      <c r="U26" s="733"/>
      <c r="V26" s="733"/>
      <c r="W26" s="733"/>
      <c r="X26" s="733"/>
      <c r="Y26" s="733"/>
      <c r="Z26" s="733"/>
      <c r="AA26" s="733"/>
      <c r="AB26" s="451"/>
    </row>
    <row r="27" spans="1:28">
      <c r="A27" s="418">
        <v>3.5</v>
      </c>
      <c r="B27" s="452" t="s">
        <v>440</v>
      </c>
      <c r="C27" s="732">
        <v>41097227.520300001</v>
      </c>
      <c r="D27" s="729">
        <v>40492875.960299999</v>
      </c>
      <c r="E27" s="733"/>
      <c r="F27" s="733"/>
      <c r="G27" s="733"/>
      <c r="H27" s="729">
        <v>604351.56000000006</v>
      </c>
      <c r="I27" s="733"/>
      <c r="J27" s="733"/>
      <c r="K27" s="733"/>
      <c r="L27" s="729"/>
      <c r="M27" s="733"/>
      <c r="N27" s="733"/>
      <c r="O27" s="733"/>
      <c r="P27" s="733"/>
      <c r="Q27" s="733"/>
      <c r="R27" s="733"/>
      <c r="S27" s="733"/>
      <c r="T27" s="729"/>
      <c r="U27" s="733"/>
      <c r="V27" s="733"/>
      <c r="W27" s="733"/>
      <c r="X27" s="733"/>
      <c r="Y27" s="733"/>
      <c r="Z27" s="733"/>
      <c r="AA27" s="733"/>
      <c r="AB27" s="451"/>
    </row>
    <row r="28" spans="1:28">
      <c r="A28" s="418">
        <v>3.6</v>
      </c>
      <c r="B28" s="452" t="s">
        <v>441</v>
      </c>
      <c r="C28" s="732">
        <v>2068068.7390999999</v>
      </c>
      <c r="D28" s="729">
        <v>2068068.7390999999</v>
      </c>
      <c r="E28" s="733"/>
      <c r="F28" s="733"/>
      <c r="G28" s="733"/>
      <c r="H28" s="729"/>
      <c r="I28" s="733"/>
      <c r="J28" s="733"/>
      <c r="K28" s="733"/>
      <c r="L28" s="729"/>
      <c r="M28" s="733"/>
      <c r="N28" s="733"/>
      <c r="O28" s="733"/>
      <c r="P28" s="733"/>
      <c r="Q28" s="733"/>
      <c r="R28" s="733"/>
      <c r="S28" s="733"/>
      <c r="T28" s="729"/>
      <c r="U28" s="733"/>
      <c r="V28" s="733"/>
      <c r="W28" s="733"/>
      <c r="X28" s="733"/>
      <c r="Y28" s="733"/>
      <c r="Z28" s="733"/>
      <c r="AA28" s="733"/>
      <c r="AB28" s="45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F24" sqref="F24"/>
    </sheetView>
  </sheetViews>
  <sheetFormatPr defaultColWidth="9.140625" defaultRowHeight="12.75"/>
  <cols>
    <col min="1" max="1" width="11.85546875" style="430" bestFit="1" customWidth="1"/>
    <col min="2" max="2" width="90.140625" style="430" bestFit="1" customWidth="1"/>
    <col min="3" max="3" width="17.140625" style="430" customWidth="1"/>
    <col min="4" max="4" width="13.85546875" style="430" customWidth="1"/>
    <col min="5" max="6" width="17.140625" style="430" customWidth="1"/>
    <col min="7" max="7" width="15.28515625" style="430" customWidth="1"/>
    <col min="8" max="8" width="13.85546875" style="430" customWidth="1"/>
    <col min="9" max="10" width="17.140625" style="430" customWidth="1"/>
    <col min="11" max="11" width="15.85546875" style="430" bestFit="1" customWidth="1"/>
    <col min="12" max="12" width="13.85546875" style="430" customWidth="1"/>
    <col min="13" max="19" width="15.140625" style="430" customWidth="1"/>
    <col min="20" max="20" width="11.42578125" style="430" customWidth="1"/>
    <col min="21" max="27" width="12" style="430" customWidth="1"/>
    <col min="28" max="16384" width="9.140625" style="430"/>
  </cols>
  <sheetData>
    <row r="1" spans="1:27" ht="13.5">
      <c r="A1" s="336" t="s">
        <v>30</v>
      </c>
      <c r="B1" s="416" t="str">
        <f>'Info '!C2</f>
        <v>JSC Ziraat Bank Georgia</v>
      </c>
    </row>
    <row r="2" spans="1:27">
      <c r="A2" s="337" t="s">
        <v>31</v>
      </c>
      <c r="B2" s="720">
        <f>'1. key ratios '!B2</f>
        <v>45838</v>
      </c>
    </row>
    <row r="3" spans="1:27">
      <c r="A3" s="338" t="s">
        <v>444</v>
      </c>
      <c r="C3" s="432"/>
    </row>
    <row r="4" spans="1:27" ht="13.5" thickBot="1">
      <c r="A4" s="338"/>
      <c r="B4" s="487"/>
      <c r="C4" s="432"/>
    </row>
    <row r="5" spans="1:27" s="463" customFormat="1" ht="13.5" customHeight="1">
      <c r="A5" s="857" t="s">
        <v>650</v>
      </c>
      <c r="B5" s="858"/>
      <c r="C5" s="866" t="s">
        <v>649</v>
      </c>
      <c r="D5" s="867"/>
      <c r="E5" s="867"/>
      <c r="F5" s="867"/>
      <c r="G5" s="867"/>
      <c r="H5" s="867"/>
      <c r="I5" s="867"/>
      <c r="J5" s="867"/>
      <c r="K5" s="867"/>
      <c r="L5" s="867"/>
      <c r="M5" s="867"/>
      <c r="N5" s="867"/>
      <c r="O5" s="867"/>
      <c r="P5" s="867"/>
      <c r="Q5" s="867"/>
      <c r="R5" s="867"/>
      <c r="S5" s="868"/>
      <c r="T5" s="462"/>
      <c r="U5" s="462"/>
      <c r="V5" s="462"/>
      <c r="W5" s="462"/>
      <c r="X5" s="462"/>
      <c r="Y5" s="462"/>
      <c r="Z5" s="462"/>
      <c r="AA5" s="461"/>
    </row>
    <row r="6" spans="1:27" s="463" customFormat="1" ht="12" customHeight="1">
      <c r="A6" s="859"/>
      <c r="B6" s="860"/>
      <c r="C6" s="863" t="s">
        <v>64</v>
      </c>
      <c r="D6" s="855" t="s">
        <v>646</v>
      </c>
      <c r="E6" s="855"/>
      <c r="F6" s="855"/>
      <c r="G6" s="855"/>
      <c r="H6" s="855" t="s">
        <v>645</v>
      </c>
      <c r="I6" s="855"/>
      <c r="J6" s="855"/>
      <c r="K6" s="855"/>
      <c r="L6" s="460"/>
      <c r="M6" s="856" t="s">
        <v>644</v>
      </c>
      <c r="N6" s="856"/>
      <c r="O6" s="856"/>
      <c r="P6" s="856"/>
      <c r="Q6" s="856"/>
      <c r="R6" s="856"/>
      <c r="S6" s="865"/>
      <c r="T6" s="462"/>
      <c r="U6" s="844" t="s">
        <v>643</v>
      </c>
      <c r="V6" s="844"/>
      <c r="W6" s="844"/>
      <c r="X6" s="844"/>
      <c r="Y6" s="844"/>
      <c r="Z6" s="844"/>
      <c r="AA6" s="837"/>
    </row>
    <row r="7" spans="1:27" s="463" customFormat="1" ht="25.5">
      <c r="A7" s="861"/>
      <c r="B7" s="862"/>
      <c r="C7" s="864"/>
      <c r="D7" s="457"/>
      <c r="E7" s="455" t="s">
        <v>434</v>
      </c>
      <c r="F7" s="427" t="s">
        <v>641</v>
      </c>
      <c r="G7" s="429" t="s">
        <v>642</v>
      </c>
      <c r="H7" s="486"/>
      <c r="I7" s="455" t="s">
        <v>434</v>
      </c>
      <c r="J7" s="427" t="s">
        <v>641</v>
      </c>
      <c r="K7" s="429" t="s">
        <v>642</v>
      </c>
      <c r="L7" s="456"/>
      <c r="M7" s="455" t="s">
        <v>434</v>
      </c>
      <c r="N7" s="427" t="s">
        <v>641</v>
      </c>
      <c r="O7" s="427" t="s">
        <v>640</v>
      </c>
      <c r="P7" s="427" t="s">
        <v>639</v>
      </c>
      <c r="Q7" s="427" t="s">
        <v>638</v>
      </c>
      <c r="R7" s="427" t="s">
        <v>637</v>
      </c>
      <c r="S7" s="485" t="s">
        <v>636</v>
      </c>
      <c r="T7" s="484"/>
      <c r="U7" s="455" t="s">
        <v>434</v>
      </c>
      <c r="V7" s="455" t="s">
        <v>641</v>
      </c>
      <c r="W7" s="455" t="s">
        <v>640</v>
      </c>
      <c r="X7" s="455" t="s">
        <v>639</v>
      </c>
      <c r="Y7" s="455" t="s">
        <v>638</v>
      </c>
      <c r="Z7" s="427" t="s">
        <v>637</v>
      </c>
      <c r="AA7" s="455" t="s">
        <v>636</v>
      </c>
    </row>
    <row r="8" spans="1:27">
      <c r="A8" s="483">
        <v>1</v>
      </c>
      <c r="B8" s="482" t="s">
        <v>435</v>
      </c>
      <c r="C8" s="734">
        <v>234810309.72240001</v>
      </c>
      <c r="D8" s="726">
        <v>206775309.58649999</v>
      </c>
      <c r="E8" s="726">
        <v>2352620.2389000002</v>
      </c>
      <c r="F8" s="726"/>
      <c r="G8" s="726"/>
      <c r="H8" s="726">
        <v>16867949.528099999</v>
      </c>
      <c r="I8" s="726"/>
      <c r="J8" s="726">
        <v>229631.26</v>
      </c>
      <c r="K8" s="726"/>
      <c r="L8" s="726">
        <v>11167050.607799999</v>
      </c>
      <c r="M8" s="726">
        <v>326084.45</v>
      </c>
      <c r="N8" s="726">
        <v>1901402.0199</v>
      </c>
      <c r="O8" s="726">
        <v>4138248.27</v>
      </c>
      <c r="P8" s="726">
        <v>2219106.15</v>
      </c>
      <c r="Q8" s="726">
        <v>687935.59</v>
      </c>
      <c r="R8" s="726"/>
      <c r="S8" s="699"/>
      <c r="T8" s="699"/>
      <c r="U8" s="699"/>
      <c r="V8" s="699"/>
      <c r="W8" s="699"/>
      <c r="X8" s="699"/>
      <c r="Y8" s="699"/>
      <c r="Z8" s="699"/>
      <c r="AA8" s="702"/>
    </row>
    <row r="9" spans="1:27">
      <c r="A9" s="480">
        <v>1.1000000000000001</v>
      </c>
      <c r="B9" s="481" t="s">
        <v>445</v>
      </c>
      <c r="C9" s="735">
        <v>207502925.13850001</v>
      </c>
      <c r="D9" s="726">
        <v>179547549.69389999</v>
      </c>
      <c r="E9" s="726">
        <v>2272565.9544000002</v>
      </c>
      <c r="F9" s="726"/>
      <c r="G9" s="726"/>
      <c r="H9" s="726">
        <v>16867949.528099999</v>
      </c>
      <c r="I9" s="726"/>
      <c r="J9" s="726">
        <v>229631.26</v>
      </c>
      <c r="K9" s="726"/>
      <c r="L9" s="726">
        <v>11087425.9165</v>
      </c>
      <c r="M9" s="726">
        <v>326084.45</v>
      </c>
      <c r="N9" s="726">
        <v>1827449.1986</v>
      </c>
      <c r="O9" s="726">
        <v>4138248.27</v>
      </c>
      <c r="P9" s="726">
        <v>2219106.15</v>
      </c>
      <c r="Q9" s="726">
        <v>682263.72</v>
      </c>
      <c r="R9" s="726"/>
      <c r="S9" s="699"/>
      <c r="T9" s="699"/>
      <c r="U9" s="699"/>
      <c r="V9" s="699"/>
      <c r="W9" s="699"/>
      <c r="X9" s="699"/>
      <c r="Y9" s="699"/>
      <c r="Z9" s="699"/>
      <c r="AA9" s="702"/>
    </row>
    <row r="10" spans="1:27">
      <c r="A10" s="478" t="s">
        <v>14</v>
      </c>
      <c r="B10" s="479" t="s">
        <v>446</v>
      </c>
      <c r="C10" s="736">
        <v>187057456.9244</v>
      </c>
      <c r="D10" s="726">
        <v>159102081.47979999</v>
      </c>
      <c r="E10" s="726">
        <v>2272565.9544000002</v>
      </c>
      <c r="F10" s="726"/>
      <c r="G10" s="726"/>
      <c r="H10" s="726">
        <v>16867949.528099999</v>
      </c>
      <c r="I10" s="726"/>
      <c r="J10" s="726">
        <v>229631.26</v>
      </c>
      <c r="K10" s="726"/>
      <c r="L10" s="726">
        <v>11087425.9165</v>
      </c>
      <c r="M10" s="726">
        <v>326084.45</v>
      </c>
      <c r="N10" s="726">
        <v>1827449.1986</v>
      </c>
      <c r="O10" s="726">
        <v>4138248.27</v>
      </c>
      <c r="P10" s="726">
        <v>2219106.15</v>
      </c>
      <c r="Q10" s="726">
        <v>682263.72</v>
      </c>
      <c r="R10" s="726"/>
      <c r="S10" s="699"/>
      <c r="T10" s="699"/>
      <c r="U10" s="699"/>
      <c r="V10" s="699"/>
      <c r="W10" s="699"/>
      <c r="X10" s="699"/>
      <c r="Y10" s="699"/>
      <c r="Z10" s="699"/>
      <c r="AA10" s="702"/>
    </row>
    <row r="11" spans="1:27">
      <c r="A11" s="477" t="s">
        <v>447</v>
      </c>
      <c r="B11" s="476" t="s">
        <v>448</v>
      </c>
      <c r="C11" s="737">
        <v>106497704.7622</v>
      </c>
      <c r="D11" s="726">
        <v>86768860.3609</v>
      </c>
      <c r="E11" s="726">
        <v>21511.78</v>
      </c>
      <c r="F11" s="726"/>
      <c r="G11" s="726"/>
      <c r="H11" s="726">
        <v>10023617.3201</v>
      </c>
      <c r="I11" s="726"/>
      <c r="J11" s="726">
        <v>182801.46</v>
      </c>
      <c r="K11" s="726"/>
      <c r="L11" s="726">
        <v>9705227.0811999999</v>
      </c>
      <c r="M11" s="726">
        <v>326084.45</v>
      </c>
      <c r="N11" s="726">
        <v>1827449.1986</v>
      </c>
      <c r="O11" s="726">
        <v>3807903.43</v>
      </c>
      <c r="P11" s="726">
        <v>2219106.15</v>
      </c>
      <c r="Q11" s="726">
        <v>172819.54</v>
      </c>
      <c r="R11" s="726"/>
      <c r="S11" s="699"/>
      <c r="T11" s="699"/>
      <c r="U11" s="699"/>
      <c r="V11" s="699"/>
      <c r="W11" s="699"/>
      <c r="X11" s="699"/>
      <c r="Y11" s="699"/>
      <c r="Z11" s="699"/>
      <c r="AA11" s="702"/>
    </row>
    <row r="12" spans="1:27">
      <c r="A12" s="477" t="s">
        <v>449</v>
      </c>
      <c r="B12" s="476" t="s">
        <v>450</v>
      </c>
      <c r="C12" s="737">
        <v>32575199.463100001</v>
      </c>
      <c r="D12" s="726">
        <v>26750554.965999998</v>
      </c>
      <c r="E12" s="726">
        <v>2251054.1743999999</v>
      </c>
      <c r="F12" s="726"/>
      <c r="G12" s="726"/>
      <c r="H12" s="726">
        <v>4812244.4945</v>
      </c>
      <c r="I12" s="726"/>
      <c r="J12" s="726">
        <v>46829.8</v>
      </c>
      <c r="K12" s="726"/>
      <c r="L12" s="726">
        <v>1012400.0026</v>
      </c>
      <c r="M12" s="726"/>
      <c r="N12" s="726"/>
      <c r="O12" s="726">
        <v>330344.84000000003</v>
      </c>
      <c r="P12" s="726"/>
      <c r="Q12" s="726">
        <v>509444.18</v>
      </c>
      <c r="R12" s="726"/>
      <c r="S12" s="699"/>
      <c r="T12" s="699"/>
      <c r="U12" s="699"/>
      <c r="V12" s="699"/>
      <c r="W12" s="699"/>
      <c r="X12" s="699"/>
      <c r="Y12" s="699"/>
      <c r="Z12" s="699"/>
      <c r="AA12" s="702"/>
    </row>
    <row r="13" spans="1:27">
      <c r="A13" s="477" t="s">
        <v>451</v>
      </c>
      <c r="B13" s="476" t="s">
        <v>452</v>
      </c>
      <c r="C13" s="737">
        <v>30463922.392299999</v>
      </c>
      <c r="D13" s="726">
        <v>29146340.3638</v>
      </c>
      <c r="E13" s="726"/>
      <c r="F13" s="726"/>
      <c r="G13" s="726"/>
      <c r="H13" s="726">
        <v>1139630.257</v>
      </c>
      <c r="I13" s="726"/>
      <c r="J13" s="726"/>
      <c r="K13" s="726"/>
      <c r="L13" s="726">
        <v>177951.7715</v>
      </c>
      <c r="M13" s="726"/>
      <c r="N13" s="726"/>
      <c r="O13" s="726"/>
      <c r="P13" s="726"/>
      <c r="Q13" s="726"/>
      <c r="R13" s="726"/>
      <c r="S13" s="699"/>
      <c r="T13" s="699"/>
      <c r="U13" s="699"/>
      <c r="V13" s="699"/>
      <c r="W13" s="699"/>
      <c r="X13" s="699"/>
      <c r="Y13" s="699"/>
      <c r="Z13" s="699"/>
      <c r="AA13" s="702"/>
    </row>
    <row r="14" spans="1:27">
      <c r="A14" s="477" t="s">
        <v>453</v>
      </c>
      <c r="B14" s="476" t="s">
        <v>454</v>
      </c>
      <c r="C14" s="737">
        <v>17520630.3068</v>
      </c>
      <c r="D14" s="726">
        <v>16436325.789100001</v>
      </c>
      <c r="E14" s="726"/>
      <c r="F14" s="726"/>
      <c r="G14" s="726"/>
      <c r="H14" s="726">
        <v>892457.45649999997</v>
      </c>
      <c r="I14" s="726"/>
      <c r="J14" s="726"/>
      <c r="K14" s="726"/>
      <c r="L14" s="726">
        <v>191847.0612</v>
      </c>
      <c r="M14" s="726"/>
      <c r="N14" s="726"/>
      <c r="O14" s="726"/>
      <c r="P14" s="726"/>
      <c r="Q14" s="726"/>
      <c r="R14" s="726"/>
      <c r="S14" s="699"/>
      <c r="T14" s="699"/>
      <c r="U14" s="699"/>
      <c r="V14" s="699"/>
      <c r="W14" s="699"/>
      <c r="X14" s="699"/>
      <c r="Y14" s="699"/>
      <c r="Z14" s="699"/>
      <c r="AA14" s="702"/>
    </row>
    <row r="15" spans="1:27">
      <c r="A15" s="475">
        <v>1.2</v>
      </c>
      <c r="B15" s="473" t="s">
        <v>648</v>
      </c>
      <c r="C15" s="738">
        <v>4833920.18</v>
      </c>
      <c r="D15" s="726">
        <v>1440628.1</v>
      </c>
      <c r="E15" s="726">
        <v>35370.32</v>
      </c>
      <c r="F15" s="726"/>
      <c r="G15" s="726"/>
      <c r="H15" s="726">
        <v>806794.96</v>
      </c>
      <c r="I15" s="726"/>
      <c r="J15" s="726">
        <v>17205.29</v>
      </c>
      <c r="K15" s="726"/>
      <c r="L15" s="726">
        <v>2586497.12</v>
      </c>
      <c r="M15" s="726">
        <v>53905.95</v>
      </c>
      <c r="N15" s="726">
        <v>450444.66</v>
      </c>
      <c r="O15" s="726">
        <v>978525.26</v>
      </c>
      <c r="P15" s="726">
        <v>428810.59</v>
      </c>
      <c r="Q15" s="726">
        <v>386480.59</v>
      </c>
      <c r="R15" s="726"/>
      <c r="S15" s="699"/>
      <c r="T15" s="699"/>
      <c r="U15" s="699"/>
      <c r="V15" s="699"/>
      <c r="W15" s="699"/>
      <c r="X15" s="699"/>
      <c r="Y15" s="699"/>
      <c r="Z15" s="699"/>
      <c r="AA15" s="702"/>
    </row>
    <row r="16" spans="1:27">
      <c r="A16" s="474">
        <v>1.3</v>
      </c>
      <c r="B16" s="473" t="s">
        <v>493</v>
      </c>
      <c r="C16" s="739"/>
      <c r="D16" s="740"/>
      <c r="E16" s="740"/>
      <c r="F16" s="740"/>
      <c r="G16" s="740"/>
      <c r="H16" s="740"/>
      <c r="I16" s="740"/>
      <c r="J16" s="740"/>
      <c r="K16" s="740"/>
      <c r="L16" s="740"/>
      <c r="M16" s="740"/>
      <c r="N16" s="740"/>
      <c r="O16" s="740"/>
      <c r="P16" s="740"/>
      <c r="Q16" s="740"/>
      <c r="R16" s="740"/>
      <c r="S16" s="703"/>
      <c r="T16" s="703"/>
      <c r="U16" s="703"/>
      <c r="V16" s="703"/>
      <c r="W16" s="703"/>
      <c r="X16" s="703"/>
      <c r="Y16" s="703"/>
      <c r="Z16" s="703"/>
      <c r="AA16" s="704"/>
    </row>
    <row r="17" spans="1:27" s="463" customFormat="1">
      <c r="A17" s="471" t="s">
        <v>455</v>
      </c>
      <c r="B17" s="472" t="s">
        <v>456</v>
      </c>
      <c r="C17" s="741">
        <v>207129235.8583</v>
      </c>
      <c r="D17" s="727">
        <v>179173860.41370001</v>
      </c>
      <c r="E17" s="727">
        <v>2272565.9544000002</v>
      </c>
      <c r="F17" s="727"/>
      <c r="G17" s="727"/>
      <c r="H17" s="727">
        <v>16867949.528099999</v>
      </c>
      <c r="I17" s="727"/>
      <c r="J17" s="727">
        <v>229631.26</v>
      </c>
      <c r="K17" s="727"/>
      <c r="L17" s="727">
        <v>11087425.9165</v>
      </c>
      <c r="M17" s="727">
        <v>326084.45</v>
      </c>
      <c r="N17" s="727">
        <v>1827449.1986</v>
      </c>
      <c r="O17" s="727">
        <v>4138248.27</v>
      </c>
      <c r="P17" s="727">
        <v>2219106.15</v>
      </c>
      <c r="Q17" s="727">
        <v>682263.72</v>
      </c>
      <c r="R17" s="727"/>
      <c r="S17" s="700"/>
      <c r="T17" s="700"/>
      <c r="U17" s="700"/>
      <c r="V17" s="700"/>
      <c r="W17" s="700"/>
      <c r="X17" s="700"/>
      <c r="Y17" s="700"/>
      <c r="Z17" s="700"/>
      <c r="AA17" s="705"/>
    </row>
    <row r="18" spans="1:27" s="463" customFormat="1">
      <c r="A18" s="468" t="s">
        <v>457</v>
      </c>
      <c r="B18" s="469" t="s">
        <v>458</v>
      </c>
      <c r="C18" s="742">
        <v>186683767.6442</v>
      </c>
      <c r="D18" s="727">
        <v>158728392.19960001</v>
      </c>
      <c r="E18" s="727">
        <v>2272565.9544000002</v>
      </c>
      <c r="F18" s="727"/>
      <c r="G18" s="727"/>
      <c r="H18" s="727">
        <v>16867949.528099999</v>
      </c>
      <c r="I18" s="727"/>
      <c r="J18" s="727">
        <v>229631.26</v>
      </c>
      <c r="K18" s="727"/>
      <c r="L18" s="727">
        <v>11087425.9165</v>
      </c>
      <c r="M18" s="727">
        <v>326084.45</v>
      </c>
      <c r="N18" s="727">
        <v>1827449.1986</v>
      </c>
      <c r="O18" s="727">
        <v>4138248.27</v>
      </c>
      <c r="P18" s="727">
        <v>2219106.15</v>
      </c>
      <c r="Q18" s="727">
        <v>682263.72</v>
      </c>
      <c r="R18" s="727"/>
      <c r="S18" s="700"/>
      <c r="T18" s="700"/>
      <c r="U18" s="700"/>
      <c r="V18" s="700"/>
      <c r="W18" s="700"/>
      <c r="X18" s="700"/>
      <c r="Y18" s="700"/>
      <c r="Z18" s="700"/>
      <c r="AA18" s="705"/>
    </row>
    <row r="19" spans="1:27" s="463" customFormat="1">
      <c r="A19" s="471" t="s">
        <v>459</v>
      </c>
      <c r="B19" s="470" t="s">
        <v>460</v>
      </c>
      <c r="C19" s="743">
        <v>259827492.5178</v>
      </c>
      <c r="D19" s="727">
        <v>201567138.14230001</v>
      </c>
      <c r="E19" s="727">
        <v>1834768.8644999999</v>
      </c>
      <c r="F19" s="727"/>
      <c r="G19" s="727"/>
      <c r="H19" s="727">
        <v>40637910.382100001</v>
      </c>
      <c r="I19" s="727"/>
      <c r="J19" s="727">
        <v>441348.84</v>
      </c>
      <c r="K19" s="727"/>
      <c r="L19" s="727">
        <v>17622443.9934</v>
      </c>
      <c r="M19" s="727">
        <v>395577.80450000003</v>
      </c>
      <c r="N19" s="727">
        <v>2160307.835</v>
      </c>
      <c r="O19" s="727">
        <v>4298666.5483999997</v>
      </c>
      <c r="P19" s="727">
        <v>6452290.6500000004</v>
      </c>
      <c r="Q19" s="727">
        <v>764841.28</v>
      </c>
      <c r="R19" s="727"/>
      <c r="S19" s="700"/>
      <c r="T19" s="700"/>
      <c r="U19" s="700"/>
      <c r="V19" s="700"/>
      <c r="W19" s="700"/>
      <c r="X19" s="700"/>
      <c r="Y19" s="700"/>
      <c r="Z19" s="700"/>
      <c r="AA19" s="705"/>
    </row>
    <row r="20" spans="1:27" s="463" customFormat="1">
      <c r="A20" s="468" t="s">
        <v>461</v>
      </c>
      <c r="B20" s="469" t="s">
        <v>458</v>
      </c>
      <c r="C20" s="742">
        <v>253000024.3037</v>
      </c>
      <c r="D20" s="727">
        <v>194739669.92820001</v>
      </c>
      <c r="E20" s="727">
        <v>1834768.8644999999</v>
      </c>
      <c r="F20" s="727"/>
      <c r="G20" s="727"/>
      <c r="H20" s="727">
        <v>40637910.382100001</v>
      </c>
      <c r="I20" s="727"/>
      <c r="J20" s="727">
        <v>441348.84</v>
      </c>
      <c r="K20" s="727"/>
      <c r="L20" s="727">
        <v>17622443.9934</v>
      </c>
      <c r="M20" s="727">
        <v>395577.80450000003</v>
      </c>
      <c r="N20" s="727">
        <v>2160307.835</v>
      </c>
      <c r="O20" s="727">
        <v>4298666.5483999997</v>
      </c>
      <c r="P20" s="727">
        <v>6452290.6500000004</v>
      </c>
      <c r="Q20" s="727">
        <v>764841.28</v>
      </c>
      <c r="R20" s="727"/>
      <c r="S20" s="700"/>
      <c r="T20" s="700"/>
      <c r="U20" s="700"/>
      <c r="V20" s="700"/>
      <c r="W20" s="700"/>
      <c r="X20" s="700"/>
      <c r="Y20" s="700"/>
      <c r="Z20" s="700"/>
      <c r="AA20" s="705"/>
    </row>
    <row r="21" spans="1:27" s="463" customFormat="1">
      <c r="A21" s="467">
        <v>1.4</v>
      </c>
      <c r="B21" s="466" t="s">
        <v>462</v>
      </c>
      <c r="C21" s="744"/>
      <c r="D21" s="727"/>
      <c r="E21" s="727"/>
      <c r="F21" s="727"/>
      <c r="G21" s="727"/>
      <c r="H21" s="727"/>
      <c r="I21" s="727"/>
      <c r="J21" s="727"/>
      <c r="K21" s="727"/>
      <c r="L21" s="727"/>
      <c r="M21" s="727"/>
      <c r="N21" s="727"/>
      <c r="O21" s="727"/>
      <c r="P21" s="727"/>
      <c r="Q21" s="727"/>
      <c r="R21" s="727"/>
      <c r="S21" s="700"/>
      <c r="T21" s="700"/>
      <c r="U21" s="700"/>
      <c r="V21" s="700"/>
      <c r="W21" s="700"/>
      <c r="X21" s="700"/>
      <c r="Y21" s="700"/>
      <c r="Z21" s="700"/>
      <c r="AA21" s="705"/>
    </row>
    <row r="22" spans="1:27" s="463" customFormat="1" ht="13.5" thickBot="1">
      <c r="A22" s="465">
        <v>1.5</v>
      </c>
      <c r="B22" s="464" t="s">
        <v>463</v>
      </c>
      <c r="C22" s="745">
        <v>20445468.2141</v>
      </c>
      <c r="D22" s="746">
        <v>20445468.2141</v>
      </c>
      <c r="E22" s="746"/>
      <c r="F22" s="746"/>
      <c r="G22" s="746"/>
      <c r="H22" s="746"/>
      <c r="I22" s="746"/>
      <c r="J22" s="746"/>
      <c r="K22" s="746"/>
      <c r="L22" s="746"/>
      <c r="M22" s="746"/>
      <c r="N22" s="746"/>
      <c r="O22" s="746"/>
      <c r="P22" s="746"/>
      <c r="Q22" s="746"/>
      <c r="R22" s="746"/>
      <c r="S22" s="706"/>
      <c r="T22" s="706"/>
      <c r="U22" s="706"/>
      <c r="V22" s="706"/>
      <c r="W22" s="706"/>
      <c r="X22" s="706"/>
      <c r="Y22" s="706"/>
      <c r="Z22" s="706"/>
      <c r="AA22" s="707"/>
    </row>
    <row r="23" spans="1:27">
      <c r="A23" s="45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topLeftCell="A7" zoomScale="80" zoomScaleNormal="80" workbookViewId="0">
      <selection activeCell="M32" sqref="M32"/>
    </sheetView>
  </sheetViews>
  <sheetFormatPr defaultColWidth="8.85546875" defaultRowHeight="15"/>
  <cols>
    <col min="1" max="1" width="8.85546875" style="580"/>
    <col min="2" max="2" width="69.140625" style="581" customWidth="1"/>
    <col min="3" max="3" width="13.5703125" style="546" customWidth="1"/>
    <col min="4" max="4" width="14.42578125" style="546" customWidth="1"/>
    <col min="5" max="8" width="13.140625" style="546" customWidth="1"/>
    <col min="9" max="16384" width="8.85546875" style="546"/>
  </cols>
  <sheetData>
    <row r="1" spans="1:8">
      <c r="A1" s="232" t="s">
        <v>30</v>
      </c>
      <c r="B1" s="545" t="str">
        <f>'Info '!C2</f>
        <v>JSC Ziraat Bank Georgia</v>
      </c>
      <c r="C1" s="545"/>
    </row>
    <row r="2" spans="1:8">
      <c r="A2" s="232" t="s">
        <v>31</v>
      </c>
      <c r="B2" s="722">
        <f>'1. key ratios '!B2</f>
        <v>45838</v>
      </c>
      <c r="C2" s="547"/>
      <c r="D2" s="548"/>
      <c r="E2" s="548"/>
      <c r="F2" s="548"/>
      <c r="G2" s="548"/>
      <c r="H2" s="548"/>
    </row>
    <row r="3" spans="1:8">
      <c r="A3" s="232"/>
      <c r="B3" s="547"/>
      <c r="C3" s="547"/>
      <c r="D3" s="548"/>
      <c r="E3" s="548"/>
      <c r="F3" s="548"/>
      <c r="G3" s="548"/>
      <c r="H3" s="548"/>
    </row>
    <row r="4" spans="1:8" ht="21" customHeight="1">
      <c r="A4" s="758" t="s">
        <v>6</v>
      </c>
      <c r="B4" s="759" t="s">
        <v>519</v>
      </c>
      <c r="C4" s="761" t="s">
        <v>520</v>
      </c>
      <c r="D4" s="761"/>
      <c r="E4" s="761"/>
      <c r="F4" s="761" t="s">
        <v>521</v>
      </c>
      <c r="G4" s="761"/>
      <c r="H4" s="762"/>
    </row>
    <row r="5" spans="1:8" ht="21" customHeight="1">
      <c r="A5" s="758"/>
      <c r="B5" s="760"/>
      <c r="C5" s="549" t="s">
        <v>32</v>
      </c>
      <c r="D5" s="549" t="s">
        <v>33</v>
      </c>
      <c r="E5" s="549" t="s">
        <v>34</v>
      </c>
      <c r="F5" s="549" t="s">
        <v>32</v>
      </c>
      <c r="G5" s="549" t="s">
        <v>33</v>
      </c>
      <c r="H5" s="549" t="s">
        <v>34</v>
      </c>
    </row>
    <row r="6" spans="1:8" ht="26.45" customHeight="1">
      <c r="A6" s="758"/>
      <c r="B6" s="550" t="s">
        <v>522</v>
      </c>
      <c r="C6" s="763"/>
      <c r="D6" s="764"/>
      <c r="E6" s="764"/>
      <c r="F6" s="764"/>
      <c r="G6" s="764"/>
      <c r="H6" s="765"/>
    </row>
    <row r="7" spans="1:8" ht="23.1" customHeight="1">
      <c r="A7" s="551">
        <v>1</v>
      </c>
      <c r="B7" s="552" t="s">
        <v>523</v>
      </c>
      <c r="C7" s="882">
        <v>26671789.809999999</v>
      </c>
      <c r="D7" s="882">
        <v>101778013.95639999</v>
      </c>
      <c r="E7" s="883">
        <f>C7+D7</f>
        <v>128449803.76639999</v>
      </c>
      <c r="F7" s="882">
        <v>22354246.880000003</v>
      </c>
      <c r="G7" s="882">
        <v>47390355.034699999</v>
      </c>
      <c r="H7" s="883">
        <f>F7+G7</f>
        <v>69744601.914700001</v>
      </c>
    </row>
    <row r="8" spans="1:8">
      <c r="A8" s="551">
        <v>1.1000000000000001</v>
      </c>
      <c r="B8" s="553" t="s">
        <v>524</v>
      </c>
      <c r="C8" s="882">
        <v>4144442</v>
      </c>
      <c r="D8" s="882">
        <v>8426853.5482999999</v>
      </c>
      <c r="E8" s="883">
        <f t="shared" ref="E8:E36" si="0">C8+D8</f>
        <v>12571295.5483</v>
      </c>
      <c r="F8" s="882">
        <v>2992796.83</v>
      </c>
      <c r="G8" s="882">
        <v>6273275.3798000002</v>
      </c>
      <c r="H8" s="883">
        <f t="shared" ref="H8:H36" si="1">F8+G8</f>
        <v>9266072.2098000012</v>
      </c>
    </row>
    <row r="9" spans="1:8">
      <c r="A9" s="551">
        <v>1.2</v>
      </c>
      <c r="B9" s="553" t="s">
        <v>525</v>
      </c>
      <c r="C9" s="882">
        <v>2497318.88</v>
      </c>
      <c r="D9" s="882">
        <v>38210875.033999994</v>
      </c>
      <c r="E9" s="883">
        <f t="shared" si="0"/>
        <v>40708193.913999997</v>
      </c>
      <c r="F9" s="882">
        <v>1316401.17</v>
      </c>
      <c r="G9" s="882">
        <v>22656711.0057</v>
      </c>
      <c r="H9" s="883">
        <f t="shared" si="1"/>
        <v>23973112.175700001</v>
      </c>
    </row>
    <row r="10" spans="1:8">
      <c r="A10" s="551">
        <v>1.3</v>
      </c>
      <c r="B10" s="553" t="s">
        <v>526</v>
      </c>
      <c r="C10" s="882">
        <v>20030028.93</v>
      </c>
      <c r="D10" s="882">
        <v>55140285.3741</v>
      </c>
      <c r="E10" s="883">
        <f t="shared" si="0"/>
        <v>75170314.304100007</v>
      </c>
      <c r="F10" s="882">
        <v>18045048.880000003</v>
      </c>
      <c r="G10" s="882">
        <v>18460368.6492</v>
      </c>
      <c r="H10" s="883">
        <f t="shared" si="1"/>
        <v>36505417.529200003</v>
      </c>
    </row>
    <row r="11" spans="1:8">
      <c r="A11" s="551">
        <v>2</v>
      </c>
      <c r="B11" s="554" t="s">
        <v>527</v>
      </c>
      <c r="C11" s="882"/>
      <c r="D11" s="882"/>
      <c r="E11" s="883">
        <f t="shared" si="0"/>
        <v>0</v>
      </c>
      <c r="F11" s="882"/>
      <c r="G11" s="882"/>
      <c r="H11" s="883">
        <f t="shared" si="1"/>
        <v>0</v>
      </c>
    </row>
    <row r="12" spans="1:8">
      <c r="A12" s="551">
        <v>2.1</v>
      </c>
      <c r="B12" s="555" t="s">
        <v>528</v>
      </c>
      <c r="C12" s="882"/>
      <c r="D12" s="882"/>
      <c r="E12" s="883">
        <f t="shared" si="0"/>
        <v>0</v>
      </c>
      <c r="F12" s="882"/>
      <c r="G12" s="882"/>
      <c r="H12" s="883">
        <f t="shared" si="1"/>
        <v>0</v>
      </c>
    </row>
    <row r="13" spans="1:8" ht="26.45" customHeight="1">
      <c r="A13" s="551">
        <v>3</v>
      </c>
      <c r="B13" s="556" t="s">
        <v>529</v>
      </c>
      <c r="C13" s="882"/>
      <c r="D13" s="882"/>
      <c r="E13" s="883">
        <f t="shared" si="0"/>
        <v>0</v>
      </c>
      <c r="F13" s="882"/>
      <c r="G13" s="882"/>
      <c r="H13" s="883">
        <f t="shared" si="1"/>
        <v>0</v>
      </c>
    </row>
    <row r="14" spans="1:8" ht="26.45" customHeight="1">
      <c r="A14" s="551">
        <v>4</v>
      </c>
      <c r="B14" s="557" t="s">
        <v>530</v>
      </c>
      <c r="C14" s="882"/>
      <c r="D14" s="882"/>
      <c r="E14" s="883">
        <f t="shared" si="0"/>
        <v>0</v>
      </c>
      <c r="F14" s="882"/>
      <c r="G14" s="882"/>
      <c r="H14" s="883">
        <f t="shared" si="1"/>
        <v>0</v>
      </c>
    </row>
    <row r="15" spans="1:8" ht="24.6" customHeight="1">
      <c r="A15" s="551">
        <v>5</v>
      </c>
      <c r="B15" s="558" t="s">
        <v>531</v>
      </c>
      <c r="C15" s="884"/>
      <c r="D15" s="884"/>
      <c r="E15" s="885">
        <f t="shared" si="0"/>
        <v>0</v>
      </c>
      <c r="F15" s="884">
        <v>0</v>
      </c>
      <c r="G15" s="884">
        <v>0</v>
      </c>
      <c r="H15" s="885">
        <f t="shared" si="1"/>
        <v>0</v>
      </c>
    </row>
    <row r="16" spans="1:8">
      <c r="A16" s="551">
        <v>5.0999999999999996</v>
      </c>
      <c r="B16" s="559" t="s">
        <v>532</v>
      </c>
      <c r="C16" s="882"/>
      <c r="D16" s="882"/>
      <c r="E16" s="883">
        <f t="shared" si="0"/>
        <v>0</v>
      </c>
      <c r="F16" s="882"/>
      <c r="G16" s="882"/>
      <c r="H16" s="883">
        <f t="shared" si="1"/>
        <v>0</v>
      </c>
    </row>
    <row r="17" spans="1:8">
      <c r="A17" s="551">
        <v>5.2</v>
      </c>
      <c r="B17" s="559" t="s">
        <v>533</v>
      </c>
      <c r="C17" s="882"/>
      <c r="D17" s="882"/>
      <c r="E17" s="883">
        <f t="shared" si="0"/>
        <v>0</v>
      </c>
      <c r="F17" s="882"/>
      <c r="G17" s="882"/>
      <c r="H17" s="883">
        <f t="shared" si="1"/>
        <v>0</v>
      </c>
    </row>
    <row r="18" spans="1:8">
      <c r="A18" s="551">
        <v>5.3</v>
      </c>
      <c r="B18" s="560" t="s">
        <v>534</v>
      </c>
      <c r="C18" s="882"/>
      <c r="D18" s="882"/>
      <c r="E18" s="883">
        <f t="shared" si="0"/>
        <v>0</v>
      </c>
      <c r="F18" s="882"/>
      <c r="G18" s="882"/>
      <c r="H18" s="883">
        <f t="shared" si="1"/>
        <v>0</v>
      </c>
    </row>
    <row r="19" spans="1:8">
      <c r="A19" s="551">
        <v>6</v>
      </c>
      <c r="B19" s="556" t="s">
        <v>535</v>
      </c>
      <c r="C19" s="882">
        <v>99796274.634699985</v>
      </c>
      <c r="D19" s="882">
        <v>130092509.30509999</v>
      </c>
      <c r="E19" s="883">
        <f t="shared" si="0"/>
        <v>229888783.93979996</v>
      </c>
      <c r="F19" s="882">
        <v>86560477.448799998</v>
      </c>
      <c r="G19" s="882">
        <v>63761057.957599998</v>
      </c>
      <c r="H19" s="883">
        <f t="shared" si="1"/>
        <v>150321535.4064</v>
      </c>
    </row>
    <row r="20" spans="1:8">
      <c r="A20" s="551">
        <v>6.1</v>
      </c>
      <c r="B20" s="559" t="s">
        <v>533</v>
      </c>
      <c r="C20" s="882">
        <v>0</v>
      </c>
      <c r="D20" s="882"/>
      <c r="E20" s="883">
        <f t="shared" si="0"/>
        <v>0</v>
      </c>
      <c r="F20" s="882">
        <v>2593857.41</v>
      </c>
      <c r="G20" s="882"/>
      <c r="H20" s="883">
        <f t="shared" si="1"/>
        <v>2593857.41</v>
      </c>
    </row>
    <row r="21" spans="1:8">
      <c r="A21" s="551">
        <v>6.2</v>
      </c>
      <c r="B21" s="560" t="s">
        <v>534</v>
      </c>
      <c r="C21" s="882">
        <v>99796274.634699985</v>
      </c>
      <c r="D21" s="882">
        <v>130092509.30509999</v>
      </c>
      <c r="E21" s="883">
        <f t="shared" si="0"/>
        <v>229888783.93979996</v>
      </c>
      <c r="F21" s="882">
        <v>83966620.038800001</v>
      </c>
      <c r="G21" s="882">
        <v>63761057.957599998</v>
      </c>
      <c r="H21" s="883">
        <f t="shared" si="1"/>
        <v>147727677.9964</v>
      </c>
    </row>
    <row r="22" spans="1:8">
      <c r="A22" s="551">
        <v>7</v>
      </c>
      <c r="B22" s="554" t="s">
        <v>536</v>
      </c>
      <c r="C22" s="882"/>
      <c r="D22" s="882"/>
      <c r="E22" s="883">
        <f t="shared" si="0"/>
        <v>0</v>
      </c>
      <c r="F22" s="882"/>
      <c r="G22" s="882"/>
      <c r="H22" s="883">
        <f t="shared" si="1"/>
        <v>0</v>
      </c>
    </row>
    <row r="23" spans="1:8">
      <c r="A23" s="551">
        <v>8</v>
      </c>
      <c r="B23" s="561" t="s">
        <v>537</v>
      </c>
      <c r="C23" s="882"/>
      <c r="D23" s="882"/>
      <c r="E23" s="883">
        <f t="shared" si="0"/>
        <v>0</v>
      </c>
      <c r="F23" s="882"/>
      <c r="G23" s="882"/>
      <c r="H23" s="883">
        <f t="shared" si="1"/>
        <v>0</v>
      </c>
    </row>
    <row r="24" spans="1:8">
      <c r="A24" s="551">
        <v>9</v>
      </c>
      <c r="B24" s="557" t="s">
        <v>538</v>
      </c>
      <c r="C24" s="882">
        <v>5242128.95</v>
      </c>
      <c r="D24" s="882">
        <v>0</v>
      </c>
      <c r="E24" s="883">
        <f t="shared" si="0"/>
        <v>5242128.95</v>
      </c>
      <c r="F24" s="882">
        <v>4222747.57</v>
      </c>
      <c r="G24" s="882">
        <v>0</v>
      </c>
      <c r="H24" s="883">
        <f t="shared" si="1"/>
        <v>4222747.57</v>
      </c>
    </row>
    <row r="25" spans="1:8">
      <c r="A25" s="551">
        <v>9.1</v>
      </c>
      <c r="B25" s="559" t="s">
        <v>539</v>
      </c>
      <c r="C25" s="882">
        <v>5242128.95</v>
      </c>
      <c r="D25" s="882"/>
      <c r="E25" s="883">
        <f t="shared" si="0"/>
        <v>5242128.95</v>
      </c>
      <c r="F25" s="882">
        <v>4222747.57</v>
      </c>
      <c r="G25" s="882"/>
      <c r="H25" s="883">
        <f t="shared" si="1"/>
        <v>4222747.57</v>
      </c>
    </row>
    <row r="26" spans="1:8">
      <c r="A26" s="551">
        <v>9.1999999999999993</v>
      </c>
      <c r="B26" s="559" t="s">
        <v>540</v>
      </c>
      <c r="C26" s="882"/>
      <c r="D26" s="882"/>
      <c r="E26" s="883">
        <f t="shared" si="0"/>
        <v>0</v>
      </c>
      <c r="F26" s="882"/>
      <c r="G26" s="882"/>
      <c r="H26" s="883">
        <f t="shared" si="1"/>
        <v>0</v>
      </c>
    </row>
    <row r="27" spans="1:8">
      <c r="A27" s="551">
        <v>10</v>
      </c>
      <c r="B27" s="557" t="s">
        <v>541</v>
      </c>
      <c r="C27" s="882">
        <v>1165107.57</v>
      </c>
      <c r="D27" s="882">
        <v>0</v>
      </c>
      <c r="E27" s="883">
        <f t="shared" si="0"/>
        <v>1165107.57</v>
      </c>
      <c r="F27" s="882">
        <v>803324.24</v>
      </c>
      <c r="G27" s="882">
        <v>0</v>
      </c>
      <c r="H27" s="883">
        <f t="shared" si="1"/>
        <v>803324.24</v>
      </c>
    </row>
    <row r="28" spans="1:8">
      <c r="A28" s="551">
        <v>10.1</v>
      </c>
      <c r="B28" s="559" t="s">
        <v>542</v>
      </c>
      <c r="C28" s="882"/>
      <c r="D28" s="882"/>
      <c r="E28" s="883">
        <f t="shared" si="0"/>
        <v>0</v>
      </c>
      <c r="F28" s="882"/>
      <c r="G28" s="882"/>
      <c r="H28" s="883">
        <f t="shared" si="1"/>
        <v>0</v>
      </c>
    </row>
    <row r="29" spans="1:8">
      <c r="A29" s="551">
        <v>10.199999999999999</v>
      </c>
      <c r="B29" s="559" t="s">
        <v>543</v>
      </c>
      <c r="C29" s="882">
        <v>1165107.57</v>
      </c>
      <c r="D29" s="882"/>
      <c r="E29" s="883">
        <f t="shared" si="0"/>
        <v>1165107.57</v>
      </c>
      <c r="F29" s="882">
        <v>803324.24</v>
      </c>
      <c r="G29" s="882"/>
      <c r="H29" s="883">
        <f t="shared" si="1"/>
        <v>803324.24</v>
      </c>
    </row>
    <row r="30" spans="1:8">
      <c r="A30" s="551">
        <v>11</v>
      </c>
      <c r="B30" s="557" t="s">
        <v>544</v>
      </c>
      <c r="C30" s="882">
        <v>261486.67</v>
      </c>
      <c r="D30" s="882">
        <v>0</v>
      </c>
      <c r="E30" s="883">
        <f t="shared" si="0"/>
        <v>261486.67</v>
      </c>
      <c r="F30" s="882">
        <v>442954.5</v>
      </c>
      <c r="G30" s="882">
        <v>0</v>
      </c>
      <c r="H30" s="883">
        <f t="shared" si="1"/>
        <v>442954.5</v>
      </c>
    </row>
    <row r="31" spans="1:8">
      <c r="A31" s="551">
        <v>11.1</v>
      </c>
      <c r="B31" s="559" t="s">
        <v>545</v>
      </c>
      <c r="C31" s="882">
        <v>261486.67</v>
      </c>
      <c r="D31" s="882">
        <v>0</v>
      </c>
      <c r="E31" s="883">
        <f t="shared" si="0"/>
        <v>261486.67</v>
      </c>
      <c r="F31" s="882">
        <v>442954.5</v>
      </c>
      <c r="G31" s="882">
        <v>0</v>
      </c>
      <c r="H31" s="883">
        <f t="shared" si="1"/>
        <v>442954.5</v>
      </c>
    </row>
    <row r="32" spans="1:8">
      <c r="A32" s="551">
        <v>11.2</v>
      </c>
      <c r="B32" s="559" t="s">
        <v>546</v>
      </c>
      <c r="C32" s="882">
        <v>0</v>
      </c>
      <c r="D32" s="882">
        <v>0</v>
      </c>
      <c r="E32" s="883">
        <f t="shared" si="0"/>
        <v>0</v>
      </c>
      <c r="F32" s="882">
        <v>0</v>
      </c>
      <c r="G32" s="882">
        <v>0</v>
      </c>
      <c r="H32" s="883">
        <f t="shared" si="1"/>
        <v>0</v>
      </c>
    </row>
    <row r="33" spans="1:8">
      <c r="A33" s="551">
        <v>13</v>
      </c>
      <c r="B33" s="557" t="s">
        <v>547</v>
      </c>
      <c r="C33" s="882">
        <v>6364643.870000001</v>
      </c>
      <c r="D33" s="882">
        <v>2347532.3316999995</v>
      </c>
      <c r="E33" s="883">
        <f t="shared" si="0"/>
        <v>8712176.2017000001</v>
      </c>
      <c r="F33" s="882">
        <v>930001.52</v>
      </c>
      <c r="G33" s="882">
        <v>1272273.9151999999</v>
      </c>
      <c r="H33" s="883">
        <f t="shared" si="1"/>
        <v>2202275.4352000002</v>
      </c>
    </row>
    <row r="34" spans="1:8">
      <c r="A34" s="551">
        <v>13.1</v>
      </c>
      <c r="B34" s="562" t="s">
        <v>548</v>
      </c>
      <c r="C34" s="882">
        <v>302210</v>
      </c>
      <c r="D34" s="882"/>
      <c r="E34" s="883">
        <f t="shared" si="0"/>
        <v>302210</v>
      </c>
      <c r="F34" s="882">
        <v>67640</v>
      </c>
      <c r="G34" s="882"/>
      <c r="H34" s="883">
        <f t="shared" si="1"/>
        <v>67640</v>
      </c>
    </row>
    <row r="35" spans="1:8">
      <c r="A35" s="551">
        <v>13.2</v>
      </c>
      <c r="B35" s="562" t="s">
        <v>549</v>
      </c>
      <c r="C35" s="882">
        <v>0</v>
      </c>
      <c r="D35" s="882">
        <v>0</v>
      </c>
      <c r="E35" s="883">
        <f t="shared" si="0"/>
        <v>0</v>
      </c>
      <c r="F35" s="882"/>
      <c r="G35" s="882"/>
      <c r="H35" s="883">
        <f t="shared" si="1"/>
        <v>0</v>
      </c>
    </row>
    <row r="36" spans="1:8">
      <c r="A36" s="551">
        <v>14</v>
      </c>
      <c r="B36" s="563" t="s">
        <v>550</v>
      </c>
      <c r="C36" s="882">
        <v>139501431.50469998</v>
      </c>
      <c r="D36" s="882">
        <v>234218055.5932</v>
      </c>
      <c r="E36" s="883">
        <f t="shared" si="0"/>
        <v>373719487.09789997</v>
      </c>
      <c r="F36" s="882">
        <v>115313752.15879998</v>
      </c>
      <c r="G36" s="882">
        <v>112423686.9075</v>
      </c>
      <c r="H36" s="883">
        <f t="shared" si="1"/>
        <v>227737439.06629997</v>
      </c>
    </row>
    <row r="37" spans="1:8" ht="22.5" customHeight="1">
      <c r="A37" s="551"/>
      <c r="B37" s="564" t="s">
        <v>551</v>
      </c>
      <c r="C37" s="886"/>
      <c r="D37" s="887"/>
      <c r="E37" s="887"/>
      <c r="F37" s="887"/>
      <c r="G37" s="887"/>
      <c r="H37" s="888"/>
    </row>
    <row r="38" spans="1:8">
      <c r="A38" s="551">
        <v>15</v>
      </c>
      <c r="B38" s="565" t="s">
        <v>552</v>
      </c>
      <c r="C38" s="889"/>
      <c r="D38" s="889"/>
      <c r="E38" s="890">
        <f>C38+D38</f>
        <v>0</v>
      </c>
      <c r="F38" s="889"/>
      <c r="G38" s="889"/>
      <c r="H38" s="890">
        <f>F38+G38</f>
        <v>0</v>
      </c>
    </row>
    <row r="39" spans="1:8">
      <c r="A39" s="566">
        <v>15.1</v>
      </c>
      <c r="B39" s="567" t="s">
        <v>528</v>
      </c>
      <c r="C39" s="889"/>
      <c r="D39" s="889"/>
      <c r="E39" s="890">
        <f t="shared" ref="E39:E53" si="2">C39+D39</f>
        <v>0</v>
      </c>
      <c r="F39" s="889"/>
      <c r="G39" s="889"/>
      <c r="H39" s="890">
        <f t="shared" ref="H39:H53" si="3">F39+G39</f>
        <v>0</v>
      </c>
    </row>
    <row r="40" spans="1:8" ht="24" customHeight="1">
      <c r="A40" s="566">
        <v>16</v>
      </c>
      <c r="B40" s="554" t="s">
        <v>553</v>
      </c>
      <c r="C40" s="889"/>
      <c r="D40" s="889"/>
      <c r="E40" s="890">
        <f t="shared" si="2"/>
        <v>0</v>
      </c>
      <c r="F40" s="889"/>
      <c r="G40" s="889"/>
      <c r="H40" s="890">
        <f t="shared" si="3"/>
        <v>0</v>
      </c>
    </row>
    <row r="41" spans="1:8">
      <c r="A41" s="566">
        <v>17</v>
      </c>
      <c r="B41" s="554" t="s">
        <v>554</v>
      </c>
      <c r="C41" s="889">
        <v>52789416.599999994</v>
      </c>
      <c r="D41" s="889">
        <v>226328404.84379995</v>
      </c>
      <c r="E41" s="890">
        <f t="shared" si="2"/>
        <v>279117821.44379997</v>
      </c>
      <c r="F41" s="889">
        <v>33448067.879999999</v>
      </c>
      <c r="G41" s="889">
        <v>109698839.97539999</v>
      </c>
      <c r="H41" s="890">
        <f t="shared" si="3"/>
        <v>143146907.8554</v>
      </c>
    </row>
    <row r="42" spans="1:8">
      <c r="A42" s="566">
        <v>17.100000000000001</v>
      </c>
      <c r="B42" s="568" t="s">
        <v>555</v>
      </c>
      <c r="C42" s="889">
        <v>51886246.799999997</v>
      </c>
      <c r="D42" s="889">
        <v>217245676.92939997</v>
      </c>
      <c r="E42" s="890">
        <f t="shared" si="2"/>
        <v>269131923.72939998</v>
      </c>
      <c r="F42" s="889">
        <v>33315451.239999998</v>
      </c>
      <c r="G42" s="889">
        <v>99500806.58829999</v>
      </c>
      <c r="H42" s="890">
        <f t="shared" si="3"/>
        <v>132816257.82829998</v>
      </c>
    </row>
    <row r="43" spans="1:8">
      <c r="A43" s="566">
        <v>17.2</v>
      </c>
      <c r="B43" s="569" t="s">
        <v>556</v>
      </c>
      <c r="C43" s="889">
        <v>0</v>
      </c>
      <c r="D43" s="889">
        <v>8869036.5189999994</v>
      </c>
      <c r="E43" s="890">
        <f t="shared" si="2"/>
        <v>8869036.5189999994</v>
      </c>
      <c r="F43" s="889">
        <v>0</v>
      </c>
      <c r="G43" s="889">
        <v>9898603.9965000004</v>
      </c>
      <c r="H43" s="890">
        <f t="shared" si="3"/>
        <v>9898603.9965000004</v>
      </c>
    </row>
    <row r="44" spans="1:8">
      <c r="A44" s="566">
        <v>17.3</v>
      </c>
      <c r="B44" s="568" t="s">
        <v>557</v>
      </c>
      <c r="C44" s="889">
        <v>0</v>
      </c>
      <c r="D44" s="889"/>
      <c r="E44" s="890">
        <f t="shared" si="2"/>
        <v>0</v>
      </c>
      <c r="F44" s="889"/>
      <c r="G44" s="889"/>
      <c r="H44" s="890">
        <f t="shared" si="3"/>
        <v>0</v>
      </c>
    </row>
    <row r="45" spans="1:8">
      <c r="A45" s="566">
        <v>17.399999999999999</v>
      </c>
      <c r="B45" s="568" t="s">
        <v>558</v>
      </c>
      <c r="C45" s="889">
        <v>903169.8</v>
      </c>
      <c r="D45" s="889">
        <v>213691.39540000001</v>
      </c>
      <c r="E45" s="890">
        <f t="shared" si="2"/>
        <v>1116861.1954000001</v>
      </c>
      <c r="F45" s="889">
        <v>132616.64000000001</v>
      </c>
      <c r="G45" s="889">
        <v>299429.39059999998</v>
      </c>
      <c r="H45" s="890">
        <f t="shared" si="3"/>
        <v>432046.0306</v>
      </c>
    </row>
    <row r="46" spans="1:8">
      <c r="A46" s="566">
        <v>18</v>
      </c>
      <c r="B46" s="570" t="s">
        <v>559</v>
      </c>
      <c r="C46" s="889">
        <v>177097.52000000002</v>
      </c>
      <c r="D46" s="889">
        <v>51701.67</v>
      </c>
      <c r="E46" s="890">
        <f t="shared" si="2"/>
        <v>228799.19</v>
      </c>
      <c r="F46" s="889">
        <v>31365.759999999998</v>
      </c>
      <c r="G46" s="889">
        <v>101867.96</v>
      </c>
      <c r="H46" s="890">
        <f t="shared" si="3"/>
        <v>133233.72</v>
      </c>
    </row>
    <row r="47" spans="1:8">
      <c r="A47" s="566">
        <v>19</v>
      </c>
      <c r="B47" s="570" t="s">
        <v>560</v>
      </c>
      <c r="C47" s="889">
        <v>736719</v>
      </c>
      <c r="D47" s="889">
        <v>0</v>
      </c>
      <c r="E47" s="890">
        <f t="shared" si="2"/>
        <v>736719</v>
      </c>
      <c r="F47" s="889">
        <v>667057</v>
      </c>
      <c r="G47" s="889">
        <v>0</v>
      </c>
      <c r="H47" s="890">
        <f t="shared" si="3"/>
        <v>667057</v>
      </c>
    </row>
    <row r="48" spans="1:8">
      <c r="A48" s="566">
        <v>19.100000000000001</v>
      </c>
      <c r="B48" s="571" t="s">
        <v>561</v>
      </c>
      <c r="C48" s="889">
        <v>699487</v>
      </c>
      <c r="D48" s="889">
        <v>0</v>
      </c>
      <c r="E48" s="890">
        <f t="shared" si="2"/>
        <v>699487</v>
      </c>
      <c r="F48" s="889">
        <v>629825</v>
      </c>
      <c r="G48" s="889"/>
      <c r="H48" s="890">
        <f t="shared" si="3"/>
        <v>629825</v>
      </c>
    </row>
    <row r="49" spans="1:8">
      <c r="A49" s="566">
        <v>19.2</v>
      </c>
      <c r="B49" s="572" t="s">
        <v>562</v>
      </c>
      <c r="C49" s="889">
        <v>37232</v>
      </c>
      <c r="D49" s="889">
        <v>0</v>
      </c>
      <c r="E49" s="890">
        <f t="shared" si="2"/>
        <v>37232</v>
      </c>
      <c r="F49" s="889">
        <v>37232</v>
      </c>
      <c r="G49" s="889"/>
      <c r="H49" s="890">
        <f t="shared" si="3"/>
        <v>37232</v>
      </c>
    </row>
    <row r="50" spans="1:8">
      <c r="A50" s="566">
        <v>20</v>
      </c>
      <c r="B50" s="573" t="s">
        <v>563</v>
      </c>
      <c r="C50" s="889">
        <v>0</v>
      </c>
      <c r="D50" s="889">
        <v>0</v>
      </c>
      <c r="E50" s="890">
        <f t="shared" si="2"/>
        <v>0</v>
      </c>
      <c r="F50" s="889"/>
      <c r="G50" s="889"/>
      <c r="H50" s="890">
        <f t="shared" si="3"/>
        <v>0</v>
      </c>
    </row>
    <row r="51" spans="1:8">
      <c r="A51" s="566">
        <v>21</v>
      </c>
      <c r="B51" s="561" t="s">
        <v>564</v>
      </c>
      <c r="C51" s="889">
        <v>474601.68000000005</v>
      </c>
      <c r="D51" s="889">
        <v>8258675.9592000004</v>
      </c>
      <c r="E51" s="890">
        <f t="shared" si="2"/>
        <v>8733277.6392000001</v>
      </c>
      <c r="F51" s="889">
        <v>1196910.58</v>
      </c>
      <c r="G51" s="889">
        <v>2599031.2400000002</v>
      </c>
      <c r="H51" s="890">
        <f t="shared" si="3"/>
        <v>3795941.8200000003</v>
      </c>
    </row>
    <row r="52" spans="1:8">
      <c r="A52" s="566">
        <v>21.1</v>
      </c>
      <c r="B52" s="569" t="s">
        <v>565</v>
      </c>
      <c r="C52" s="889"/>
      <c r="D52" s="889"/>
      <c r="E52" s="890">
        <f t="shared" si="2"/>
        <v>0</v>
      </c>
      <c r="F52" s="889"/>
      <c r="G52" s="889"/>
      <c r="H52" s="890">
        <f t="shared" si="3"/>
        <v>0</v>
      </c>
    </row>
    <row r="53" spans="1:8">
      <c r="A53" s="566">
        <v>22</v>
      </c>
      <c r="B53" s="574" t="s">
        <v>566</v>
      </c>
      <c r="C53" s="889">
        <v>54177834.799999997</v>
      </c>
      <c r="D53" s="889">
        <v>234638782.47299993</v>
      </c>
      <c r="E53" s="890">
        <f t="shared" si="2"/>
        <v>288816617.27299994</v>
      </c>
      <c r="F53" s="889">
        <v>35343401.219999999</v>
      </c>
      <c r="G53" s="889">
        <v>112399739.17539997</v>
      </c>
      <c r="H53" s="890">
        <f t="shared" si="3"/>
        <v>147743140.39539999</v>
      </c>
    </row>
    <row r="54" spans="1:8" ht="24" customHeight="1">
      <c r="A54" s="566"/>
      <c r="B54" s="575" t="s">
        <v>567</v>
      </c>
      <c r="C54" s="891"/>
      <c r="D54" s="892"/>
      <c r="E54" s="892"/>
      <c r="F54" s="892"/>
      <c r="G54" s="892"/>
      <c r="H54" s="893"/>
    </row>
    <row r="55" spans="1:8">
      <c r="A55" s="566">
        <v>23</v>
      </c>
      <c r="B55" s="589" t="s">
        <v>708</v>
      </c>
      <c r="C55" s="889">
        <v>50000000</v>
      </c>
      <c r="D55" s="889"/>
      <c r="E55" s="890">
        <f>C55+D55</f>
        <v>50000000</v>
      </c>
      <c r="F55" s="889">
        <v>50000000</v>
      </c>
      <c r="G55" s="889"/>
      <c r="H55" s="890">
        <f>F55+G55</f>
        <v>50000000</v>
      </c>
    </row>
    <row r="56" spans="1:8">
      <c r="A56" s="566">
        <v>24</v>
      </c>
      <c r="B56" s="573" t="s">
        <v>569</v>
      </c>
      <c r="C56" s="889">
        <v>0</v>
      </c>
      <c r="D56" s="889"/>
      <c r="E56" s="890">
        <f t="shared" ref="E56:E69" si="4">C56+D56</f>
        <v>0</v>
      </c>
      <c r="F56" s="889">
        <v>0</v>
      </c>
      <c r="G56" s="889"/>
      <c r="H56" s="890">
        <f t="shared" ref="H56:H69" si="5">F56+G56</f>
        <v>0</v>
      </c>
    </row>
    <row r="57" spans="1:8">
      <c r="A57" s="566">
        <v>25</v>
      </c>
      <c r="B57" s="570" t="s">
        <v>570</v>
      </c>
      <c r="C57" s="889">
        <v>0</v>
      </c>
      <c r="D57" s="889"/>
      <c r="E57" s="890">
        <f t="shared" si="4"/>
        <v>0</v>
      </c>
      <c r="F57" s="889">
        <v>0</v>
      </c>
      <c r="G57" s="889"/>
      <c r="H57" s="890">
        <f t="shared" si="5"/>
        <v>0</v>
      </c>
    </row>
    <row r="58" spans="1:8">
      <c r="A58" s="566">
        <v>26</v>
      </c>
      <c r="B58" s="570" t="s">
        <v>571</v>
      </c>
      <c r="C58" s="889">
        <v>0</v>
      </c>
      <c r="D58" s="889"/>
      <c r="E58" s="890">
        <f t="shared" si="4"/>
        <v>0</v>
      </c>
      <c r="F58" s="889">
        <v>0</v>
      </c>
      <c r="G58" s="889"/>
      <c r="H58" s="890">
        <f t="shared" si="5"/>
        <v>0</v>
      </c>
    </row>
    <row r="59" spans="1:8">
      <c r="A59" s="566">
        <v>27</v>
      </c>
      <c r="B59" s="570" t="s">
        <v>572</v>
      </c>
      <c r="C59" s="889"/>
      <c r="D59" s="889"/>
      <c r="E59" s="890">
        <f t="shared" si="4"/>
        <v>0</v>
      </c>
      <c r="F59" s="889"/>
      <c r="G59" s="889"/>
      <c r="H59" s="890">
        <f t="shared" si="5"/>
        <v>0</v>
      </c>
    </row>
    <row r="60" spans="1:8">
      <c r="A60" s="566">
        <v>27.1</v>
      </c>
      <c r="B60" s="568" t="s">
        <v>573</v>
      </c>
      <c r="C60" s="889"/>
      <c r="D60" s="889"/>
      <c r="E60" s="890">
        <f t="shared" si="4"/>
        <v>0</v>
      </c>
      <c r="F60" s="889"/>
      <c r="G60" s="889"/>
      <c r="H60" s="890">
        <f t="shared" si="5"/>
        <v>0</v>
      </c>
    </row>
    <row r="61" spans="1:8">
      <c r="A61" s="566">
        <v>27.2</v>
      </c>
      <c r="B61" s="568" t="s">
        <v>574</v>
      </c>
      <c r="C61" s="889"/>
      <c r="D61" s="889"/>
      <c r="E61" s="890">
        <f t="shared" si="4"/>
        <v>0</v>
      </c>
      <c r="F61" s="889"/>
      <c r="G61" s="889"/>
      <c r="H61" s="890">
        <f t="shared" si="5"/>
        <v>0</v>
      </c>
    </row>
    <row r="62" spans="1:8">
      <c r="A62" s="566">
        <v>28</v>
      </c>
      <c r="B62" s="576" t="s">
        <v>575</v>
      </c>
      <c r="C62" s="889"/>
      <c r="D62" s="889"/>
      <c r="E62" s="890">
        <f t="shared" si="4"/>
        <v>0</v>
      </c>
      <c r="F62" s="889"/>
      <c r="G62" s="889"/>
      <c r="H62" s="890">
        <f t="shared" si="5"/>
        <v>0</v>
      </c>
    </row>
    <row r="63" spans="1:8">
      <c r="A63" s="566">
        <v>29</v>
      </c>
      <c r="B63" s="570" t="s">
        <v>576</v>
      </c>
      <c r="C63" s="889">
        <v>0</v>
      </c>
      <c r="D63" s="889">
        <v>0</v>
      </c>
      <c r="E63" s="890">
        <f t="shared" si="4"/>
        <v>0</v>
      </c>
      <c r="F63" s="889"/>
      <c r="G63" s="889"/>
      <c r="H63" s="890">
        <f t="shared" si="5"/>
        <v>0</v>
      </c>
    </row>
    <row r="64" spans="1:8">
      <c r="A64" s="566">
        <v>29.1</v>
      </c>
      <c r="B64" s="560" t="s">
        <v>577</v>
      </c>
      <c r="C64" s="889"/>
      <c r="D64" s="889"/>
      <c r="E64" s="890">
        <f t="shared" si="4"/>
        <v>0</v>
      </c>
      <c r="F64" s="889"/>
      <c r="G64" s="889"/>
      <c r="H64" s="890">
        <f t="shared" si="5"/>
        <v>0</v>
      </c>
    </row>
    <row r="65" spans="1:8" ht="24.95" customHeight="1">
      <c r="A65" s="566">
        <v>29.2</v>
      </c>
      <c r="B65" s="577" t="s">
        <v>578</v>
      </c>
      <c r="C65" s="889"/>
      <c r="D65" s="889"/>
      <c r="E65" s="890">
        <f t="shared" si="4"/>
        <v>0</v>
      </c>
      <c r="F65" s="889"/>
      <c r="G65" s="889"/>
      <c r="H65" s="890">
        <f t="shared" si="5"/>
        <v>0</v>
      </c>
    </row>
    <row r="66" spans="1:8" ht="22.5" customHeight="1">
      <c r="A66" s="566">
        <v>29.3</v>
      </c>
      <c r="B66" s="577" t="s">
        <v>579</v>
      </c>
      <c r="C66" s="889"/>
      <c r="D66" s="889"/>
      <c r="E66" s="890">
        <f t="shared" si="4"/>
        <v>0</v>
      </c>
      <c r="F66" s="889"/>
      <c r="G66" s="889"/>
      <c r="H66" s="890">
        <f t="shared" si="5"/>
        <v>0</v>
      </c>
    </row>
    <row r="67" spans="1:8">
      <c r="A67" s="566">
        <v>30</v>
      </c>
      <c r="B67" s="557" t="s">
        <v>580</v>
      </c>
      <c r="C67" s="889">
        <v>34902869.824899971</v>
      </c>
      <c r="D67" s="889"/>
      <c r="E67" s="890">
        <f t="shared" si="4"/>
        <v>34902869.824899971</v>
      </c>
      <c r="F67" s="889">
        <v>29994298.670900017</v>
      </c>
      <c r="G67" s="889"/>
      <c r="H67" s="890">
        <f t="shared" si="5"/>
        <v>29994298.670900017</v>
      </c>
    </row>
    <row r="68" spans="1:8">
      <c r="A68" s="566">
        <v>31</v>
      </c>
      <c r="B68" s="578" t="s">
        <v>581</v>
      </c>
      <c r="C68" s="889">
        <v>84902869.824899971</v>
      </c>
      <c r="D68" s="889">
        <v>0</v>
      </c>
      <c r="E68" s="890">
        <f t="shared" si="4"/>
        <v>84902869.824899971</v>
      </c>
      <c r="F68" s="889">
        <v>79994298.670900017</v>
      </c>
      <c r="G68" s="889">
        <v>0</v>
      </c>
      <c r="H68" s="890">
        <f t="shared" si="5"/>
        <v>79994298.670900017</v>
      </c>
    </row>
    <row r="69" spans="1:8">
      <c r="A69" s="566">
        <v>32</v>
      </c>
      <c r="B69" s="579" t="s">
        <v>582</v>
      </c>
      <c r="C69" s="889">
        <v>139080704.62489998</v>
      </c>
      <c r="D69" s="889">
        <v>234638782.47299993</v>
      </c>
      <c r="E69" s="890">
        <f t="shared" si="4"/>
        <v>373719487.09789991</v>
      </c>
      <c r="F69" s="889">
        <v>115337699.89090002</v>
      </c>
      <c r="G69" s="889">
        <v>112399739.17539997</v>
      </c>
      <c r="H69" s="890">
        <f t="shared" si="5"/>
        <v>227737439.06629997</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H40" sqref="H40"/>
    </sheetView>
  </sheetViews>
  <sheetFormatPr defaultColWidth="9.140625" defaultRowHeight="12.75"/>
  <cols>
    <col min="1" max="1" width="11.85546875" style="430" bestFit="1" customWidth="1"/>
    <col min="2" max="2" width="71.7109375" style="430" customWidth="1"/>
    <col min="3" max="3" width="14.5703125" style="430" customWidth="1"/>
    <col min="4" max="5" width="16.140625" style="430" customWidth="1"/>
    <col min="6" max="6" width="16.140625" style="488" customWidth="1"/>
    <col min="7" max="7" width="6.28515625" style="488" customWidth="1"/>
    <col min="8" max="8" width="16.140625" style="430" customWidth="1"/>
    <col min="9" max="11" width="16.140625" style="488" customWidth="1"/>
    <col min="12" max="12" width="6.28515625" style="488" customWidth="1"/>
    <col min="13" max="16384" width="9.140625" style="430"/>
  </cols>
  <sheetData>
    <row r="1" spans="1:12" ht="13.5">
      <c r="A1" s="336" t="s">
        <v>30</v>
      </c>
      <c r="B1" s="416" t="str">
        <f>'Info '!C2</f>
        <v>JSC Ziraat Bank Georgia</v>
      </c>
      <c r="F1" s="430"/>
      <c r="G1" s="430"/>
      <c r="I1" s="430"/>
      <c r="J1" s="430"/>
      <c r="K1" s="430"/>
      <c r="L1" s="430"/>
    </row>
    <row r="2" spans="1:12">
      <c r="A2" s="337" t="s">
        <v>31</v>
      </c>
      <c r="B2" s="720">
        <f>'1. key ratios '!B2</f>
        <v>45838</v>
      </c>
      <c r="F2" s="430"/>
      <c r="G2" s="430"/>
      <c r="I2" s="430"/>
      <c r="J2" s="430"/>
      <c r="K2" s="430"/>
      <c r="L2" s="430"/>
    </row>
    <row r="3" spans="1:12">
      <c r="A3" s="338" t="s">
        <v>464</v>
      </c>
      <c r="F3" s="430"/>
      <c r="G3" s="430"/>
      <c r="I3" s="430"/>
      <c r="J3" s="430"/>
      <c r="K3" s="430"/>
      <c r="L3" s="430"/>
    </row>
    <row r="4" spans="1:12">
      <c r="F4" s="430"/>
      <c r="G4" s="430"/>
      <c r="I4" s="430"/>
      <c r="J4" s="430"/>
      <c r="K4" s="430"/>
      <c r="L4" s="430"/>
    </row>
    <row r="5" spans="1:12" ht="37.5" customHeight="1">
      <c r="A5" s="819" t="s">
        <v>481</v>
      </c>
      <c r="B5" s="820"/>
      <c r="C5" s="869" t="s">
        <v>465</v>
      </c>
      <c r="D5" s="870"/>
      <c r="E5" s="870"/>
      <c r="F5" s="870"/>
      <c r="G5" s="870"/>
      <c r="H5" s="871" t="s">
        <v>625</v>
      </c>
      <c r="I5" s="872"/>
      <c r="J5" s="872"/>
      <c r="K5" s="872"/>
      <c r="L5" s="873"/>
    </row>
    <row r="6" spans="1:12" ht="39.6" customHeight="1">
      <c r="A6" s="823"/>
      <c r="B6" s="824"/>
      <c r="C6" s="340"/>
      <c r="D6" s="428" t="s">
        <v>646</v>
      </c>
      <c r="E6" s="428" t="s">
        <v>645</v>
      </c>
      <c r="F6" s="428" t="s">
        <v>644</v>
      </c>
      <c r="G6" s="428" t="s">
        <v>643</v>
      </c>
      <c r="H6" s="491"/>
      <c r="I6" s="428" t="s">
        <v>646</v>
      </c>
      <c r="J6" s="428" t="s">
        <v>645</v>
      </c>
      <c r="K6" s="428" t="s">
        <v>644</v>
      </c>
      <c r="L6" s="428" t="s">
        <v>643</v>
      </c>
    </row>
    <row r="7" spans="1:12">
      <c r="A7" s="419">
        <v>1</v>
      </c>
      <c r="B7" s="436" t="s">
        <v>484</v>
      </c>
      <c r="C7" s="749">
        <v>6007221.7523999996</v>
      </c>
      <c r="D7" s="749">
        <v>5546156.6325000003</v>
      </c>
      <c r="E7" s="749">
        <v>46829.8</v>
      </c>
      <c r="F7" s="749">
        <v>414235.3199</v>
      </c>
      <c r="G7" s="749"/>
      <c r="H7" s="749">
        <v>220159.16</v>
      </c>
      <c r="I7" s="749">
        <v>49845.14</v>
      </c>
      <c r="J7" s="749">
        <v>7161.82</v>
      </c>
      <c r="K7" s="749">
        <v>163152.20000000001</v>
      </c>
      <c r="L7" s="749"/>
    </row>
    <row r="8" spans="1:12">
      <c r="A8" s="419">
        <v>2</v>
      </c>
      <c r="B8" s="436" t="s">
        <v>397</v>
      </c>
      <c r="C8" s="749">
        <v>2323296.4726</v>
      </c>
      <c r="D8" s="750">
        <v>2323296.4726</v>
      </c>
      <c r="E8" s="750"/>
      <c r="F8" s="747"/>
      <c r="G8" s="747"/>
      <c r="H8" s="750">
        <v>14649.85</v>
      </c>
      <c r="I8" s="747">
        <v>14649.85</v>
      </c>
      <c r="J8" s="747"/>
      <c r="K8" s="747"/>
      <c r="L8" s="747"/>
    </row>
    <row r="9" spans="1:12">
      <c r="A9" s="419">
        <v>3</v>
      </c>
      <c r="B9" s="436" t="s">
        <v>398</v>
      </c>
      <c r="C9" s="749">
        <v>0</v>
      </c>
      <c r="D9" s="750"/>
      <c r="E9" s="750"/>
      <c r="F9" s="748"/>
      <c r="G9" s="748"/>
      <c r="H9" s="750">
        <v>0</v>
      </c>
      <c r="I9" s="748"/>
      <c r="J9" s="748"/>
      <c r="K9" s="748"/>
      <c r="L9" s="748"/>
    </row>
    <row r="10" spans="1:12">
      <c r="A10" s="419">
        <v>4</v>
      </c>
      <c r="B10" s="436" t="s">
        <v>485</v>
      </c>
      <c r="C10" s="749">
        <v>36836701.396799996</v>
      </c>
      <c r="D10" s="750">
        <v>36836701.396799996</v>
      </c>
      <c r="E10" s="750"/>
      <c r="F10" s="748"/>
      <c r="G10" s="748"/>
      <c r="H10" s="750">
        <v>63931.28</v>
      </c>
      <c r="I10" s="748">
        <v>63931.28</v>
      </c>
      <c r="J10" s="748"/>
      <c r="K10" s="748"/>
      <c r="L10" s="748"/>
    </row>
    <row r="11" spans="1:12">
      <c r="A11" s="419">
        <v>5</v>
      </c>
      <c r="B11" s="436" t="s">
        <v>399</v>
      </c>
      <c r="C11" s="749">
        <v>5069067.2829999998</v>
      </c>
      <c r="D11" s="750">
        <v>2603418.2965000002</v>
      </c>
      <c r="E11" s="750">
        <v>410350.05650000001</v>
      </c>
      <c r="F11" s="748">
        <v>2055298.93</v>
      </c>
      <c r="G11" s="748"/>
      <c r="H11" s="750">
        <v>439975.29000000004</v>
      </c>
      <c r="I11" s="748">
        <v>14232.23</v>
      </c>
      <c r="J11" s="748">
        <v>24428.6</v>
      </c>
      <c r="K11" s="748">
        <v>401314.46</v>
      </c>
      <c r="L11" s="748"/>
    </row>
    <row r="12" spans="1:12">
      <c r="A12" s="419">
        <v>6</v>
      </c>
      <c r="B12" s="436" t="s">
        <v>400</v>
      </c>
      <c r="C12" s="749">
        <v>19322415.699000001</v>
      </c>
      <c r="D12" s="750">
        <v>16940017.208799999</v>
      </c>
      <c r="E12" s="750">
        <v>1831847.3648999999</v>
      </c>
      <c r="F12" s="748">
        <v>550551.12529999996</v>
      </c>
      <c r="G12" s="748"/>
      <c r="H12" s="750">
        <v>362432.25</v>
      </c>
      <c r="I12" s="748">
        <v>195116.88</v>
      </c>
      <c r="J12" s="748">
        <v>96699.43</v>
      </c>
      <c r="K12" s="748">
        <v>70615.94</v>
      </c>
      <c r="L12" s="748"/>
    </row>
    <row r="13" spans="1:12">
      <c r="A13" s="419">
        <v>7</v>
      </c>
      <c r="B13" s="436" t="s">
        <v>401</v>
      </c>
      <c r="C13" s="749">
        <v>17913979.710299999</v>
      </c>
      <c r="D13" s="750">
        <v>10999763.396</v>
      </c>
      <c r="E13" s="750">
        <v>6914216.3142999997</v>
      </c>
      <c r="F13" s="748"/>
      <c r="G13" s="748"/>
      <c r="H13" s="750">
        <v>489271.23000000004</v>
      </c>
      <c r="I13" s="748">
        <v>123637.71</v>
      </c>
      <c r="J13" s="748">
        <v>365633.52</v>
      </c>
      <c r="K13" s="748"/>
      <c r="L13" s="748"/>
    </row>
    <row r="14" spans="1:12">
      <c r="A14" s="419">
        <v>8</v>
      </c>
      <c r="B14" s="436" t="s">
        <v>402</v>
      </c>
      <c r="C14" s="749">
        <v>2426417.0359999998</v>
      </c>
      <c r="D14" s="750">
        <v>2048689.8259999999</v>
      </c>
      <c r="E14" s="750"/>
      <c r="F14" s="748">
        <v>377727.21</v>
      </c>
      <c r="G14" s="748"/>
      <c r="H14" s="750">
        <v>236136.19999999998</v>
      </c>
      <c r="I14" s="748">
        <v>17786.05</v>
      </c>
      <c r="J14" s="748"/>
      <c r="K14" s="748">
        <v>218350.15</v>
      </c>
      <c r="L14" s="748"/>
    </row>
    <row r="15" spans="1:12">
      <c r="A15" s="419">
        <v>9</v>
      </c>
      <c r="B15" s="436" t="s">
        <v>403</v>
      </c>
      <c r="C15" s="749">
        <v>9827942.1469999999</v>
      </c>
      <c r="D15" s="750">
        <v>9827942.1469999999</v>
      </c>
      <c r="E15" s="750"/>
      <c r="F15" s="748"/>
      <c r="G15" s="748"/>
      <c r="H15" s="750">
        <v>50860.86</v>
      </c>
      <c r="I15" s="748">
        <v>50860.86</v>
      </c>
      <c r="J15" s="748"/>
      <c r="K15" s="748"/>
      <c r="L15" s="748"/>
    </row>
    <row r="16" spans="1:12">
      <c r="A16" s="419">
        <v>10</v>
      </c>
      <c r="B16" s="436" t="s">
        <v>404</v>
      </c>
      <c r="C16" s="749">
        <v>7954348.1660000002</v>
      </c>
      <c r="D16" s="750">
        <v>6927405.2533999998</v>
      </c>
      <c r="E16" s="750"/>
      <c r="F16" s="748">
        <v>1026942.9126</v>
      </c>
      <c r="G16" s="748"/>
      <c r="H16" s="750">
        <v>221579.27000000002</v>
      </c>
      <c r="I16" s="748">
        <v>64727.85</v>
      </c>
      <c r="J16" s="748"/>
      <c r="K16" s="748">
        <v>156851.42000000001</v>
      </c>
      <c r="L16" s="748"/>
    </row>
    <row r="17" spans="1:12">
      <c r="A17" s="419">
        <v>11</v>
      </c>
      <c r="B17" s="436" t="s">
        <v>405</v>
      </c>
      <c r="C17" s="749">
        <v>11975987.835200001</v>
      </c>
      <c r="D17" s="750">
        <v>11975987.835200001</v>
      </c>
      <c r="E17" s="750"/>
      <c r="F17" s="748"/>
      <c r="G17" s="748"/>
      <c r="H17" s="750">
        <v>17992.810000000001</v>
      </c>
      <c r="I17" s="748">
        <v>17992.810000000001</v>
      </c>
      <c r="J17" s="748"/>
      <c r="K17" s="748"/>
      <c r="L17" s="748"/>
    </row>
    <row r="18" spans="1:12">
      <c r="A18" s="419">
        <v>12</v>
      </c>
      <c r="B18" s="436" t="s">
        <v>406</v>
      </c>
      <c r="C18" s="749">
        <v>56620194.520699993</v>
      </c>
      <c r="D18" s="750">
        <v>51283910.910599999</v>
      </c>
      <c r="E18" s="750">
        <v>2864944.5200999998</v>
      </c>
      <c r="F18" s="748">
        <v>2471339.09</v>
      </c>
      <c r="G18" s="748"/>
      <c r="H18" s="750">
        <v>1044618.8800000001</v>
      </c>
      <c r="I18" s="748">
        <v>332617.34000000003</v>
      </c>
      <c r="J18" s="748">
        <v>63473.37</v>
      </c>
      <c r="K18" s="748">
        <v>648528.17000000004</v>
      </c>
      <c r="L18" s="748"/>
    </row>
    <row r="19" spans="1:12">
      <c r="A19" s="419">
        <v>13</v>
      </c>
      <c r="B19" s="436" t="s">
        <v>407</v>
      </c>
      <c r="C19" s="749">
        <v>11337552.1808</v>
      </c>
      <c r="D19" s="750">
        <v>10766169.5308</v>
      </c>
      <c r="E19" s="750">
        <v>50484</v>
      </c>
      <c r="F19" s="748">
        <v>520898.65</v>
      </c>
      <c r="G19" s="748"/>
      <c r="H19" s="750">
        <v>362163.27</v>
      </c>
      <c r="I19" s="748">
        <v>154926.69</v>
      </c>
      <c r="J19" s="748">
        <v>4614.68</v>
      </c>
      <c r="K19" s="748">
        <v>202621.9</v>
      </c>
      <c r="L19" s="748"/>
    </row>
    <row r="20" spans="1:12">
      <c r="A20" s="419">
        <v>14</v>
      </c>
      <c r="B20" s="436" t="s">
        <v>408</v>
      </c>
      <c r="C20" s="749">
        <v>4760153.04</v>
      </c>
      <c r="D20" s="750">
        <v>1162605.06</v>
      </c>
      <c r="E20" s="750">
        <v>3597547.98</v>
      </c>
      <c r="F20" s="748"/>
      <c r="G20" s="748"/>
      <c r="H20" s="750">
        <v>163832.07</v>
      </c>
      <c r="I20" s="748">
        <v>2487.38</v>
      </c>
      <c r="J20" s="748">
        <v>161344.69</v>
      </c>
      <c r="K20" s="748"/>
      <c r="L20" s="748"/>
    </row>
    <row r="21" spans="1:12">
      <c r="A21" s="419">
        <v>15</v>
      </c>
      <c r="B21" s="436" t="s">
        <v>409</v>
      </c>
      <c r="C21" s="749">
        <v>10358417.452</v>
      </c>
      <c r="D21" s="750">
        <v>10358417.452</v>
      </c>
      <c r="E21" s="750"/>
      <c r="F21" s="748"/>
      <c r="G21" s="748"/>
      <c r="H21" s="750">
        <v>159813.31</v>
      </c>
      <c r="I21" s="748">
        <v>159813.31</v>
      </c>
      <c r="J21" s="748"/>
      <c r="K21" s="748"/>
      <c r="L21" s="748"/>
    </row>
    <row r="22" spans="1:12">
      <c r="A22" s="419">
        <v>16</v>
      </c>
      <c r="B22" s="436" t="s">
        <v>410</v>
      </c>
      <c r="C22" s="749">
        <v>0</v>
      </c>
      <c r="D22" s="750"/>
      <c r="E22" s="750"/>
      <c r="F22" s="748"/>
      <c r="G22" s="748"/>
      <c r="H22" s="750">
        <v>0</v>
      </c>
      <c r="I22" s="748"/>
      <c r="J22" s="748"/>
      <c r="K22" s="748"/>
      <c r="L22" s="748"/>
    </row>
    <row r="23" spans="1:12">
      <c r="A23" s="419">
        <v>17</v>
      </c>
      <c r="B23" s="436" t="s">
        <v>488</v>
      </c>
      <c r="C23" s="749">
        <v>849571.96420000005</v>
      </c>
      <c r="D23" s="750">
        <v>257585.53219999999</v>
      </c>
      <c r="E23" s="750">
        <v>591986.43200000003</v>
      </c>
      <c r="F23" s="748"/>
      <c r="G23" s="748"/>
      <c r="H23" s="750">
        <v>24171.620000000003</v>
      </c>
      <c r="I23" s="748">
        <v>379.83</v>
      </c>
      <c r="J23" s="748">
        <v>23791.79</v>
      </c>
      <c r="K23" s="748"/>
      <c r="L23" s="748"/>
    </row>
    <row r="24" spans="1:12">
      <c r="A24" s="419">
        <v>18</v>
      </c>
      <c r="B24" s="436" t="s">
        <v>411</v>
      </c>
      <c r="C24" s="749">
        <v>0</v>
      </c>
      <c r="D24" s="750"/>
      <c r="E24" s="750"/>
      <c r="F24" s="748"/>
      <c r="G24" s="748"/>
      <c r="H24" s="750">
        <v>0</v>
      </c>
      <c r="I24" s="748"/>
      <c r="J24" s="748"/>
      <c r="K24" s="748"/>
      <c r="L24" s="748"/>
    </row>
    <row r="25" spans="1:12">
      <c r="A25" s="419">
        <v>19</v>
      </c>
      <c r="B25" s="436" t="s">
        <v>412</v>
      </c>
      <c r="C25" s="749">
        <v>0</v>
      </c>
      <c r="D25" s="750"/>
      <c r="E25" s="750"/>
      <c r="F25" s="748"/>
      <c r="G25" s="748"/>
      <c r="H25" s="750">
        <v>0</v>
      </c>
      <c r="I25" s="748"/>
      <c r="J25" s="748"/>
      <c r="K25" s="748"/>
      <c r="L25" s="748"/>
    </row>
    <row r="26" spans="1:12">
      <c r="A26" s="419">
        <v>20</v>
      </c>
      <c r="B26" s="436" t="s">
        <v>487</v>
      </c>
      <c r="C26" s="749">
        <v>507078.36129999999</v>
      </c>
      <c r="D26" s="750">
        <v>507078.36129999999</v>
      </c>
      <c r="E26" s="750"/>
      <c r="F26" s="748"/>
      <c r="G26" s="748"/>
      <c r="H26" s="750">
        <v>7747.23</v>
      </c>
      <c r="I26" s="748">
        <v>7747.23</v>
      </c>
      <c r="J26" s="748"/>
      <c r="K26" s="748"/>
      <c r="L26" s="748"/>
    </row>
    <row r="27" spans="1:12">
      <c r="A27" s="419">
        <v>21</v>
      </c>
      <c r="B27" s="436" t="s">
        <v>413</v>
      </c>
      <c r="C27" s="749">
        <v>119122.89</v>
      </c>
      <c r="D27" s="750">
        <v>119122.89</v>
      </c>
      <c r="E27" s="750"/>
      <c r="F27" s="748"/>
      <c r="G27" s="748"/>
      <c r="H27" s="750">
        <v>532.69000000000005</v>
      </c>
      <c r="I27" s="748">
        <v>532.69000000000005</v>
      </c>
      <c r="J27" s="748"/>
      <c r="K27" s="748"/>
      <c r="L27" s="748"/>
    </row>
    <row r="28" spans="1:12">
      <c r="A28" s="419">
        <v>22</v>
      </c>
      <c r="B28" s="436" t="s">
        <v>414</v>
      </c>
      <c r="C28" s="749">
        <v>0</v>
      </c>
      <c r="D28" s="750"/>
      <c r="E28" s="750"/>
      <c r="F28" s="748"/>
      <c r="G28" s="748"/>
      <c r="H28" s="750">
        <v>0</v>
      </c>
      <c r="I28" s="748"/>
      <c r="J28" s="748"/>
      <c r="K28" s="748"/>
      <c r="L28" s="748"/>
    </row>
    <row r="29" spans="1:12">
      <c r="A29" s="419">
        <v>23</v>
      </c>
      <c r="B29" s="436" t="s">
        <v>415</v>
      </c>
      <c r="C29" s="749">
        <v>18916989.392499998</v>
      </c>
      <c r="D29" s="750">
        <v>14961184.157600001</v>
      </c>
      <c r="E29" s="750">
        <v>273814.58490000002</v>
      </c>
      <c r="F29" s="748">
        <v>3681990.65</v>
      </c>
      <c r="G29" s="748"/>
      <c r="H29" s="750">
        <v>842903.3</v>
      </c>
      <c r="I29" s="748">
        <v>90026.28</v>
      </c>
      <c r="J29" s="748">
        <v>18838.87</v>
      </c>
      <c r="K29" s="748">
        <v>734038.15</v>
      </c>
      <c r="L29" s="748"/>
    </row>
    <row r="30" spans="1:12">
      <c r="A30" s="419">
        <v>24</v>
      </c>
      <c r="B30" s="436" t="s">
        <v>486</v>
      </c>
      <c r="C30" s="749">
        <v>1852491.6018999999</v>
      </c>
      <c r="D30" s="750">
        <v>1852491.6018999999</v>
      </c>
      <c r="E30" s="750"/>
      <c r="F30" s="748"/>
      <c r="G30" s="748"/>
      <c r="H30" s="750">
        <v>2795.07</v>
      </c>
      <c r="I30" s="748">
        <v>2795.07</v>
      </c>
      <c r="J30" s="748"/>
      <c r="K30" s="748"/>
      <c r="L30" s="748"/>
    </row>
    <row r="31" spans="1:12">
      <c r="A31" s="419">
        <v>25</v>
      </c>
      <c r="B31" s="436" t="s">
        <v>416</v>
      </c>
      <c r="C31" s="749">
        <v>9831360.820700001</v>
      </c>
      <c r="D31" s="750">
        <v>9477365.6252999995</v>
      </c>
      <c r="E31" s="750">
        <v>285928.4754</v>
      </c>
      <c r="F31" s="748">
        <v>68066.720000000001</v>
      </c>
      <c r="G31" s="748"/>
      <c r="H31" s="750">
        <v>195960.3</v>
      </c>
      <c r="I31" s="748">
        <v>142653.37</v>
      </c>
      <c r="J31" s="748">
        <v>40808.19</v>
      </c>
      <c r="K31" s="748">
        <v>12498.74</v>
      </c>
      <c r="L31" s="748"/>
    </row>
    <row r="32" spans="1:12">
      <c r="A32" s="419">
        <v>26</v>
      </c>
      <c r="B32" s="436" t="s">
        <v>483</v>
      </c>
      <c r="C32" s="749">
        <v>0</v>
      </c>
      <c r="D32" s="750"/>
      <c r="E32" s="750"/>
      <c r="F32" s="748"/>
      <c r="G32" s="748"/>
      <c r="H32" s="750">
        <v>0</v>
      </c>
      <c r="I32" s="748"/>
      <c r="J32" s="748"/>
      <c r="K32" s="748"/>
      <c r="L32" s="748"/>
    </row>
    <row r="33" spans="1:12">
      <c r="A33" s="419">
        <v>27</v>
      </c>
      <c r="B33" s="490" t="s">
        <v>64</v>
      </c>
      <c r="C33" s="751">
        <v>234810309.72239995</v>
      </c>
      <c r="D33" s="750">
        <v>206775309.58649996</v>
      </c>
      <c r="E33" s="750">
        <v>16867949.528099999</v>
      </c>
      <c r="F33" s="748">
        <v>11167050.607800001</v>
      </c>
      <c r="G33" s="748">
        <v>0</v>
      </c>
      <c r="H33" s="752">
        <v>4921525.9400000013</v>
      </c>
      <c r="I33" s="748">
        <v>1506759.85</v>
      </c>
      <c r="J33" s="748">
        <v>806794.9600000002</v>
      </c>
      <c r="K33" s="748">
        <v>2607971.1300000004</v>
      </c>
      <c r="L33" s="748"/>
    </row>
    <row r="34" spans="1:12">
      <c r="A34" s="451"/>
      <c r="B34" s="451"/>
      <c r="C34" s="451"/>
      <c r="D34" s="451"/>
      <c r="E34" s="451"/>
      <c r="H34" s="451"/>
    </row>
    <row r="35" spans="1:12">
      <c r="A35" s="451"/>
      <c r="B35" s="489"/>
      <c r="C35" s="489"/>
      <c r="D35" s="451"/>
      <c r="E35" s="451"/>
      <c r="H35" s="45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C16" sqref="C16"/>
    </sheetView>
  </sheetViews>
  <sheetFormatPr defaultColWidth="8.85546875" defaultRowHeight="12"/>
  <cols>
    <col min="1" max="1" width="11.85546875" style="492" bestFit="1" customWidth="1"/>
    <col min="2" max="2" width="68.85546875" style="492" customWidth="1"/>
    <col min="3" max="3" width="21" style="492" bestFit="1" customWidth="1"/>
    <col min="4" max="4" width="19.7109375" style="492" customWidth="1"/>
    <col min="5" max="5" width="19.42578125" style="492" customWidth="1"/>
    <col min="6" max="9" width="19.140625" style="492" customWidth="1"/>
    <col min="10" max="10" width="28.140625" style="492" customWidth="1"/>
    <col min="11" max="11" width="20.7109375" style="492" bestFit="1" customWidth="1"/>
    <col min="12" max="16384" width="8.85546875" style="492"/>
  </cols>
  <sheetData>
    <row r="1" spans="1:11" s="430" customFormat="1" ht="13.5">
      <c r="A1" s="336" t="s">
        <v>30</v>
      </c>
      <c r="B1" s="416" t="str">
        <f>'Info '!C2</f>
        <v>JSC Ziraat Bank Georgia</v>
      </c>
    </row>
    <row r="2" spans="1:11" s="430" customFormat="1" ht="12.75">
      <c r="A2" s="337" t="s">
        <v>31</v>
      </c>
      <c r="B2" s="720">
        <f>'1. key ratios '!B2</f>
        <v>45838</v>
      </c>
    </row>
    <row r="3" spans="1:11" s="430" customFormat="1" ht="12.75">
      <c r="A3" s="338" t="s">
        <v>466</v>
      </c>
    </row>
    <row r="4" spans="1:11">
      <c r="C4" s="495" t="s">
        <v>660</v>
      </c>
      <c r="D4" s="495" t="s">
        <v>659</v>
      </c>
      <c r="E4" s="495" t="s">
        <v>658</v>
      </c>
      <c r="F4" s="495" t="s">
        <v>657</v>
      </c>
      <c r="G4" s="495" t="s">
        <v>656</v>
      </c>
      <c r="H4" s="495" t="s">
        <v>655</v>
      </c>
      <c r="I4" s="495" t="s">
        <v>654</v>
      </c>
      <c r="J4" s="495" t="s">
        <v>653</v>
      </c>
      <c r="K4" s="495" t="s">
        <v>652</v>
      </c>
    </row>
    <row r="5" spans="1:11" ht="104.1" customHeight="1">
      <c r="A5" s="874" t="s">
        <v>651</v>
      </c>
      <c r="B5" s="875"/>
      <c r="C5" s="494" t="s">
        <v>467</v>
      </c>
      <c r="D5" s="494" t="s">
        <v>468</v>
      </c>
      <c r="E5" s="494" t="s">
        <v>469</v>
      </c>
      <c r="F5" s="494" t="s">
        <v>470</v>
      </c>
      <c r="G5" s="494" t="s">
        <v>471</v>
      </c>
      <c r="H5" s="494" t="s">
        <v>472</v>
      </c>
      <c r="I5" s="494" t="s">
        <v>473</v>
      </c>
      <c r="J5" s="494" t="s">
        <v>474</v>
      </c>
      <c r="K5" s="494" t="s">
        <v>475</v>
      </c>
    </row>
    <row r="6" spans="1:11" ht="12.75">
      <c r="A6" s="418">
        <v>1</v>
      </c>
      <c r="B6" s="418" t="s">
        <v>435</v>
      </c>
      <c r="C6" s="726">
        <v>3929271.1911999998</v>
      </c>
      <c r="D6" s="726"/>
      <c r="E6" s="726">
        <v>20445468.2141</v>
      </c>
      <c r="F6" s="726"/>
      <c r="G6" s="726">
        <v>186683767.6442</v>
      </c>
      <c r="H6" s="726"/>
      <c r="I6" s="726"/>
      <c r="J6" s="726">
        <v>19077617.506700002</v>
      </c>
      <c r="K6" s="726">
        <v>4674185.1661999999</v>
      </c>
    </row>
    <row r="7" spans="1:11" ht="12.75">
      <c r="A7" s="418">
        <v>2</v>
      </c>
      <c r="B7" s="419" t="s">
        <v>476</v>
      </c>
      <c r="C7" s="726"/>
      <c r="D7" s="726"/>
      <c r="E7" s="726"/>
      <c r="F7" s="726"/>
      <c r="G7" s="726"/>
      <c r="H7" s="726"/>
      <c r="I7" s="726"/>
      <c r="J7" s="726"/>
      <c r="K7" s="726"/>
    </row>
    <row r="8" spans="1:11" ht="12.75">
      <c r="A8" s="418">
        <v>3</v>
      </c>
      <c r="B8" s="419" t="s">
        <v>443</v>
      </c>
      <c r="C8" s="726">
        <v>5877147.6064999998</v>
      </c>
      <c r="D8" s="726"/>
      <c r="E8" s="726">
        <v>23244845.903099999</v>
      </c>
      <c r="F8" s="726"/>
      <c r="G8" s="726">
        <v>17462777.726199999</v>
      </c>
      <c r="H8" s="726"/>
      <c r="I8" s="726"/>
      <c r="J8" s="726">
        <v>15550207.886700001</v>
      </c>
      <c r="K8" s="726">
        <v>4275163.04</v>
      </c>
    </row>
    <row r="9" spans="1:11" ht="12.75">
      <c r="A9" s="418">
        <v>4</v>
      </c>
      <c r="B9" s="452" t="s">
        <v>477</v>
      </c>
      <c r="C9" s="718"/>
      <c r="D9" s="718"/>
      <c r="E9" s="718"/>
      <c r="F9" s="718"/>
      <c r="G9" s="718">
        <v>11087425.9165</v>
      </c>
      <c r="H9" s="718"/>
      <c r="I9" s="718"/>
      <c r="J9" s="718"/>
      <c r="K9" s="718">
        <v>79624.691300000006</v>
      </c>
    </row>
    <row r="10" spans="1:11" ht="12.75">
      <c r="A10" s="418">
        <v>5</v>
      </c>
      <c r="B10" s="441" t="s">
        <v>478</v>
      </c>
      <c r="C10" s="718"/>
      <c r="D10" s="718"/>
      <c r="E10" s="718"/>
      <c r="F10" s="718"/>
      <c r="G10" s="718"/>
      <c r="H10" s="718"/>
      <c r="I10" s="718"/>
      <c r="J10" s="718"/>
      <c r="K10" s="718"/>
    </row>
    <row r="11" spans="1:11" ht="12.75">
      <c r="A11" s="418">
        <v>6</v>
      </c>
      <c r="B11" s="441" t="s">
        <v>479</v>
      </c>
      <c r="C11" s="718"/>
      <c r="D11" s="718"/>
      <c r="E11" s="718"/>
      <c r="F11" s="718"/>
      <c r="G11" s="718"/>
      <c r="H11" s="718"/>
      <c r="I11" s="718"/>
      <c r="J11" s="718"/>
      <c r="K11" s="718"/>
    </row>
    <row r="13" spans="1:11" ht="15">
      <c r="B13" s="49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T10" sqref="T10"/>
    </sheetView>
  </sheetViews>
  <sheetFormatPr defaultColWidth="8.85546875" defaultRowHeight="15"/>
  <cols>
    <col min="1" max="1" width="10" style="496" bestFit="1" customWidth="1"/>
    <col min="2" max="2" width="71.85546875" style="496" customWidth="1"/>
    <col min="3" max="3" width="12.85546875" style="496" bestFit="1" customWidth="1"/>
    <col min="4" max="7" width="15.5703125" style="496" customWidth="1"/>
    <col min="8" max="8" width="13.5703125" style="496" bestFit="1" customWidth="1"/>
    <col min="9" max="12" width="17.140625" style="496" customWidth="1"/>
    <col min="13" max="13" width="10.85546875" style="496" bestFit="1" customWidth="1"/>
    <col min="14" max="17" width="16.140625" style="496" customWidth="1"/>
    <col min="18" max="18" width="12.28515625" style="496" bestFit="1" customWidth="1"/>
    <col min="19" max="22" width="36.28515625" style="496" customWidth="1"/>
    <col min="23" max="16384" width="8.85546875" style="496"/>
  </cols>
  <sheetData>
    <row r="1" spans="1:22">
      <c r="A1" s="336" t="s">
        <v>30</v>
      </c>
      <c r="B1" s="416" t="str">
        <f>'Info '!C2</f>
        <v>JSC Ziraat Bank Georgia</v>
      </c>
    </row>
    <row r="2" spans="1:22">
      <c r="A2" s="337" t="s">
        <v>31</v>
      </c>
      <c r="B2" s="720">
        <f>'1. key ratios '!B2</f>
        <v>45838</v>
      </c>
    </row>
    <row r="3" spans="1:22">
      <c r="A3" s="338" t="s">
        <v>494</v>
      </c>
      <c r="B3" s="430"/>
    </row>
    <row r="4" spans="1:22">
      <c r="A4" s="338"/>
      <c r="B4" s="430"/>
    </row>
    <row r="5" spans="1:22" ht="24" customHeight="1">
      <c r="A5" s="876" t="s">
        <v>495</v>
      </c>
      <c r="B5" s="877"/>
      <c r="C5" s="881" t="s">
        <v>661</v>
      </c>
      <c r="D5" s="881"/>
      <c r="E5" s="881"/>
      <c r="F5" s="881"/>
      <c r="G5" s="881"/>
      <c r="H5" s="881" t="s">
        <v>513</v>
      </c>
      <c r="I5" s="881"/>
      <c r="J5" s="881"/>
      <c r="K5" s="881"/>
      <c r="L5" s="881"/>
      <c r="M5" s="881" t="s">
        <v>625</v>
      </c>
      <c r="N5" s="881"/>
      <c r="O5" s="881"/>
      <c r="P5" s="881"/>
      <c r="Q5" s="881"/>
      <c r="R5" s="880" t="s">
        <v>496</v>
      </c>
      <c r="S5" s="880" t="s">
        <v>510</v>
      </c>
      <c r="T5" s="880" t="s">
        <v>511</v>
      </c>
      <c r="U5" s="880" t="s">
        <v>670</v>
      </c>
      <c r="V5" s="880" t="s">
        <v>671</v>
      </c>
    </row>
    <row r="6" spans="1:22" ht="36" customHeight="1">
      <c r="A6" s="878"/>
      <c r="B6" s="879"/>
      <c r="C6" s="506"/>
      <c r="D6" s="428" t="s">
        <v>646</v>
      </c>
      <c r="E6" s="428" t="s">
        <v>645</v>
      </c>
      <c r="F6" s="428" t="s">
        <v>644</v>
      </c>
      <c r="G6" s="428" t="s">
        <v>643</v>
      </c>
      <c r="H6" s="506"/>
      <c r="I6" s="428" t="s">
        <v>646</v>
      </c>
      <c r="J6" s="428" t="s">
        <v>645</v>
      </c>
      <c r="K6" s="428" t="s">
        <v>644</v>
      </c>
      <c r="L6" s="428" t="s">
        <v>643</v>
      </c>
      <c r="M6" s="506"/>
      <c r="N6" s="428" t="s">
        <v>646</v>
      </c>
      <c r="O6" s="428" t="s">
        <v>645</v>
      </c>
      <c r="P6" s="428" t="s">
        <v>644</v>
      </c>
      <c r="Q6" s="428" t="s">
        <v>643</v>
      </c>
      <c r="R6" s="880"/>
      <c r="S6" s="880"/>
      <c r="T6" s="880"/>
      <c r="U6" s="880"/>
      <c r="V6" s="880"/>
    </row>
    <row r="7" spans="1:22">
      <c r="A7" s="504">
        <v>1</v>
      </c>
      <c r="B7" s="505" t="s">
        <v>504</v>
      </c>
      <c r="C7" s="718">
        <v>0</v>
      </c>
      <c r="D7" s="718"/>
      <c r="E7" s="718"/>
      <c r="F7" s="718"/>
      <c r="G7" s="718"/>
      <c r="H7" s="718">
        <v>0</v>
      </c>
      <c r="I7" s="718"/>
      <c r="J7" s="718"/>
      <c r="K7" s="718"/>
      <c r="L7" s="718"/>
      <c r="M7" s="718">
        <v>0</v>
      </c>
      <c r="N7" s="718"/>
      <c r="O7" s="718"/>
      <c r="P7" s="718"/>
      <c r="Q7" s="718"/>
      <c r="R7" s="718"/>
      <c r="S7" s="718"/>
      <c r="T7" s="718"/>
      <c r="U7" s="718"/>
      <c r="V7" s="718"/>
    </row>
    <row r="8" spans="1:22">
      <c r="A8" s="504">
        <v>2</v>
      </c>
      <c r="B8" s="503" t="s">
        <v>503</v>
      </c>
      <c r="C8" s="718">
        <v>13695370.7651</v>
      </c>
      <c r="D8" s="718">
        <v>13202130.172700001</v>
      </c>
      <c r="E8" s="718">
        <v>330007.22610000003</v>
      </c>
      <c r="F8" s="718">
        <v>163233.36629999999</v>
      </c>
      <c r="G8" s="718"/>
      <c r="H8" s="718">
        <v>13838091.890099999</v>
      </c>
      <c r="I8" s="718">
        <v>13332750.5934</v>
      </c>
      <c r="J8" s="718">
        <v>332758.27539999998</v>
      </c>
      <c r="K8" s="718">
        <v>172583.02129999999</v>
      </c>
      <c r="L8" s="718"/>
      <c r="M8" s="718">
        <v>178442.58</v>
      </c>
      <c r="N8" s="718">
        <v>86103.83</v>
      </c>
      <c r="O8" s="718">
        <v>47970.01</v>
      </c>
      <c r="P8" s="718">
        <v>44368.74</v>
      </c>
      <c r="Q8" s="718"/>
      <c r="R8" s="718">
        <v>230</v>
      </c>
      <c r="S8" s="718">
        <v>0.112502</v>
      </c>
      <c r="T8" s="718">
        <v>0.1282412</v>
      </c>
      <c r="U8" s="718">
        <v>0.1004163</v>
      </c>
      <c r="V8" s="718">
        <v>36.404900400000002</v>
      </c>
    </row>
    <row r="9" spans="1:22">
      <c r="A9" s="504">
        <v>3</v>
      </c>
      <c r="B9" s="503" t="s">
        <v>502</v>
      </c>
      <c r="C9" s="718">
        <v>0</v>
      </c>
      <c r="D9" s="718"/>
      <c r="E9" s="718"/>
      <c r="F9" s="718"/>
      <c r="G9" s="718"/>
      <c r="H9" s="718">
        <v>0</v>
      </c>
      <c r="I9" s="718"/>
      <c r="J9" s="718"/>
      <c r="K9" s="718"/>
      <c r="L9" s="718"/>
      <c r="M9" s="718">
        <v>0</v>
      </c>
      <c r="N9" s="718"/>
      <c r="O9" s="718"/>
      <c r="P9" s="718"/>
      <c r="Q9" s="718"/>
      <c r="R9" s="718"/>
      <c r="S9" s="718"/>
      <c r="T9" s="718"/>
      <c r="U9" s="718"/>
      <c r="V9" s="718"/>
    </row>
    <row r="10" spans="1:22">
      <c r="A10" s="504">
        <v>4</v>
      </c>
      <c r="B10" s="503" t="s">
        <v>501</v>
      </c>
      <c r="C10" s="718">
        <v>0</v>
      </c>
      <c r="D10" s="718"/>
      <c r="E10" s="718"/>
      <c r="F10" s="718"/>
      <c r="G10" s="718"/>
      <c r="H10" s="718">
        <v>0</v>
      </c>
      <c r="I10" s="718"/>
      <c r="J10" s="718"/>
      <c r="K10" s="718"/>
      <c r="L10" s="718"/>
      <c r="M10" s="718">
        <v>0</v>
      </c>
      <c r="N10" s="718"/>
      <c r="O10" s="718"/>
      <c r="P10" s="718"/>
      <c r="Q10" s="718"/>
      <c r="R10" s="718"/>
      <c r="S10" s="718"/>
      <c r="T10" s="718"/>
      <c r="U10" s="718"/>
      <c r="V10" s="718"/>
    </row>
    <row r="11" spans="1:22">
      <c r="A11" s="504">
        <v>5</v>
      </c>
      <c r="B11" s="503" t="s">
        <v>500</v>
      </c>
      <c r="C11" s="718">
        <v>0</v>
      </c>
      <c r="D11" s="718"/>
      <c r="E11" s="718"/>
      <c r="F11" s="718"/>
      <c r="G11" s="718"/>
      <c r="H11" s="718">
        <v>0</v>
      </c>
      <c r="I11" s="718"/>
      <c r="J11" s="718"/>
      <c r="K11" s="718"/>
      <c r="L11" s="718"/>
      <c r="M11" s="718">
        <v>0</v>
      </c>
      <c r="N11" s="718"/>
      <c r="O11" s="718"/>
      <c r="P11" s="718"/>
      <c r="Q11" s="718"/>
      <c r="R11" s="718"/>
      <c r="S11" s="718"/>
      <c r="T11" s="718"/>
      <c r="U11" s="718"/>
      <c r="V11" s="718"/>
    </row>
    <row r="12" spans="1:22">
      <c r="A12" s="504">
        <v>6</v>
      </c>
      <c r="B12" s="503" t="s">
        <v>499</v>
      </c>
      <c r="C12" s="718">
        <v>0</v>
      </c>
      <c r="D12" s="718"/>
      <c r="E12" s="718"/>
      <c r="F12" s="718"/>
      <c r="G12" s="718"/>
      <c r="H12" s="718">
        <v>0</v>
      </c>
      <c r="I12" s="718"/>
      <c r="J12" s="718"/>
      <c r="K12" s="718"/>
      <c r="L12" s="718"/>
      <c r="M12" s="718">
        <v>0</v>
      </c>
      <c r="N12" s="718"/>
      <c r="O12" s="718"/>
      <c r="P12" s="718"/>
      <c r="Q12" s="718"/>
      <c r="R12" s="718"/>
      <c r="S12" s="718"/>
      <c r="T12" s="718"/>
      <c r="U12" s="718"/>
      <c r="V12" s="718"/>
    </row>
    <row r="13" spans="1:22">
      <c r="A13" s="504">
        <v>7</v>
      </c>
      <c r="B13" s="503" t="s">
        <v>498</v>
      </c>
      <c r="C13" s="718">
        <v>10166152.0965</v>
      </c>
      <c r="D13" s="718">
        <v>9220945.1469999999</v>
      </c>
      <c r="E13" s="718">
        <v>274339.38010000001</v>
      </c>
      <c r="F13" s="718">
        <v>670867.56939999992</v>
      </c>
      <c r="G13" s="718">
        <v>0</v>
      </c>
      <c r="H13" s="718">
        <v>10436078.7753</v>
      </c>
      <c r="I13" s="718">
        <v>9283808.2838000003</v>
      </c>
      <c r="J13" s="718">
        <v>277300.69290000002</v>
      </c>
      <c r="K13" s="718">
        <v>874969.7986000001</v>
      </c>
      <c r="L13" s="718">
        <v>0</v>
      </c>
      <c r="M13" s="718">
        <v>605190.32000000007</v>
      </c>
      <c r="N13" s="718">
        <v>140670.72</v>
      </c>
      <c r="O13" s="718">
        <v>29395.72</v>
      </c>
      <c r="P13" s="718">
        <v>435123.88</v>
      </c>
      <c r="Q13" s="718">
        <v>0</v>
      </c>
      <c r="R13" s="718">
        <v>83</v>
      </c>
      <c r="S13" s="718">
        <v>0.11371779999999999</v>
      </c>
      <c r="T13" s="718">
        <v>0.12575449999999999</v>
      </c>
      <c r="U13" s="718">
        <v>0.1054631</v>
      </c>
      <c r="V13" s="718">
        <v>88.417802699999996</v>
      </c>
    </row>
    <row r="14" spans="1:22">
      <c r="A14" s="498">
        <v>7.1</v>
      </c>
      <c r="B14" s="497" t="s">
        <v>507</v>
      </c>
      <c r="C14" s="718">
        <v>8714867.2477000002</v>
      </c>
      <c r="D14" s="718">
        <v>8098973.0076000001</v>
      </c>
      <c r="E14" s="718">
        <v>274339.38010000001</v>
      </c>
      <c r="F14" s="718">
        <v>341554.86</v>
      </c>
      <c r="G14" s="718"/>
      <c r="H14" s="718">
        <v>8968725.1776000001</v>
      </c>
      <c r="I14" s="718">
        <v>8156737.1847000001</v>
      </c>
      <c r="J14" s="718">
        <v>277300.69290000002</v>
      </c>
      <c r="K14" s="718">
        <v>534687.30000000005</v>
      </c>
      <c r="L14" s="718"/>
      <c r="M14" s="718">
        <v>454529.99</v>
      </c>
      <c r="N14" s="718">
        <v>134702.59</v>
      </c>
      <c r="O14" s="718">
        <v>29395.72</v>
      </c>
      <c r="P14" s="718">
        <v>290431.68</v>
      </c>
      <c r="Q14" s="718"/>
      <c r="R14" s="718">
        <v>73</v>
      </c>
      <c r="S14" s="718">
        <v>0.1132822</v>
      </c>
      <c r="T14" s="718">
        <v>0.12366679999999999</v>
      </c>
      <c r="U14" s="718">
        <v>0.10598539999999999</v>
      </c>
      <c r="V14" s="718">
        <v>86.271281599999995</v>
      </c>
    </row>
    <row r="15" spans="1:22">
      <c r="A15" s="498">
        <v>7.2</v>
      </c>
      <c r="B15" s="497" t="s">
        <v>509</v>
      </c>
      <c r="C15" s="718">
        <v>1451284.8488</v>
      </c>
      <c r="D15" s="718">
        <v>1121972.1394</v>
      </c>
      <c r="E15" s="718"/>
      <c r="F15" s="718">
        <v>329312.70939999999</v>
      </c>
      <c r="G15" s="718"/>
      <c r="H15" s="718">
        <v>1467353.5977</v>
      </c>
      <c r="I15" s="718">
        <v>1127071.0991</v>
      </c>
      <c r="J15" s="718"/>
      <c r="K15" s="718">
        <v>340282.49859999999</v>
      </c>
      <c r="L15" s="718"/>
      <c r="M15" s="718">
        <v>150660.33000000002</v>
      </c>
      <c r="N15" s="718">
        <v>5968.13</v>
      </c>
      <c r="O15" s="718"/>
      <c r="P15" s="718">
        <v>144692.20000000001</v>
      </c>
      <c r="Q15" s="718"/>
      <c r="R15" s="718">
        <v>10</v>
      </c>
      <c r="S15" s="718">
        <v>0.115</v>
      </c>
      <c r="T15" s="718">
        <v>0.13189999999999999</v>
      </c>
      <c r="U15" s="718">
        <v>0.1022709</v>
      </c>
      <c r="V15" s="718">
        <v>101.5377204</v>
      </c>
    </row>
    <row r="16" spans="1:22">
      <c r="A16" s="498">
        <v>7.3</v>
      </c>
      <c r="B16" s="497" t="s">
        <v>506</v>
      </c>
      <c r="C16" s="718">
        <v>0</v>
      </c>
      <c r="D16" s="718"/>
      <c r="E16" s="718"/>
      <c r="F16" s="718"/>
      <c r="G16" s="718"/>
      <c r="H16" s="718">
        <v>0</v>
      </c>
      <c r="I16" s="718"/>
      <c r="J16" s="718"/>
      <c r="K16" s="718"/>
      <c r="L16" s="718"/>
      <c r="M16" s="718">
        <v>0</v>
      </c>
      <c r="N16" s="718"/>
      <c r="O16" s="718"/>
      <c r="P16" s="718"/>
      <c r="Q16" s="718"/>
      <c r="R16" s="718"/>
      <c r="S16" s="718"/>
      <c r="T16" s="718"/>
      <c r="U16" s="718"/>
      <c r="V16" s="718"/>
    </row>
    <row r="17" spans="1:22">
      <c r="A17" s="504">
        <v>8</v>
      </c>
      <c r="B17" s="503" t="s">
        <v>505</v>
      </c>
      <c r="C17" s="718">
        <v>0</v>
      </c>
      <c r="D17" s="718"/>
      <c r="E17" s="718"/>
      <c r="F17" s="718"/>
      <c r="G17" s="718"/>
      <c r="H17" s="718">
        <v>0</v>
      </c>
      <c r="I17" s="718"/>
      <c r="J17" s="718"/>
      <c r="K17" s="718"/>
      <c r="L17" s="718"/>
      <c r="M17" s="718">
        <v>0</v>
      </c>
      <c r="N17" s="718"/>
      <c r="O17" s="718"/>
      <c r="P17" s="718"/>
      <c r="Q17" s="718"/>
      <c r="R17" s="718"/>
      <c r="S17" s="718"/>
      <c r="T17" s="718"/>
      <c r="U17" s="718"/>
      <c r="V17" s="718"/>
    </row>
    <row r="18" spans="1:22">
      <c r="A18" s="502">
        <v>9</v>
      </c>
      <c r="B18" s="501" t="s">
        <v>497</v>
      </c>
      <c r="C18" s="719">
        <v>0</v>
      </c>
      <c r="D18" s="719"/>
      <c r="E18" s="719"/>
      <c r="F18" s="719"/>
      <c r="G18" s="719"/>
      <c r="H18" s="719">
        <v>0</v>
      </c>
      <c r="I18" s="719"/>
      <c r="J18" s="719"/>
      <c r="K18" s="719"/>
      <c r="L18" s="719"/>
      <c r="M18" s="719">
        <v>0</v>
      </c>
      <c r="N18" s="719"/>
      <c r="O18" s="719"/>
      <c r="P18" s="719"/>
      <c r="Q18" s="719"/>
      <c r="R18" s="719"/>
      <c r="S18" s="719"/>
      <c r="T18" s="719"/>
      <c r="U18" s="719"/>
      <c r="V18" s="719"/>
    </row>
    <row r="19" spans="1:22">
      <c r="A19" s="500">
        <v>10</v>
      </c>
      <c r="B19" s="499" t="s">
        <v>508</v>
      </c>
      <c r="C19" s="718">
        <v>23861522.8616</v>
      </c>
      <c r="D19" s="718">
        <v>22423075.319700003</v>
      </c>
      <c r="E19" s="718">
        <v>604346.60620000004</v>
      </c>
      <c r="F19" s="718">
        <v>834100.93570000003</v>
      </c>
      <c r="G19" s="718">
        <v>0</v>
      </c>
      <c r="H19" s="718">
        <v>24274170.665399998</v>
      </c>
      <c r="I19" s="718">
        <v>22616558.8772</v>
      </c>
      <c r="J19" s="718">
        <v>610058.96830000007</v>
      </c>
      <c r="K19" s="718">
        <v>1047552.8199</v>
      </c>
      <c r="L19" s="718">
        <v>0</v>
      </c>
      <c r="M19" s="718">
        <v>783632.89999999991</v>
      </c>
      <c r="N19" s="718">
        <v>226774.55</v>
      </c>
      <c r="O19" s="718">
        <v>77365.73000000001</v>
      </c>
      <c r="P19" s="718">
        <v>479492.62</v>
      </c>
      <c r="Q19" s="718">
        <v>0</v>
      </c>
      <c r="R19" s="718">
        <v>313</v>
      </c>
      <c r="S19" s="718">
        <v>0.1037526</v>
      </c>
      <c r="T19" s="718">
        <v>0.1142406</v>
      </c>
      <c r="U19" s="718">
        <v>0.10148749999999999</v>
      </c>
      <c r="V19" s="718">
        <v>54.641015699999997</v>
      </c>
    </row>
    <row r="20" spans="1:22" ht="25.5">
      <c r="A20" s="498">
        <v>10.1</v>
      </c>
      <c r="B20" s="497" t="s">
        <v>512</v>
      </c>
      <c r="C20" s="718"/>
      <c r="D20" s="718"/>
      <c r="E20" s="718"/>
      <c r="F20" s="718"/>
      <c r="G20" s="718"/>
      <c r="H20" s="718"/>
      <c r="I20" s="718"/>
      <c r="J20" s="718"/>
      <c r="K20" s="718"/>
      <c r="L20" s="718"/>
      <c r="M20" s="718"/>
      <c r="N20" s="718"/>
      <c r="O20" s="718"/>
      <c r="P20" s="718"/>
      <c r="Q20" s="718"/>
      <c r="R20" s="718"/>
      <c r="S20" s="718"/>
      <c r="T20" s="718"/>
      <c r="U20" s="718"/>
      <c r="V20" s="7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10" zoomScale="80" zoomScaleNormal="80" workbookViewId="0">
      <selection activeCell="M12" sqref="M12"/>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21">
        <f>'1. key ratios '!B2</f>
        <v>45838</v>
      </c>
      <c r="C2" s="6"/>
      <c r="D2" s="7"/>
      <c r="E2" s="7"/>
      <c r="F2" s="7"/>
      <c r="G2" s="7"/>
      <c r="H2" s="8"/>
    </row>
    <row r="4" spans="1:8">
      <c r="A4" s="766" t="s">
        <v>6</v>
      </c>
      <c r="B4" s="768" t="s">
        <v>583</v>
      </c>
      <c r="C4" s="761" t="s">
        <v>520</v>
      </c>
      <c r="D4" s="761"/>
      <c r="E4" s="761"/>
      <c r="F4" s="761" t="s">
        <v>521</v>
      </c>
      <c r="G4" s="761"/>
      <c r="H4" s="762"/>
    </row>
    <row r="5" spans="1:8" ht="15.6" customHeight="1">
      <c r="A5" s="767"/>
      <c r="B5" s="769"/>
      <c r="C5" s="368" t="s">
        <v>32</v>
      </c>
      <c r="D5" s="368" t="s">
        <v>33</v>
      </c>
      <c r="E5" s="368" t="s">
        <v>34</v>
      </c>
      <c r="F5" s="368" t="s">
        <v>32</v>
      </c>
      <c r="G5" s="368" t="s">
        <v>33</v>
      </c>
      <c r="H5" s="368" t="s">
        <v>34</v>
      </c>
    </row>
    <row r="6" spans="1:8">
      <c r="A6" s="369">
        <v>1</v>
      </c>
      <c r="B6" s="370" t="s">
        <v>584</v>
      </c>
      <c r="C6" s="894">
        <v>6745988.9900000002</v>
      </c>
      <c r="D6" s="894">
        <v>4506182.4215000002</v>
      </c>
      <c r="E6" s="895">
        <v>11252171.411499999</v>
      </c>
      <c r="F6" s="894">
        <v>6201692.1099999994</v>
      </c>
      <c r="G6" s="894">
        <v>3133542.4835999999</v>
      </c>
      <c r="H6" s="895">
        <v>9335234.5935999993</v>
      </c>
    </row>
    <row r="7" spans="1:8">
      <c r="A7" s="369">
        <v>1.1000000000000001</v>
      </c>
      <c r="B7" s="371" t="s">
        <v>527</v>
      </c>
      <c r="C7" s="894"/>
      <c r="D7" s="894"/>
      <c r="E7" s="895">
        <v>0</v>
      </c>
      <c r="F7" s="894"/>
      <c r="G7" s="894"/>
      <c r="H7" s="895">
        <v>0</v>
      </c>
    </row>
    <row r="8" spans="1:8">
      <c r="A8" s="369">
        <v>1.2</v>
      </c>
      <c r="B8" s="371" t="s">
        <v>529</v>
      </c>
      <c r="C8" s="894"/>
      <c r="D8" s="894"/>
      <c r="E8" s="895">
        <v>0</v>
      </c>
      <c r="F8" s="894"/>
      <c r="G8" s="894"/>
      <c r="H8" s="895">
        <v>0</v>
      </c>
    </row>
    <row r="9" spans="1:8" ht="21.6" customHeight="1">
      <c r="A9" s="369">
        <v>1.3</v>
      </c>
      <c r="B9" s="371" t="s">
        <v>585</v>
      </c>
      <c r="C9" s="894"/>
      <c r="D9" s="894"/>
      <c r="E9" s="895">
        <v>0</v>
      </c>
      <c r="F9" s="894"/>
      <c r="G9" s="894"/>
      <c r="H9" s="895">
        <v>0</v>
      </c>
    </row>
    <row r="10" spans="1:8">
      <c r="A10" s="369">
        <v>1.4</v>
      </c>
      <c r="B10" s="371" t="s">
        <v>531</v>
      </c>
      <c r="C10" s="894"/>
      <c r="D10" s="894"/>
      <c r="E10" s="895">
        <v>0</v>
      </c>
      <c r="F10" s="894"/>
      <c r="G10" s="894"/>
      <c r="H10" s="895">
        <v>0</v>
      </c>
    </row>
    <row r="11" spans="1:8">
      <c r="A11" s="369">
        <v>1.5</v>
      </c>
      <c r="B11" s="371" t="s">
        <v>535</v>
      </c>
      <c r="C11" s="894">
        <v>6745988.9900000002</v>
      </c>
      <c r="D11" s="894">
        <v>4506182.4215000002</v>
      </c>
      <c r="E11" s="895">
        <v>11252171.411499999</v>
      </c>
      <c r="F11" s="894">
        <v>6201692.1099999994</v>
      </c>
      <c r="G11" s="894">
        <v>3133542.4835999999</v>
      </c>
      <c r="H11" s="895">
        <v>9335234.5935999993</v>
      </c>
    </row>
    <row r="12" spans="1:8">
      <c r="A12" s="369">
        <v>1.6</v>
      </c>
      <c r="B12" s="372" t="s">
        <v>417</v>
      </c>
      <c r="C12" s="894"/>
      <c r="D12" s="894"/>
      <c r="E12" s="895">
        <v>0</v>
      </c>
      <c r="F12" s="894"/>
      <c r="G12" s="894"/>
      <c r="H12" s="895">
        <v>0</v>
      </c>
    </row>
    <row r="13" spans="1:8">
      <c r="A13" s="369">
        <v>2</v>
      </c>
      <c r="B13" s="373" t="s">
        <v>586</v>
      </c>
      <c r="C13" s="894">
        <v>-1215928.06</v>
      </c>
      <c r="D13" s="894">
        <v>-2181056.9800000004</v>
      </c>
      <c r="E13" s="895">
        <v>-3396985.0400000005</v>
      </c>
      <c r="F13" s="894">
        <v>-989537.09</v>
      </c>
      <c r="G13" s="894">
        <v>-1346274.8900000001</v>
      </c>
      <c r="H13" s="895">
        <v>-2335811.98</v>
      </c>
    </row>
    <row r="14" spans="1:8">
      <c r="A14" s="369">
        <v>2.1</v>
      </c>
      <c r="B14" s="371" t="s">
        <v>587</v>
      </c>
      <c r="C14" s="894"/>
      <c r="D14" s="894"/>
      <c r="E14" s="895">
        <v>0</v>
      </c>
      <c r="F14" s="894"/>
      <c r="G14" s="894"/>
      <c r="H14" s="895">
        <v>0</v>
      </c>
    </row>
    <row r="15" spans="1:8" ht="24.6" customHeight="1">
      <c r="A15" s="369">
        <v>2.2000000000000002</v>
      </c>
      <c r="B15" s="371" t="s">
        <v>588</v>
      </c>
      <c r="C15" s="894"/>
      <c r="D15" s="894"/>
      <c r="E15" s="895">
        <v>0</v>
      </c>
      <c r="F15" s="894"/>
      <c r="G15" s="894"/>
      <c r="H15" s="895">
        <v>0</v>
      </c>
    </row>
    <row r="16" spans="1:8" ht="20.45" customHeight="1">
      <c r="A16" s="369">
        <v>2.2999999999999998</v>
      </c>
      <c r="B16" s="371" t="s">
        <v>589</v>
      </c>
      <c r="C16" s="894">
        <v>-1117514.82</v>
      </c>
      <c r="D16" s="894">
        <v>-2163173.0600000005</v>
      </c>
      <c r="E16" s="895">
        <v>-3280687.8800000008</v>
      </c>
      <c r="F16" s="894">
        <v>-950149.61</v>
      </c>
      <c r="G16" s="894">
        <v>-1346274.8900000001</v>
      </c>
      <c r="H16" s="895">
        <v>-2296424.5</v>
      </c>
    </row>
    <row r="17" spans="1:8">
      <c r="A17" s="369">
        <v>2.4</v>
      </c>
      <c r="B17" s="371" t="s">
        <v>590</v>
      </c>
      <c r="C17" s="894">
        <v>-98413.24</v>
      </c>
      <c r="D17" s="894">
        <v>-17883.919999999998</v>
      </c>
      <c r="E17" s="895">
        <v>-116297.16</v>
      </c>
      <c r="F17" s="894">
        <v>-39387.480000000003</v>
      </c>
      <c r="G17" s="894">
        <v>0</v>
      </c>
      <c r="H17" s="895">
        <v>-39387.480000000003</v>
      </c>
    </row>
    <row r="18" spans="1:8">
      <c r="A18" s="369">
        <v>3</v>
      </c>
      <c r="B18" s="373" t="s">
        <v>591</v>
      </c>
      <c r="C18" s="894"/>
      <c r="D18" s="894"/>
      <c r="E18" s="895">
        <v>0</v>
      </c>
      <c r="F18" s="894"/>
      <c r="G18" s="894"/>
      <c r="H18" s="895">
        <v>0</v>
      </c>
    </row>
    <row r="19" spans="1:8">
      <c r="A19" s="369">
        <v>4</v>
      </c>
      <c r="B19" s="373" t="s">
        <v>592</v>
      </c>
      <c r="C19" s="894">
        <v>448389.9</v>
      </c>
      <c r="D19" s="894">
        <v>636811.66000000015</v>
      </c>
      <c r="E19" s="895">
        <v>1085201.56</v>
      </c>
      <c r="F19" s="894">
        <v>297779.46000000002</v>
      </c>
      <c r="G19" s="894">
        <v>614595.67999999993</v>
      </c>
      <c r="H19" s="895">
        <v>912375.1399999999</v>
      </c>
    </row>
    <row r="20" spans="1:8">
      <c r="A20" s="369">
        <v>5</v>
      </c>
      <c r="B20" s="373" t="s">
        <v>593</v>
      </c>
      <c r="C20" s="894">
        <v>-953020.87999999989</v>
      </c>
      <c r="D20" s="894">
        <v>0</v>
      </c>
      <c r="E20" s="895">
        <v>-953020.87999999989</v>
      </c>
      <c r="F20" s="894">
        <v>-131123.91</v>
      </c>
      <c r="G20" s="894">
        <v>0</v>
      </c>
      <c r="H20" s="895">
        <v>-131123.91</v>
      </c>
    </row>
    <row r="21" spans="1:8" ht="24" customHeight="1">
      <c r="A21" s="369">
        <v>6</v>
      </c>
      <c r="B21" s="373" t="s">
        <v>594</v>
      </c>
      <c r="C21" s="894"/>
      <c r="D21" s="894"/>
      <c r="E21" s="895">
        <v>0</v>
      </c>
      <c r="F21" s="894"/>
      <c r="G21" s="894"/>
      <c r="H21" s="895">
        <v>0</v>
      </c>
    </row>
    <row r="22" spans="1:8" ht="18.600000000000001" customHeight="1">
      <c r="A22" s="369">
        <v>7</v>
      </c>
      <c r="B22" s="373" t="s">
        <v>595</v>
      </c>
      <c r="C22" s="894"/>
      <c r="D22" s="894"/>
      <c r="E22" s="895">
        <v>0</v>
      </c>
      <c r="F22" s="894"/>
      <c r="G22" s="894"/>
      <c r="H22" s="895">
        <v>0</v>
      </c>
    </row>
    <row r="23" spans="1:8" ht="25.5" customHeight="1">
      <c r="A23" s="369">
        <v>8</v>
      </c>
      <c r="B23" s="374" t="s">
        <v>596</v>
      </c>
      <c r="C23" s="894"/>
      <c r="D23" s="894"/>
      <c r="E23" s="895">
        <v>0</v>
      </c>
      <c r="F23" s="894"/>
      <c r="G23" s="894"/>
      <c r="H23" s="895">
        <v>0</v>
      </c>
    </row>
    <row r="24" spans="1:8" ht="34.5" customHeight="1">
      <c r="A24" s="369">
        <v>9</v>
      </c>
      <c r="B24" s="374" t="s">
        <v>597</v>
      </c>
      <c r="C24" s="894"/>
      <c r="D24" s="894"/>
      <c r="E24" s="895">
        <v>0</v>
      </c>
      <c r="F24" s="894"/>
      <c r="G24" s="894"/>
      <c r="H24" s="895">
        <v>0</v>
      </c>
    </row>
    <row r="25" spans="1:8">
      <c r="A25" s="369">
        <v>10</v>
      </c>
      <c r="B25" s="373" t="s">
        <v>598</v>
      </c>
      <c r="C25" s="894">
        <v>929328.98</v>
      </c>
      <c r="D25" s="894">
        <v>0</v>
      </c>
      <c r="E25" s="895">
        <v>929328.98</v>
      </c>
      <c r="F25" s="894">
        <v>720919.01</v>
      </c>
      <c r="G25" s="894"/>
      <c r="H25" s="895">
        <v>720919.01</v>
      </c>
    </row>
    <row r="26" spans="1:8">
      <c r="A26" s="369">
        <v>11</v>
      </c>
      <c r="B26" s="375" t="s">
        <v>599</v>
      </c>
      <c r="C26" s="894"/>
      <c r="D26" s="894"/>
      <c r="E26" s="895">
        <v>0</v>
      </c>
      <c r="F26" s="894"/>
      <c r="G26" s="894"/>
      <c r="H26" s="895">
        <v>0</v>
      </c>
    </row>
    <row r="27" spans="1:8">
      <c r="A27" s="369">
        <v>12</v>
      </c>
      <c r="B27" s="373" t="s">
        <v>600</v>
      </c>
      <c r="C27" s="894">
        <v>8611.34</v>
      </c>
      <c r="D27" s="894"/>
      <c r="E27" s="895">
        <v>8611.34</v>
      </c>
      <c r="F27" s="894">
        <v>38398.100000000006</v>
      </c>
      <c r="G27" s="894"/>
      <c r="H27" s="895">
        <v>38398.100000000006</v>
      </c>
    </row>
    <row r="28" spans="1:8">
      <c r="A28" s="369">
        <v>13</v>
      </c>
      <c r="B28" s="376" t="s">
        <v>601</v>
      </c>
      <c r="C28" s="894"/>
      <c r="D28" s="894"/>
      <c r="E28" s="895">
        <v>0</v>
      </c>
      <c r="F28" s="894"/>
      <c r="G28" s="894"/>
      <c r="H28" s="895">
        <v>0</v>
      </c>
    </row>
    <row r="29" spans="1:8">
      <c r="A29" s="369">
        <v>14</v>
      </c>
      <c r="B29" s="377" t="s">
        <v>602</v>
      </c>
      <c r="C29" s="894">
        <v>-3299766.42</v>
      </c>
      <c r="D29" s="894">
        <v>0</v>
      </c>
      <c r="E29" s="895">
        <v>-3299766.42</v>
      </c>
      <c r="F29" s="894">
        <v>-3779257.76</v>
      </c>
      <c r="G29" s="894">
        <v>0</v>
      </c>
      <c r="H29" s="895">
        <v>-3779257.76</v>
      </c>
    </row>
    <row r="30" spans="1:8">
      <c r="A30" s="369">
        <v>14.1</v>
      </c>
      <c r="B30" s="352" t="s">
        <v>603</v>
      </c>
      <c r="C30" s="894">
        <v>-2184138.29</v>
      </c>
      <c r="D30" s="894"/>
      <c r="E30" s="895">
        <v>-2184138.29</v>
      </c>
      <c r="F30" s="894">
        <v>-1990908.8199999998</v>
      </c>
      <c r="G30" s="894"/>
      <c r="H30" s="895">
        <v>-1990908.8199999998</v>
      </c>
    </row>
    <row r="31" spans="1:8">
      <c r="A31" s="369">
        <v>14.2</v>
      </c>
      <c r="B31" s="352" t="s">
        <v>604</v>
      </c>
      <c r="C31" s="894">
        <v>-1115628.1300000001</v>
      </c>
      <c r="D31" s="894"/>
      <c r="E31" s="895">
        <v>-1115628.1300000001</v>
      </c>
      <c r="F31" s="894">
        <v>-1788348.9400000002</v>
      </c>
      <c r="G31" s="894"/>
      <c r="H31" s="895">
        <v>-1788348.9400000002</v>
      </c>
    </row>
    <row r="32" spans="1:8">
      <c r="A32" s="369">
        <v>15</v>
      </c>
      <c r="B32" s="373" t="s">
        <v>605</v>
      </c>
      <c r="C32" s="894">
        <v>-722248.73</v>
      </c>
      <c r="D32" s="894"/>
      <c r="E32" s="895">
        <v>-722248.73</v>
      </c>
      <c r="F32" s="894">
        <v>-669649.67000000004</v>
      </c>
      <c r="G32" s="894"/>
      <c r="H32" s="895">
        <v>-669649.67000000004</v>
      </c>
    </row>
    <row r="33" spans="1:8" ht="22.5" customHeight="1">
      <c r="A33" s="369">
        <v>16</v>
      </c>
      <c r="B33" s="350" t="s">
        <v>606</v>
      </c>
      <c r="C33" s="894"/>
      <c r="D33" s="894"/>
      <c r="E33" s="895">
        <v>0</v>
      </c>
      <c r="F33" s="894"/>
      <c r="G33" s="894"/>
      <c r="H33" s="895">
        <v>0</v>
      </c>
    </row>
    <row r="34" spans="1:8">
      <c r="A34" s="369">
        <v>17</v>
      </c>
      <c r="B34" s="373" t="s">
        <v>607</v>
      </c>
      <c r="C34" s="894">
        <v>128904.90999999999</v>
      </c>
      <c r="D34" s="894">
        <v>132708.12000000002</v>
      </c>
      <c r="E34" s="895">
        <v>261613.03000000003</v>
      </c>
      <c r="F34" s="894">
        <v>9816.08</v>
      </c>
      <c r="G34" s="894">
        <v>47067.29</v>
      </c>
      <c r="H34" s="895">
        <v>56883.37</v>
      </c>
    </row>
    <row r="35" spans="1:8">
      <c r="A35" s="369">
        <v>17.100000000000001</v>
      </c>
      <c r="B35" s="352" t="s">
        <v>608</v>
      </c>
      <c r="C35" s="894">
        <v>128904.90999999999</v>
      </c>
      <c r="D35" s="894">
        <v>132708.12000000002</v>
      </c>
      <c r="E35" s="895">
        <v>261613.03000000003</v>
      </c>
      <c r="F35" s="894">
        <v>9816.08</v>
      </c>
      <c r="G35" s="894">
        <v>47067.29</v>
      </c>
      <c r="H35" s="895">
        <v>56883.37</v>
      </c>
    </row>
    <row r="36" spans="1:8">
      <c r="A36" s="369">
        <v>17.2</v>
      </c>
      <c r="B36" s="352" t="s">
        <v>609</v>
      </c>
      <c r="C36" s="894"/>
      <c r="D36" s="894"/>
      <c r="E36" s="895">
        <v>0</v>
      </c>
      <c r="F36" s="894"/>
      <c r="G36" s="894"/>
      <c r="H36" s="895">
        <v>0</v>
      </c>
    </row>
    <row r="37" spans="1:8" ht="41.45" customHeight="1">
      <c r="A37" s="369">
        <v>18</v>
      </c>
      <c r="B37" s="378" t="s">
        <v>610</v>
      </c>
      <c r="C37" s="894">
        <v>-1399134.81</v>
      </c>
      <c r="D37" s="894">
        <v>-131474.60590004612</v>
      </c>
      <c r="E37" s="895">
        <v>-1530609.4159000462</v>
      </c>
      <c r="F37" s="894">
        <v>-411514.37</v>
      </c>
      <c r="G37" s="896">
        <v>-161096.57</v>
      </c>
      <c r="H37" s="895">
        <v>-572610.93999999994</v>
      </c>
    </row>
    <row r="38" spans="1:8">
      <c r="A38" s="369">
        <v>18.100000000000001</v>
      </c>
      <c r="B38" s="379" t="s">
        <v>611</v>
      </c>
      <c r="C38" s="894"/>
      <c r="D38" s="894"/>
      <c r="E38" s="895">
        <v>0</v>
      </c>
      <c r="F38" s="894"/>
      <c r="G38" s="894"/>
      <c r="H38" s="895">
        <v>0</v>
      </c>
    </row>
    <row r="39" spans="1:8">
      <c r="A39" s="369">
        <v>18.2</v>
      </c>
      <c r="B39" s="379" t="s">
        <v>612</v>
      </c>
      <c r="C39" s="894">
        <v>-1399134.81</v>
      </c>
      <c r="D39" s="894">
        <v>-131474.60590004612</v>
      </c>
      <c r="E39" s="895">
        <v>-1530609.4159000462</v>
      </c>
      <c r="F39" s="894">
        <v>-411514.37</v>
      </c>
      <c r="G39" s="894">
        <v>-161096.57</v>
      </c>
      <c r="H39" s="895">
        <v>-572610.93999999994</v>
      </c>
    </row>
    <row r="40" spans="1:8" ht="24.6" customHeight="1">
      <c r="A40" s="369">
        <v>19</v>
      </c>
      <c r="B40" s="378" t="s">
        <v>613</v>
      </c>
      <c r="C40" s="894"/>
      <c r="D40" s="894"/>
      <c r="E40" s="895">
        <v>0</v>
      </c>
      <c r="F40" s="894"/>
      <c r="G40" s="894"/>
      <c r="H40" s="895">
        <v>0</v>
      </c>
    </row>
    <row r="41" spans="1:8" ht="17.45" customHeight="1">
      <c r="A41" s="369">
        <v>20</v>
      </c>
      <c r="B41" s="378" t="s">
        <v>614</v>
      </c>
      <c r="C41" s="894"/>
      <c r="D41" s="894"/>
      <c r="E41" s="895">
        <v>0</v>
      </c>
      <c r="F41" s="894"/>
      <c r="G41" s="894"/>
      <c r="H41" s="895">
        <v>0</v>
      </c>
    </row>
    <row r="42" spans="1:8" ht="26.45" customHeight="1">
      <c r="A42" s="369">
        <v>21</v>
      </c>
      <c r="B42" s="378" t="s">
        <v>615</v>
      </c>
      <c r="C42" s="894"/>
      <c r="D42" s="894"/>
      <c r="E42" s="895">
        <v>0</v>
      </c>
      <c r="F42" s="894"/>
      <c r="G42" s="894"/>
      <c r="H42" s="895">
        <v>0</v>
      </c>
    </row>
    <row r="43" spans="1:8">
      <c r="A43" s="369">
        <v>22</v>
      </c>
      <c r="B43" s="380" t="s">
        <v>616</v>
      </c>
      <c r="C43" s="894">
        <v>671125.21999999951</v>
      </c>
      <c r="D43" s="894">
        <v>2963170.615599954</v>
      </c>
      <c r="E43" s="895">
        <v>3634295.8355999533</v>
      </c>
      <c r="F43" s="894">
        <v>1287521.959999999</v>
      </c>
      <c r="G43" s="894">
        <v>2287833.9936000002</v>
      </c>
      <c r="H43" s="895">
        <v>3575355.9535999992</v>
      </c>
    </row>
    <row r="44" spans="1:8">
      <c r="A44" s="369">
        <v>23</v>
      </c>
      <c r="B44" s="380" t="s">
        <v>617</v>
      </c>
      <c r="C44" s="894">
        <v>-699487</v>
      </c>
      <c r="D44" s="894"/>
      <c r="E44" s="895">
        <v>-699487</v>
      </c>
      <c r="F44" s="894">
        <v>-629825</v>
      </c>
      <c r="G44" s="894"/>
      <c r="H44" s="895">
        <v>-629825</v>
      </c>
    </row>
    <row r="45" spans="1:8">
      <c r="A45" s="369">
        <v>24</v>
      </c>
      <c r="B45" s="381" t="s">
        <v>618</v>
      </c>
      <c r="C45" s="897">
        <v>-28361.780000000494</v>
      </c>
      <c r="D45" s="897">
        <v>2963170.615599954</v>
      </c>
      <c r="E45" s="898">
        <v>2934808.8355999533</v>
      </c>
      <c r="F45" s="897">
        <v>657696.95999999903</v>
      </c>
      <c r="G45" s="897">
        <v>2287833.9936000002</v>
      </c>
      <c r="H45" s="895">
        <v>2945530.9535999992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B2" sqref="B2"/>
    </sheetView>
  </sheetViews>
  <sheetFormatPr defaultColWidth="8.85546875" defaultRowHeight="15"/>
  <cols>
    <col min="1" max="1" width="8.85546875" style="580"/>
    <col min="2" max="2" width="87.5703125" style="546" bestFit="1" customWidth="1"/>
    <col min="3" max="8" width="15.42578125" style="546" customWidth="1"/>
    <col min="9" max="16384" width="8.85546875" style="546"/>
  </cols>
  <sheetData>
    <row r="1" spans="1:8">
      <c r="A1" s="232" t="s">
        <v>30</v>
      </c>
      <c r="B1" s="545" t="str">
        <f>'Info '!C2</f>
        <v>JSC Ziraat Bank Georgia</v>
      </c>
      <c r="C1" s="545"/>
    </row>
    <row r="2" spans="1:8">
      <c r="A2" s="232" t="s">
        <v>31</v>
      </c>
      <c r="B2" s="722">
        <f>'1. key ratios '!B2</f>
        <v>45838</v>
      </c>
      <c r="C2" s="547"/>
      <c r="D2" s="548"/>
      <c r="E2" s="548"/>
      <c r="F2" s="548"/>
      <c r="G2" s="548"/>
      <c r="H2" s="548"/>
    </row>
    <row r="3" spans="1:8" ht="15.75" thickBot="1">
      <c r="A3" s="546"/>
    </row>
    <row r="4" spans="1:8">
      <c r="A4" s="770" t="s">
        <v>6</v>
      </c>
      <c r="B4" s="771" t="s">
        <v>94</v>
      </c>
      <c r="C4" s="772" t="s">
        <v>520</v>
      </c>
      <c r="D4" s="772"/>
      <c r="E4" s="772"/>
      <c r="F4" s="772" t="s">
        <v>521</v>
      </c>
      <c r="G4" s="772"/>
      <c r="H4" s="773"/>
    </row>
    <row r="5" spans="1:8">
      <c r="A5" s="770"/>
      <c r="B5" s="771"/>
      <c r="C5" s="368" t="s">
        <v>32</v>
      </c>
      <c r="D5" s="368" t="s">
        <v>33</v>
      </c>
      <c r="E5" s="368" t="s">
        <v>34</v>
      </c>
      <c r="F5" s="368" t="s">
        <v>32</v>
      </c>
      <c r="G5" s="368" t="s">
        <v>33</v>
      </c>
      <c r="H5" s="368" t="s">
        <v>34</v>
      </c>
    </row>
    <row r="6" spans="1:8">
      <c r="A6" s="405">
        <v>1</v>
      </c>
      <c r="B6" s="383" t="s">
        <v>619</v>
      </c>
      <c r="C6" s="582"/>
      <c r="D6" s="582"/>
      <c r="E6" s="583">
        <v>0</v>
      </c>
      <c r="F6" s="582"/>
      <c r="G6" s="582"/>
      <c r="H6" s="584">
        <v>0</v>
      </c>
    </row>
    <row r="7" spans="1:8">
      <c r="A7" s="405">
        <v>2</v>
      </c>
      <c r="B7" s="383" t="s">
        <v>183</v>
      </c>
      <c r="C7" s="582"/>
      <c r="D7" s="582"/>
      <c r="E7" s="583">
        <v>0</v>
      </c>
      <c r="F7" s="582"/>
      <c r="G7" s="582"/>
      <c r="H7" s="584">
        <v>0</v>
      </c>
    </row>
    <row r="8" spans="1:8">
      <c r="A8" s="405">
        <v>3</v>
      </c>
      <c r="B8" s="383" t="s">
        <v>193</v>
      </c>
      <c r="C8" s="582">
        <v>431916315</v>
      </c>
      <c r="D8" s="582">
        <v>713470137.30309999</v>
      </c>
      <c r="E8" s="583">
        <v>1145386452.3031001</v>
      </c>
      <c r="F8" s="582">
        <v>373348730</v>
      </c>
      <c r="G8" s="582">
        <v>432252766.05920005</v>
      </c>
      <c r="H8" s="584">
        <v>805601496.05920005</v>
      </c>
    </row>
    <row r="9" spans="1:8">
      <c r="A9" s="405">
        <v>3.1</v>
      </c>
      <c r="B9" s="382" t="s">
        <v>184</v>
      </c>
      <c r="C9" s="582">
        <v>427900000</v>
      </c>
      <c r="D9" s="582">
        <v>667005606.39999998</v>
      </c>
      <c r="E9" s="583">
        <v>1094905606.4000001</v>
      </c>
      <c r="F9" s="582">
        <v>369072000</v>
      </c>
      <c r="G9" s="582">
        <v>411575588.12730002</v>
      </c>
      <c r="H9" s="584">
        <v>780647588.12730002</v>
      </c>
    </row>
    <row r="10" spans="1:8">
      <c r="A10" s="405">
        <v>3.2</v>
      </c>
      <c r="B10" s="382" t="s">
        <v>180</v>
      </c>
      <c r="C10" s="582">
        <v>4016315</v>
      </c>
      <c r="D10" s="582">
        <v>46464530.903099999</v>
      </c>
      <c r="E10" s="583">
        <v>50480845.903099999</v>
      </c>
      <c r="F10" s="582">
        <v>4276730</v>
      </c>
      <c r="G10" s="582">
        <v>20677177.931899998</v>
      </c>
      <c r="H10" s="584">
        <v>24953907.931899998</v>
      </c>
    </row>
    <row r="11" spans="1:8">
      <c r="A11" s="405">
        <v>4</v>
      </c>
      <c r="B11" s="383" t="s">
        <v>182</v>
      </c>
      <c r="C11" s="582">
        <v>0</v>
      </c>
      <c r="D11" s="582">
        <v>0</v>
      </c>
      <c r="E11" s="583">
        <v>0</v>
      </c>
      <c r="F11" s="582">
        <v>0</v>
      </c>
      <c r="G11" s="582">
        <v>0</v>
      </c>
      <c r="H11" s="584">
        <v>0</v>
      </c>
    </row>
    <row r="12" spans="1:8">
      <c r="A12" s="405">
        <v>4.0999999999999996</v>
      </c>
      <c r="B12" s="382" t="s">
        <v>166</v>
      </c>
      <c r="C12" s="582"/>
      <c r="D12" s="582"/>
      <c r="E12" s="583">
        <v>0</v>
      </c>
      <c r="F12" s="582"/>
      <c r="G12" s="582"/>
      <c r="H12" s="584">
        <v>0</v>
      </c>
    </row>
    <row r="13" spans="1:8">
      <c r="A13" s="405">
        <v>4.2</v>
      </c>
      <c r="B13" s="382" t="s">
        <v>167</v>
      </c>
      <c r="C13" s="582"/>
      <c r="D13" s="582"/>
      <c r="E13" s="583">
        <v>0</v>
      </c>
      <c r="F13" s="582"/>
      <c r="G13" s="582"/>
      <c r="H13" s="584">
        <v>0</v>
      </c>
    </row>
    <row r="14" spans="1:8">
      <c r="A14" s="405">
        <v>5</v>
      </c>
      <c r="B14" s="383" t="s">
        <v>192</v>
      </c>
      <c r="C14" s="582">
        <v>177330406.25999999</v>
      </c>
      <c r="D14" s="582">
        <v>207030515.43279999</v>
      </c>
      <c r="E14" s="583">
        <v>384360921.69279999</v>
      </c>
      <c r="F14" s="582">
        <v>136949369.61999997</v>
      </c>
      <c r="G14" s="582">
        <v>129968384.27370001</v>
      </c>
      <c r="H14" s="584">
        <v>266917753.8937</v>
      </c>
    </row>
    <row r="15" spans="1:8">
      <c r="A15" s="405">
        <v>5.0999999999999996</v>
      </c>
      <c r="B15" s="384" t="s">
        <v>170</v>
      </c>
      <c r="C15" s="582">
        <v>4483628.57</v>
      </c>
      <c r="D15" s="582">
        <v>8429763.6546</v>
      </c>
      <c r="E15" s="583">
        <v>12913392.2246</v>
      </c>
      <c r="F15" s="582">
        <v>1554873.17</v>
      </c>
      <c r="G15" s="582">
        <v>5086836.9444000004</v>
      </c>
      <c r="H15" s="584">
        <v>6641710.1144000003</v>
      </c>
    </row>
    <row r="16" spans="1:8">
      <c r="A16" s="405">
        <v>5.2</v>
      </c>
      <c r="B16" s="384" t="s">
        <v>169</v>
      </c>
      <c r="C16" s="582">
        <v>0</v>
      </c>
      <c r="D16" s="582">
        <v>0</v>
      </c>
      <c r="E16" s="583">
        <v>0</v>
      </c>
      <c r="F16" s="582">
        <v>0</v>
      </c>
      <c r="G16" s="582">
        <v>0</v>
      </c>
      <c r="H16" s="584">
        <v>0</v>
      </c>
    </row>
    <row r="17" spans="1:8">
      <c r="A17" s="405">
        <v>5.3</v>
      </c>
      <c r="B17" s="384" t="s">
        <v>168</v>
      </c>
      <c r="C17" s="582">
        <v>172846777.69</v>
      </c>
      <c r="D17" s="582">
        <v>198600751.7782</v>
      </c>
      <c r="E17" s="583">
        <v>371447529.46819997</v>
      </c>
      <c r="F17" s="582">
        <v>135394496.44999999</v>
      </c>
      <c r="G17" s="582">
        <v>124881547.32930002</v>
      </c>
      <c r="H17" s="584">
        <v>260276043.7793</v>
      </c>
    </row>
    <row r="18" spans="1:8">
      <c r="A18" s="405" t="s">
        <v>15</v>
      </c>
      <c r="B18" s="385" t="s">
        <v>36</v>
      </c>
      <c r="C18" s="582">
        <v>56952964.25</v>
      </c>
      <c r="D18" s="582">
        <v>29834934.527600002</v>
      </c>
      <c r="E18" s="583">
        <v>86787898.777600005</v>
      </c>
      <c r="F18" s="582">
        <v>42190058.57</v>
      </c>
      <c r="G18" s="582">
        <v>24221788.986000001</v>
      </c>
      <c r="H18" s="584">
        <v>66411847.556000002</v>
      </c>
    </row>
    <row r="19" spans="1:8">
      <c r="A19" s="405" t="s">
        <v>16</v>
      </c>
      <c r="B19" s="385" t="s">
        <v>37</v>
      </c>
      <c r="C19" s="582">
        <v>58594036.530000001</v>
      </c>
      <c r="D19" s="582">
        <v>82157057.0634</v>
      </c>
      <c r="E19" s="583">
        <v>140751093.5934</v>
      </c>
      <c r="F19" s="582">
        <v>41429119.82</v>
      </c>
      <c r="G19" s="582">
        <v>60459119.686499998</v>
      </c>
      <c r="H19" s="584">
        <v>101888239.50650001</v>
      </c>
    </row>
    <row r="20" spans="1:8">
      <c r="A20" s="405" t="s">
        <v>17</v>
      </c>
      <c r="B20" s="385" t="s">
        <v>38</v>
      </c>
      <c r="C20" s="582">
        <v>20491610.199999999</v>
      </c>
      <c r="D20" s="582">
        <v>8681796.3848000001</v>
      </c>
      <c r="E20" s="583">
        <v>29173406.584799998</v>
      </c>
      <c r="F20" s="582">
        <v>22162495.199999999</v>
      </c>
      <c r="G20" s="582">
        <v>4723910.1747000003</v>
      </c>
      <c r="H20" s="584">
        <v>26886405.374699999</v>
      </c>
    </row>
    <row r="21" spans="1:8">
      <c r="A21" s="405" t="s">
        <v>18</v>
      </c>
      <c r="B21" s="385" t="s">
        <v>39</v>
      </c>
      <c r="C21" s="582">
        <v>36808166.710000001</v>
      </c>
      <c r="D21" s="582">
        <v>77926963.802399993</v>
      </c>
      <c r="E21" s="583">
        <v>114735130.5124</v>
      </c>
      <c r="F21" s="582">
        <v>29612822.859999999</v>
      </c>
      <c r="G21" s="582">
        <v>35476728.482100002</v>
      </c>
      <c r="H21" s="584">
        <v>65089551.342100002</v>
      </c>
    </row>
    <row r="22" spans="1:8">
      <c r="A22" s="405" t="s">
        <v>19</v>
      </c>
      <c r="B22" s="385" t="s">
        <v>40</v>
      </c>
      <c r="C22" s="582">
        <v>0</v>
      </c>
      <c r="D22" s="582">
        <v>0</v>
      </c>
      <c r="E22" s="583">
        <v>0</v>
      </c>
      <c r="F22" s="582">
        <v>0</v>
      </c>
      <c r="G22" s="582">
        <v>0</v>
      </c>
      <c r="H22" s="584">
        <v>0</v>
      </c>
    </row>
    <row r="23" spans="1:8">
      <c r="A23" s="405">
        <v>5.4</v>
      </c>
      <c r="B23" s="384" t="s">
        <v>171</v>
      </c>
      <c r="C23" s="582">
        <v>0</v>
      </c>
      <c r="D23" s="582">
        <v>0</v>
      </c>
      <c r="E23" s="583">
        <v>0</v>
      </c>
      <c r="F23" s="582">
        <v>0</v>
      </c>
      <c r="G23" s="582">
        <v>0</v>
      </c>
      <c r="H23" s="584">
        <v>0</v>
      </c>
    </row>
    <row r="24" spans="1:8">
      <c r="A24" s="405">
        <v>5.5</v>
      </c>
      <c r="B24" s="384" t="s">
        <v>172</v>
      </c>
      <c r="C24" s="582">
        <v>0</v>
      </c>
      <c r="D24" s="582">
        <v>0</v>
      </c>
      <c r="E24" s="583">
        <v>0</v>
      </c>
      <c r="F24" s="582">
        <v>0</v>
      </c>
      <c r="G24" s="582">
        <v>0</v>
      </c>
      <c r="H24" s="584">
        <v>0</v>
      </c>
    </row>
    <row r="25" spans="1:8">
      <c r="A25" s="405">
        <v>5.6</v>
      </c>
      <c r="B25" s="384" t="s">
        <v>173</v>
      </c>
      <c r="C25" s="582">
        <v>0</v>
      </c>
      <c r="D25" s="582">
        <v>0</v>
      </c>
      <c r="E25" s="583">
        <v>0</v>
      </c>
      <c r="F25" s="582">
        <v>0</v>
      </c>
      <c r="G25" s="582">
        <v>0</v>
      </c>
      <c r="H25" s="584">
        <v>0</v>
      </c>
    </row>
    <row r="26" spans="1:8">
      <c r="A26" s="405">
        <v>5.7</v>
      </c>
      <c r="B26" s="384" t="s">
        <v>40</v>
      </c>
      <c r="C26" s="582">
        <v>0</v>
      </c>
      <c r="D26" s="582">
        <v>0</v>
      </c>
      <c r="E26" s="583">
        <v>0</v>
      </c>
      <c r="F26" s="582">
        <v>0</v>
      </c>
      <c r="G26" s="582">
        <v>0</v>
      </c>
      <c r="H26" s="584">
        <v>0</v>
      </c>
    </row>
    <row r="27" spans="1:8">
      <c r="A27" s="405">
        <v>6</v>
      </c>
      <c r="B27" s="585" t="s">
        <v>620</v>
      </c>
      <c r="C27" s="582">
        <v>2781178.86</v>
      </c>
      <c r="D27" s="582">
        <v>7358144.4395000003</v>
      </c>
      <c r="E27" s="583">
        <v>10139323.2995</v>
      </c>
      <c r="F27" s="582">
        <v>2985818.99</v>
      </c>
      <c r="G27" s="582">
        <v>2767662.2069999999</v>
      </c>
      <c r="H27" s="584">
        <v>5753481.1970000006</v>
      </c>
    </row>
    <row r="28" spans="1:8">
      <c r="A28" s="405">
        <v>7</v>
      </c>
      <c r="B28" s="585" t="s">
        <v>621</v>
      </c>
      <c r="C28" s="582">
        <v>18065070.289999999</v>
      </c>
      <c r="D28" s="582">
        <v>38205748.572999999</v>
      </c>
      <c r="E28" s="583">
        <v>56270818.862999998</v>
      </c>
      <c r="F28" s="582">
        <v>14321549.689999999</v>
      </c>
      <c r="G28" s="582">
        <v>36306856.4859</v>
      </c>
      <c r="H28" s="584">
        <v>50628406.175899997</v>
      </c>
    </row>
    <row r="29" spans="1:8">
      <c r="A29" s="405">
        <v>8</v>
      </c>
      <c r="B29" s="585" t="s">
        <v>181</v>
      </c>
      <c r="C29" s="582"/>
      <c r="D29" s="582"/>
      <c r="E29" s="583">
        <v>0</v>
      </c>
      <c r="F29" s="582"/>
      <c r="G29" s="582"/>
      <c r="H29" s="584">
        <v>0</v>
      </c>
    </row>
    <row r="30" spans="1:8">
      <c r="A30" s="405">
        <v>9</v>
      </c>
      <c r="B30" s="586" t="s">
        <v>198</v>
      </c>
      <c r="C30" s="582">
        <v>0</v>
      </c>
      <c r="D30" s="582">
        <v>0</v>
      </c>
      <c r="E30" s="583">
        <v>0</v>
      </c>
      <c r="F30" s="582">
        <v>0</v>
      </c>
      <c r="G30" s="582">
        <v>0</v>
      </c>
      <c r="H30" s="584">
        <v>0</v>
      </c>
    </row>
    <row r="31" spans="1:8">
      <c r="A31" s="405">
        <v>9.1</v>
      </c>
      <c r="B31" s="386" t="s">
        <v>188</v>
      </c>
      <c r="C31" s="582"/>
      <c r="D31" s="582"/>
      <c r="E31" s="583">
        <v>0</v>
      </c>
      <c r="F31" s="582"/>
      <c r="G31" s="582"/>
      <c r="H31" s="584">
        <v>0</v>
      </c>
    </row>
    <row r="32" spans="1:8">
      <c r="A32" s="405">
        <v>9.1999999999999993</v>
      </c>
      <c r="B32" s="386" t="s">
        <v>189</v>
      </c>
      <c r="C32" s="582"/>
      <c r="D32" s="582"/>
      <c r="E32" s="583">
        <v>0</v>
      </c>
      <c r="F32" s="582"/>
      <c r="G32" s="582"/>
      <c r="H32" s="584">
        <v>0</v>
      </c>
    </row>
    <row r="33" spans="1:8">
      <c r="A33" s="405">
        <v>9.3000000000000007</v>
      </c>
      <c r="B33" s="386" t="s">
        <v>185</v>
      </c>
      <c r="C33" s="582"/>
      <c r="D33" s="582"/>
      <c r="E33" s="583">
        <v>0</v>
      </c>
      <c r="F33" s="582"/>
      <c r="G33" s="582"/>
      <c r="H33" s="584">
        <v>0</v>
      </c>
    </row>
    <row r="34" spans="1:8">
      <c r="A34" s="405">
        <v>9.4</v>
      </c>
      <c r="B34" s="386" t="s">
        <v>186</v>
      </c>
      <c r="C34" s="582"/>
      <c r="D34" s="582"/>
      <c r="E34" s="583">
        <v>0</v>
      </c>
      <c r="F34" s="582"/>
      <c r="G34" s="582"/>
      <c r="H34" s="584">
        <v>0</v>
      </c>
    </row>
    <row r="35" spans="1:8">
      <c r="A35" s="405">
        <v>9.5</v>
      </c>
      <c r="B35" s="386" t="s">
        <v>187</v>
      </c>
      <c r="C35" s="582"/>
      <c r="D35" s="582"/>
      <c r="E35" s="583">
        <v>0</v>
      </c>
      <c r="F35" s="582"/>
      <c r="G35" s="582"/>
      <c r="H35" s="584">
        <v>0</v>
      </c>
    </row>
    <row r="36" spans="1:8">
      <c r="A36" s="405">
        <v>9.6</v>
      </c>
      <c r="B36" s="386" t="s">
        <v>190</v>
      </c>
      <c r="C36" s="582"/>
      <c r="D36" s="582"/>
      <c r="E36" s="583">
        <v>0</v>
      </c>
      <c r="F36" s="582"/>
      <c r="G36" s="582"/>
      <c r="H36" s="584">
        <v>0</v>
      </c>
    </row>
    <row r="37" spans="1:8">
      <c r="A37" s="405">
        <v>9.6999999999999993</v>
      </c>
      <c r="B37" s="386" t="s">
        <v>191</v>
      </c>
      <c r="C37" s="582"/>
      <c r="D37" s="582"/>
      <c r="E37" s="583">
        <v>0</v>
      </c>
      <c r="F37" s="582"/>
      <c r="G37" s="582"/>
      <c r="H37" s="584">
        <v>0</v>
      </c>
    </row>
    <row r="38" spans="1:8">
      <c r="A38" s="405">
        <v>10</v>
      </c>
      <c r="B38" s="383" t="s">
        <v>194</v>
      </c>
      <c r="C38" s="590">
        <v>1086014.7600000002</v>
      </c>
      <c r="D38" s="590">
        <v>444624.52500000002</v>
      </c>
      <c r="E38" s="587">
        <v>755781.52339999995</v>
      </c>
      <c r="F38" s="590">
        <v>302385.75</v>
      </c>
      <c r="G38" s="590">
        <v>331576.52040000004</v>
      </c>
      <c r="H38" s="584">
        <v>633962.27040000004</v>
      </c>
    </row>
    <row r="39" spans="1:8">
      <c r="A39" s="405">
        <v>10.1</v>
      </c>
      <c r="B39" s="386" t="s">
        <v>195</v>
      </c>
      <c r="C39" s="582">
        <v>382554.13</v>
      </c>
      <c r="D39" s="582">
        <v>31096.158299999999</v>
      </c>
      <c r="E39" s="583">
        <v>22379.93</v>
      </c>
      <c r="F39" s="582">
        <v>840.73</v>
      </c>
      <c r="G39" s="582">
        <v>0</v>
      </c>
      <c r="H39" s="584">
        <v>840.73</v>
      </c>
    </row>
    <row r="40" spans="1:8">
      <c r="A40" s="405">
        <v>10.199999999999999</v>
      </c>
      <c r="B40" s="386" t="s">
        <v>196</v>
      </c>
      <c r="C40" s="582">
        <v>0</v>
      </c>
      <c r="D40" s="582">
        <v>618.798</v>
      </c>
      <c r="E40" s="583">
        <v>0</v>
      </c>
      <c r="F40" s="582">
        <v>0</v>
      </c>
      <c r="G40" s="582">
        <v>0</v>
      </c>
      <c r="H40" s="584">
        <v>0</v>
      </c>
    </row>
    <row r="41" spans="1:8">
      <c r="A41" s="405">
        <v>10.3</v>
      </c>
      <c r="B41" s="386" t="s">
        <v>199</v>
      </c>
      <c r="C41" s="582">
        <v>698758.3600000001</v>
      </c>
      <c r="D41" s="582">
        <v>312734.51370000001</v>
      </c>
      <c r="E41" s="583">
        <v>608373.42849999992</v>
      </c>
      <c r="F41" s="582">
        <v>294665.03000000003</v>
      </c>
      <c r="G41" s="582">
        <v>229149.99940000006</v>
      </c>
      <c r="H41" s="584">
        <v>523815.02940000012</v>
      </c>
    </row>
    <row r="42" spans="1:8" ht="25.5">
      <c r="A42" s="405">
        <v>10.4</v>
      </c>
      <c r="B42" s="386" t="s">
        <v>200</v>
      </c>
      <c r="C42" s="582">
        <v>4702.2699999999995</v>
      </c>
      <c r="D42" s="582">
        <v>100175.05500000001</v>
      </c>
      <c r="E42" s="583">
        <v>125028.1649</v>
      </c>
      <c r="F42" s="582">
        <v>6879.99</v>
      </c>
      <c r="G42" s="582">
        <v>102426.52100000001</v>
      </c>
      <c r="H42" s="584">
        <v>109306.51100000001</v>
      </c>
    </row>
    <row r="43" spans="1:8" ht="15.75" thickBot="1">
      <c r="A43" s="405">
        <v>11</v>
      </c>
      <c r="B43" s="122" t="s">
        <v>197</v>
      </c>
      <c r="C43" s="582"/>
      <c r="D43" s="582"/>
      <c r="E43" s="583">
        <v>0</v>
      </c>
      <c r="F43" s="582"/>
      <c r="G43" s="582"/>
      <c r="H43" s="584">
        <v>0</v>
      </c>
    </row>
    <row r="44" spans="1:8">
      <c r="C44" s="387"/>
      <c r="D44" s="387"/>
      <c r="E44" s="387"/>
      <c r="F44" s="387"/>
      <c r="G44" s="387"/>
      <c r="H44" s="387"/>
    </row>
    <row r="45" spans="1:8">
      <c r="C45" s="387"/>
      <c r="D45" s="387"/>
      <c r="E45" s="387"/>
      <c r="F45" s="387"/>
      <c r="G45" s="387"/>
      <c r="H45" s="387"/>
    </row>
    <row r="46" spans="1:8">
      <c r="C46" s="387"/>
      <c r="D46" s="387"/>
      <c r="E46" s="387"/>
      <c r="F46" s="387"/>
      <c r="G46" s="387"/>
      <c r="H46" s="387"/>
    </row>
    <row r="47" spans="1:8">
      <c r="C47" s="387"/>
      <c r="D47" s="387"/>
      <c r="E47" s="387"/>
      <c r="F47" s="387"/>
      <c r="G47" s="387"/>
      <c r="H47" s="38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21">
        <f>'1. key ratios '!B2</f>
        <v>45838</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2Q-2025</v>
      </c>
      <c r="D5" s="297" t="str">
        <f>IF(INT(MONTH($B$2))=3, "4"&amp;"Q"&amp;"-"&amp;YEAR($B$2)-1, IF(INT(MONTH($B$2))=6, "1"&amp;"Q"&amp;"-"&amp;YEAR($B$2), IF(INT(MONTH($B$2))=9, "2"&amp;"Q"&amp;"-"&amp;YEAR($B$2),IF(INT(MONTH($B$2))=12, "3"&amp;"Q"&amp;"-"&amp;YEAR($B$2), 0))))</f>
        <v>1Q-2025</v>
      </c>
      <c r="E5" s="297" t="str">
        <f>IF(INT(MONTH($B$2))=3, "3"&amp;"Q"&amp;"-"&amp;YEAR($B$2)-1, IF(INT(MONTH($B$2))=6, "4"&amp;"Q"&amp;"-"&amp;YEAR($B$2)-1, IF(INT(MONTH($B$2))=9, "1"&amp;"Q"&amp;"-"&amp;YEAR($B$2),IF(INT(MONTH($B$2))=12, "2"&amp;"Q"&amp;"-"&amp;YEAR($B$2), 0))))</f>
        <v>4Q-2024</v>
      </c>
      <c r="F5" s="297" t="str">
        <f>IF(INT(MONTH($B$2))=3, "2"&amp;"Q"&amp;"-"&amp;YEAR($B$2)-1, IF(INT(MONTH($B$2))=6, "3"&amp;"Q"&amp;"-"&amp;YEAR($B$2)-1, IF(INT(MONTH($B$2))=9, "4"&amp;"Q"&amp;"-"&amp;YEAR($B$2)-1,IF(INT(MONTH($B$2))=12, "1"&amp;"Q"&amp;"-"&amp;YEAR($B$2), 0))))</f>
        <v>3Q-2024</v>
      </c>
      <c r="G5" s="298" t="str">
        <f>IF(INT(MONTH($B$2))=3, "1"&amp;"Q"&amp;"-"&amp;YEAR($B$2)-1, IF(INT(MONTH($B$2))=6, "2"&amp;"Q"&amp;"-"&amp;YEAR($B$2)-1, IF(INT(MONTH($B$2))=9, "3"&amp;"Q"&amp;"-"&amp;YEAR($B$2)-1,IF(INT(MONTH($B$2))=12, "4"&amp;"Q"&amp;"-"&amp;YEAR($B$2)-1, 0))))</f>
        <v>2Q-2024</v>
      </c>
    </row>
    <row r="6" spans="1:8" ht="15" customHeight="1">
      <c r="A6" s="22">
        <v>1</v>
      </c>
      <c r="B6" s="246" t="s">
        <v>178</v>
      </c>
      <c r="C6" s="287">
        <v>345111598.05895996</v>
      </c>
      <c r="D6" s="290">
        <v>250861460.73114002</v>
      </c>
      <c r="E6" s="248">
        <v>244726596</v>
      </c>
      <c r="F6" s="287">
        <v>229676845</v>
      </c>
      <c r="G6" s="293">
        <v>217020538</v>
      </c>
    </row>
    <row r="7" spans="1:8" ht="15" customHeight="1">
      <c r="A7" s="22">
        <v>1.1000000000000001</v>
      </c>
      <c r="B7" s="246" t="s">
        <v>743</v>
      </c>
      <c r="C7" s="288">
        <v>312897885.91654998</v>
      </c>
      <c r="D7" s="291">
        <v>222174080.58335</v>
      </c>
      <c r="E7" s="288">
        <v>219238042</v>
      </c>
      <c r="F7" s="288">
        <v>199853140</v>
      </c>
      <c r="G7" s="294">
        <v>189737559</v>
      </c>
    </row>
    <row r="8" spans="1:8">
      <c r="A8" s="22" t="s">
        <v>14</v>
      </c>
      <c r="B8" s="246" t="s">
        <v>95</v>
      </c>
      <c r="C8" s="288"/>
      <c r="D8" s="291"/>
      <c r="E8" s="288"/>
      <c r="F8" s="288"/>
      <c r="G8" s="294"/>
    </row>
    <row r="9" spans="1:8" ht="15" customHeight="1">
      <c r="A9" s="22">
        <v>1.2</v>
      </c>
      <c r="B9" s="247" t="s">
        <v>94</v>
      </c>
      <c r="C9" s="288">
        <v>32213712.142409999</v>
      </c>
      <c r="D9" s="291">
        <v>28687380.147790004</v>
      </c>
      <c r="E9" s="288">
        <v>25488554</v>
      </c>
      <c r="F9" s="288">
        <v>29823705</v>
      </c>
      <c r="G9" s="294">
        <v>27282979</v>
      </c>
    </row>
    <row r="10" spans="1:8" ht="15" customHeight="1">
      <c r="A10" s="22">
        <v>1.3</v>
      </c>
      <c r="B10" s="246" t="s">
        <v>28</v>
      </c>
      <c r="C10" s="289">
        <v>0</v>
      </c>
      <c r="D10" s="291">
        <v>0</v>
      </c>
      <c r="E10" s="289">
        <v>0</v>
      </c>
      <c r="F10" s="288">
        <v>0</v>
      </c>
      <c r="G10" s="295">
        <v>0</v>
      </c>
    </row>
    <row r="11" spans="1:8" ht="15" customHeight="1">
      <c r="A11" s="22">
        <v>2</v>
      </c>
      <c r="B11" s="246" t="s">
        <v>175</v>
      </c>
      <c r="C11" s="288">
        <v>432830.08436707774</v>
      </c>
      <c r="D11" s="291">
        <v>591295.31907698407</v>
      </c>
      <c r="E11" s="288">
        <v>1217526</v>
      </c>
      <c r="F11" s="288">
        <v>403705</v>
      </c>
      <c r="G11" s="294">
        <v>203939</v>
      </c>
    </row>
    <row r="12" spans="1:8" ht="15" customHeight="1">
      <c r="A12" s="22">
        <v>3</v>
      </c>
      <c r="B12" s="246" t="s">
        <v>176</v>
      </c>
      <c r="C12" s="289">
        <v>28136548</v>
      </c>
      <c r="D12" s="291">
        <v>28136548</v>
      </c>
      <c r="E12" s="289">
        <v>28136548</v>
      </c>
      <c r="F12" s="288">
        <v>24452689</v>
      </c>
      <c r="G12" s="295">
        <v>24452689</v>
      </c>
    </row>
    <row r="13" spans="1:8" ht="15" customHeight="1" thickBot="1">
      <c r="A13" s="24">
        <v>4</v>
      </c>
      <c r="B13" s="25" t="s">
        <v>177</v>
      </c>
      <c r="C13" s="249">
        <v>373680976.14332706</v>
      </c>
      <c r="D13" s="292">
        <v>279589304.05021703</v>
      </c>
      <c r="E13" s="250">
        <v>274080670</v>
      </c>
      <c r="F13" s="249">
        <v>254533239</v>
      </c>
      <c r="G13" s="296">
        <v>241677166</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21">
        <f>'1. key ratios '!B2</f>
        <v>45838</v>
      </c>
    </row>
    <row r="4" spans="1:8" ht="27.95" customHeight="1" thickBot="1">
      <c r="A4" s="30" t="s">
        <v>41</v>
      </c>
      <c r="B4" s="31" t="s">
        <v>151</v>
      </c>
      <c r="C4" s="32"/>
    </row>
    <row r="5" spans="1:8">
      <c r="A5" s="33"/>
      <c r="B5" s="281" t="s">
        <v>42</v>
      </c>
      <c r="C5" s="282" t="s">
        <v>334</v>
      </c>
    </row>
    <row r="6" spans="1:8">
      <c r="A6" s="34">
        <v>1</v>
      </c>
      <c r="B6" s="35" t="s">
        <v>768</v>
      </c>
      <c r="C6" s="36" t="s">
        <v>767</v>
      </c>
    </row>
    <row r="7" spans="1:8">
      <c r="A7" s="34">
        <v>2</v>
      </c>
      <c r="B7" s="35" t="s">
        <v>753</v>
      </c>
      <c r="C7" s="36" t="s">
        <v>754</v>
      </c>
    </row>
    <row r="8" spans="1:8">
      <c r="A8" s="34">
        <v>3</v>
      </c>
      <c r="B8" s="35" t="s">
        <v>755</v>
      </c>
      <c r="C8" s="36" t="s">
        <v>756</v>
      </c>
    </row>
    <row r="9" spans="1:8">
      <c r="A9" s="34">
        <v>4</v>
      </c>
      <c r="B9" s="35" t="s">
        <v>757</v>
      </c>
      <c r="C9" s="36" t="s">
        <v>756</v>
      </c>
    </row>
    <row r="10" spans="1:8">
      <c r="A10" s="34">
        <v>5</v>
      </c>
      <c r="B10" s="35"/>
      <c r="C10" s="36"/>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758</v>
      </c>
    </row>
    <row r="19" spans="1:3">
      <c r="A19" s="34">
        <v>2</v>
      </c>
      <c r="B19" s="35" t="s">
        <v>759</v>
      </c>
      <c r="C19" s="38" t="s">
        <v>760</v>
      </c>
    </row>
    <row r="20" spans="1:3">
      <c r="A20" s="34">
        <v>3</v>
      </c>
      <c r="B20" s="35" t="s">
        <v>761</v>
      </c>
      <c r="C20" s="38" t="s">
        <v>762</v>
      </c>
    </row>
    <row r="21" spans="1:3">
      <c r="A21" s="34">
        <v>4</v>
      </c>
      <c r="B21" s="35" t="s">
        <v>763</v>
      </c>
      <c r="C21" s="38" t="s">
        <v>764</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74" t="s">
        <v>44</v>
      </c>
      <c r="C29" s="775"/>
    </row>
    <row r="30" spans="1:3">
      <c r="A30" s="34">
        <v>1</v>
      </c>
      <c r="B30" s="708" t="s">
        <v>765</v>
      </c>
      <c r="C30" s="709">
        <v>1</v>
      </c>
    </row>
    <row r="31" spans="1:3" ht="15.75" customHeight="1">
      <c r="A31" s="34"/>
      <c r="B31" s="35"/>
      <c r="C31" s="36"/>
    </row>
    <row r="32" spans="1:3" ht="29.25" customHeight="1">
      <c r="A32" s="34"/>
      <c r="B32" s="774" t="s">
        <v>45</v>
      </c>
      <c r="C32" s="775"/>
    </row>
    <row r="33" spans="1:3">
      <c r="A33" s="34">
        <v>1</v>
      </c>
      <c r="B33" s="35" t="s">
        <v>766</v>
      </c>
      <c r="C33" s="709">
        <v>1</v>
      </c>
    </row>
    <row r="34" spans="1:3" ht="15" thickBot="1">
      <c r="A34" s="40"/>
      <c r="B34" s="41"/>
      <c r="C34"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21">
        <f>'1. key ratios '!B2</f>
        <v>45838</v>
      </c>
    </row>
    <row r="3" spans="1:7" s="43" customFormat="1" ht="15.75" customHeight="1">
      <c r="A3" s="183"/>
    </row>
    <row r="4" spans="1:7" s="43" customFormat="1" ht="15.75" customHeight="1" thickBot="1">
      <c r="A4" s="184" t="s">
        <v>99</v>
      </c>
      <c r="B4" s="780" t="s">
        <v>211</v>
      </c>
      <c r="C4" s="781"/>
      <c r="D4" s="781"/>
      <c r="E4" s="781"/>
    </row>
    <row r="5" spans="1:7" s="47" customFormat="1" ht="17.45" customHeight="1">
      <c r="A5" s="131"/>
      <c r="B5" s="132"/>
      <c r="C5" s="45" t="s">
        <v>0</v>
      </c>
      <c r="D5" s="45" t="s">
        <v>1</v>
      </c>
      <c r="E5" s="46" t="s">
        <v>2</v>
      </c>
    </row>
    <row r="6" spans="1:7" s="15" customFormat="1" ht="14.45" customHeight="1">
      <c r="A6" s="185"/>
      <c r="B6" s="776" t="s">
        <v>218</v>
      </c>
      <c r="C6" s="776" t="s">
        <v>622</v>
      </c>
      <c r="D6" s="778" t="s">
        <v>98</v>
      </c>
      <c r="E6" s="779"/>
      <c r="G6" s="5"/>
    </row>
    <row r="7" spans="1:7" s="15" customFormat="1" ht="99.6" customHeight="1">
      <c r="A7" s="185"/>
      <c r="B7" s="777"/>
      <c r="C7" s="776"/>
      <c r="D7" s="230" t="s">
        <v>97</v>
      </c>
      <c r="E7" s="231" t="s">
        <v>219</v>
      </c>
      <c r="G7" s="5"/>
    </row>
    <row r="8" spans="1:7" ht="21">
      <c r="A8" s="344">
        <v>1</v>
      </c>
      <c r="B8" s="345" t="s">
        <v>523</v>
      </c>
      <c r="C8" s="388">
        <v>128449803.76640001</v>
      </c>
      <c r="D8" s="388">
        <v>0</v>
      </c>
      <c r="E8" s="388">
        <v>128449803.76640001</v>
      </c>
      <c r="F8" s="15"/>
    </row>
    <row r="9" spans="1:7" ht="15">
      <c r="A9" s="344">
        <v>1.1000000000000001</v>
      </c>
      <c r="B9" s="346" t="s">
        <v>524</v>
      </c>
      <c r="C9" s="388">
        <v>12571295.5483</v>
      </c>
      <c r="D9" s="388"/>
      <c r="E9" s="388">
        <v>12571295.5483</v>
      </c>
      <c r="F9" s="15"/>
    </row>
    <row r="10" spans="1:7" ht="15">
      <c r="A10" s="344">
        <v>1.2</v>
      </c>
      <c r="B10" s="346" t="s">
        <v>525</v>
      </c>
      <c r="C10" s="388">
        <v>40708193.913999997</v>
      </c>
      <c r="D10" s="388"/>
      <c r="E10" s="388">
        <v>40708193.913999997</v>
      </c>
      <c r="F10" s="15"/>
    </row>
    <row r="11" spans="1:7" ht="15">
      <c r="A11" s="344">
        <v>1.3</v>
      </c>
      <c r="B11" s="346" t="s">
        <v>526</v>
      </c>
      <c r="C11" s="388">
        <v>75170314.304100007</v>
      </c>
      <c r="D11" s="388"/>
      <c r="E11" s="388">
        <v>75170314.304100007</v>
      </c>
      <c r="F11" s="15"/>
    </row>
    <row r="12" spans="1:7" ht="15">
      <c r="A12" s="344">
        <v>2</v>
      </c>
      <c r="B12" s="347" t="s">
        <v>527</v>
      </c>
      <c r="C12" s="388">
        <v>0</v>
      </c>
      <c r="D12" s="388"/>
      <c r="E12" s="388">
        <v>0</v>
      </c>
      <c r="F12" s="15"/>
    </row>
    <row r="13" spans="1:7" ht="15">
      <c r="A13" s="344">
        <v>2.1</v>
      </c>
      <c r="B13" s="348" t="s">
        <v>528</v>
      </c>
      <c r="C13" s="389">
        <v>0</v>
      </c>
      <c r="D13" s="389"/>
      <c r="E13" s="389">
        <v>0</v>
      </c>
      <c r="F13" s="15"/>
    </row>
    <row r="14" spans="1:7" ht="21">
      <c r="A14" s="344">
        <v>3</v>
      </c>
      <c r="B14" s="349" t="s">
        <v>529</v>
      </c>
      <c r="C14" s="389">
        <v>0</v>
      </c>
      <c r="D14" s="389"/>
      <c r="E14" s="389">
        <v>0</v>
      </c>
      <c r="F14" s="15"/>
    </row>
    <row r="15" spans="1:7" ht="21">
      <c r="A15" s="344">
        <v>4</v>
      </c>
      <c r="B15" s="350" t="s">
        <v>530</v>
      </c>
      <c r="C15" s="389">
        <v>0</v>
      </c>
      <c r="D15" s="389"/>
      <c r="E15" s="389">
        <v>0</v>
      </c>
      <c r="F15" s="15"/>
    </row>
    <row r="16" spans="1:7" ht="21">
      <c r="A16" s="344">
        <v>5</v>
      </c>
      <c r="B16" s="351" t="s">
        <v>531</v>
      </c>
      <c r="C16" s="389">
        <v>0</v>
      </c>
      <c r="D16" s="389">
        <v>0</v>
      </c>
      <c r="E16" s="389">
        <v>0</v>
      </c>
      <c r="F16" s="15"/>
    </row>
    <row r="17" spans="1:6" ht="15">
      <c r="A17" s="344">
        <v>5.0999999999999996</v>
      </c>
      <c r="B17" s="352" t="s">
        <v>532</v>
      </c>
      <c r="C17" s="389">
        <v>0</v>
      </c>
      <c r="D17" s="389"/>
      <c r="E17" s="389">
        <v>0</v>
      </c>
      <c r="F17" s="15"/>
    </row>
    <row r="18" spans="1:6" ht="15">
      <c r="A18" s="344">
        <v>5.2</v>
      </c>
      <c r="B18" s="352" t="s">
        <v>533</v>
      </c>
      <c r="C18" s="389">
        <v>0</v>
      </c>
      <c r="D18" s="389"/>
      <c r="E18" s="389">
        <v>0</v>
      </c>
      <c r="F18" s="15"/>
    </row>
    <row r="19" spans="1:6" ht="15">
      <c r="A19" s="344">
        <v>5.3</v>
      </c>
      <c r="B19" s="353" t="s">
        <v>534</v>
      </c>
      <c r="C19" s="389">
        <v>0</v>
      </c>
      <c r="D19" s="389"/>
      <c r="E19" s="389">
        <v>0</v>
      </c>
      <c r="F19" s="15"/>
    </row>
    <row r="20" spans="1:6" ht="15">
      <c r="A20" s="344">
        <v>6</v>
      </c>
      <c r="B20" s="349" t="s">
        <v>535</v>
      </c>
      <c r="C20" s="389">
        <v>229888783.93979996</v>
      </c>
      <c r="D20" s="389">
        <v>0</v>
      </c>
      <c r="E20" s="389">
        <v>229888783.93979996</v>
      </c>
      <c r="F20" s="15"/>
    </row>
    <row r="21" spans="1:6" ht="15">
      <c r="A21" s="344">
        <v>6.1</v>
      </c>
      <c r="B21" s="352" t="s">
        <v>533</v>
      </c>
      <c r="C21" s="389">
        <v>0</v>
      </c>
      <c r="D21" s="389"/>
      <c r="E21" s="389">
        <v>0</v>
      </c>
      <c r="F21" s="15"/>
    </row>
    <row r="22" spans="1:6" ht="15">
      <c r="A22" s="344">
        <v>6.2</v>
      </c>
      <c r="B22" s="353" t="s">
        <v>534</v>
      </c>
      <c r="C22" s="389">
        <v>229888783.93979996</v>
      </c>
      <c r="D22" s="389"/>
      <c r="E22" s="389">
        <v>229888783.93979996</v>
      </c>
      <c r="F22" s="15"/>
    </row>
    <row r="23" spans="1:6" ht="21">
      <c r="A23" s="344">
        <v>7</v>
      </c>
      <c r="B23" s="347" t="s">
        <v>536</v>
      </c>
      <c r="C23" s="389">
        <v>0</v>
      </c>
      <c r="D23" s="389"/>
      <c r="E23" s="389">
        <v>0</v>
      </c>
      <c r="F23" s="15"/>
    </row>
    <row r="24" spans="1:6" ht="21">
      <c r="A24" s="344">
        <v>8</v>
      </c>
      <c r="B24" s="354" t="s">
        <v>537</v>
      </c>
      <c r="C24" s="389">
        <v>0</v>
      </c>
      <c r="D24" s="389"/>
      <c r="E24" s="389">
        <v>0</v>
      </c>
      <c r="F24" s="15"/>
    </row>
    <row r="25" spans="1:6" ht="15">
      <c r="A25" s="344">
        <v>9</v>
      </c>
      <c r="B25" s="350" t="s">
        <v>538</v>
      </c>
      <c r="C25" s="389">
        <v>5242128.95</v>
      </c>
      <c r="D25" s="389">
        <v>0</v>
      </c>
      <c r="E25" s="389">
        <v>5242128.95</v>
      </c>
      <c r="F25" s="15"/>
    </row>
    <row r="26" spans="1:6" ht="15">
      <c r="A26" s="344">
        <v>9.1</v>
      </c>
      <c r="B26" s="352" t="s">
        <v>539</v>
      </c>
      <c r="C26" s="389">
        <v>5242128.95</v>
      </c>
      <c r="D26" s="389"/>
      <c r="E26" s="389">
        <v>5242128.95</v>
      </c>
      <c r="F26" s="15"/>
    </row>
    <row r="27" spans="1:6" ht="15">
      <c r="A27" s="344">
        <v>9.1999999999999993</v>
      </c>
      <c r="B27" s="352" t="s">
        <v>540</v>
      </c>
      <c r="C27" s="389">
        <v>0</v>
      </c>
      <c r="D27" s="389"/>
      <c r="E27" s="389">
        <v>0</v>
      </c>
      <c r="F27" s="15"/>
    </row>
    <row r="28" spans="1:6" ht="15">
      <c r="A28" s="344">
        <v>10</v>
      </c>
      <c r="B28" s="350" t="s">
        <v>541</v>
      </c>
      <c r="C28" s="389">
        <v>1165107.57</v>
      </c>
      <c r="D28" s="389">
        <v>1165107.57</v>
      </c>
      <c r="E28" s="389">
        <v>0</v>
      </c>
      <c r="F28" s="15"/>
    </row>
    <row r="29" spans="1:6" ht="15">
      <c r="A29" s="344">
        <v>10.1</v>
      </c>
      <c r="B29" s="352" t="s">
        <v>542</v>
      </c>
      <c r="C29" s="389">
        <v>0</v>
      </c>
      <c r="D29" s="389"/>
      <c r="E29" s="389">
        <v>0</v>
      </c>
      <c r="F29" s="15"/>
    </row>
    <row r="30" spans="1:6" ht="15">
      <c r="A30" s="344">
        <v>10.199999999999999</v>
      </c>
      <c r="B30" s="352" t="s">
        <v>543</v>
      </c>
      <c r="C30" s="389">
        <v>1165107.57</v>
      </c>
      <c r="D30" s="389">
        <v>1165107.57</v>
      </c>
      <c r="E30" s="389">
        <v>0</v>
      </c>
      <c r="F30" s="15"/>
    </row>
    <row r="31" spans="1:6" ht="15">
      <c r="A31" s="344">
        <v>11</v>
      </c>
      <c r="B31" s="350" t="s">
        <v>544</v>
      </c>
      <c r="C31" s="389">
        <v>261486.67</v>
      </c>
      <c r="D31" s="389">
        <v>0</v>
      </c>
      <c r="E31" s="389">
        <v>261486.67</v>
      </c>
      <c r="F31" s="15"/>
    </row>
    <row r="32" spans="1:6" ht="15">
      <c r="A32" s="344">
        <v>11.1</v>
      </c>
      <c r="B32" s="352" t="s">
        <v>545</v>
      </c>
      <c r="C32" s="389">
        <v>261486.67</v>
      </c>
      <c r="D32" s="389"/>
      <c r="E32" s="389">
        <v>261486.67</v>
      </c>
      <c r="F32" s="15"/>
    </row>
    <row r="33" spans="1:7" ht="15">
      <c r="A33" s="344">
        <v>11.2</v>
      </c>
      <c r="B33" s="352" t="s">
        <v>546</v>
      </c>
      <c r="C33" s="389">
        <v>0</v>
      </c>
      <c r="D33" s="389"/>
      <c r="E33" s="389">
        <v>0</v>
      </c>
      <c r="F33" s="15"/>
    </row>
    <row r="34" spans="1:7" ht="15">
      <c r="A34" s="344">
        <v>13</v>
      </c>
      <c r="B34" s="350" t="s">
        <v>547</v>
      </c>
      <c r="C34" s="389">
        <v>8712176.2017000001</v>
      </c>
      <c r="D34" s="389"/>
      <c r="E34" s="389">
        <v>8712176.2017000001</v>
      </c>
      <c r="F34" s="15"/>
    </row>
    <row r="35" spans="1:7" ht="15">
      <c r="A35" s="344">
        <v>13.1</v>
      </c>
      <c r="B35" s="355" t="s">
        <v>548</v>
      </c>
      <c r="C35" s="389">
        <v>302210</v>
      </c>
      <c r="D35" s="389"/>
      <c r="E35" s="389">
        <v>302210</v>
      </c>
      <c r="F35" s="15"/>
    </row>
    <row r="36" spans="1:7" ht="15">
      <c r="A36" s="344">
        <v>13.2</v>
      </c>
      <c r="B36" s="355" t="s">
        <v>549</v>
      </c>
      <c r="C36" s="389">
        <v>0</v>
      </c>
      <c r="D36" s="389"/>
      <c r="E36" s="389">
        <v>0</v>
      </c>
      <c r="F36" s="15"/>
    </row>
    <row r="37" spans="1:7" ht="26.25" thickBot="1">
      <c r="A37" s="119"/>
      <c r="B37" s="186" t="s">
        <v>220</v>
      </c>
      <c r="C37" s="133">
        <v>373719487.09789997</v>
      </c>
      <c r="D37" s="133">
        <v>1165107.57</v>
      </c>
      <c r="E37" s="133">
        <v>372554379.52789998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21">
        <f>'1. key ratios '!B2</f>
        <v>45838</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372554379.52789998</v>
      </c>
    </row>
    <row r="6" spans="1:6" s="140" customFormat="1">
      <c r="A6" s="50">
        <v>2.1</v>
      </c>
      <c r="B6" s="135" t="s">
        <v>201</v>
      </c>
      <c r="C6" s="107">
        <v>66181342.972499996</v>
      </c>
    </row>
    <row r="7" spans="1:6" s="28" customFormat="1" outlineLevel="1">
      <c r="A7" s="22">
        <v>2.2000000000000002</v>
      </c>
      <c r="B7" s="23" t="s">
        <v>202</v>
      </c>
      <c r="C7" s="141"/>
    </row>
    <row r="8" spans="1:6" s="28" customFormat="1">
      <c r="A8" s="22">
        <v>3</v>
      </c>
      <c r="B8" s="136" t="s">
        <v>517</v>
      </c>
      <c r="C8" s="142">
        <v>438735722.50039995</v>
      </c>
    </row>
    <row r="9" spans="1:6" s="140" customFormat="1">
      <c r="A9" s="50">
        <v>4</v>
      </c>
      <c r="B9" s="52" t="s">
        <v>48</v>
      </c>
      <c r="C9" s="107">
        <v>0</v>
      </c>
    </row>
    <row r="10" spans="1:6" s="28" customFormat="1" outlineLevel="1">
      <c r="A10" s="22">
        <v>5.0999999999999996</v>
      </c>
      <c r="B10" s="23" t="s">
        <v>203</v>
      </c>
      <c r="C10" s="141">
        <v>-33967630.830090001</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404768091.67030996</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2025-08-14T14:34:45Z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