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30.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styles.xml" ContentType="application/vnd.openxmlformats-officedocument.spreadsheetml.styles+xml"/>
  <Override PartName="/xl/worksheets/sheet15.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6720" tabRatio="919"/>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81" r:id="rId20"/>
    <sheet name="18. Assets by Exposure classes" sheetId="82" r:id="rId21"/>
    <sheet name="19. Assets by Risk Sectors" sheetId="83" r:id="rId22"/>
    <sheet name="20. Reserves" sheetId="84" r:id="rId23"/>
    <sheet name="21. NPL" sheetId="85" r:id="rId24"/>
    <sheet name="22. Quality" sheetId="86" r:id="rId25"/>
    <sheet name="23. LTV" sheetId="87" r:id="rId26"/>
    <sheet name="24. Risk Sector" sheetId="88" r:id="rId27"/>
    <sheet name="25. Collateral" sheetId="89" r:id="rId28"/>
    <sheet name="Instruction" sheetId="90" r:id="rId29"/>
    <sheet name="26. Retail Products" sheetId="91"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4" hidden="1">'4. Off-Balance'!$B$6:$H$53</definedName>
    <definedName name="_xlnm._FilterDatabase" localSheetId="28" hidden="1">Instruction!$A$107:$C$111</definedName>
    <definedName name="_sum1">'[1]Appl (2)'!$E$2:$E$7200</definedName>
    <definedName name="_sum2">'[1]Appl (2)'!$G$2:$G$7200</definedName>
    <definedName name="ACC_BALACC" localSheetId="19">#REF!</definedName>
    <definedName name="ACC_BALACC" localSheetId="23">#REF!</definedName>
    <definedName name="ACC_BALACC" localSheetId="24">#REF!</definedName>
    <definedName name="ACC_BALACC" localSheetId="25">#REF!</definedName>
    <definedName name="ACC_BALACC" localSheetId="26">#REF!</definedName>
    <definedName name="ACC_BALACC" localSheetId="10">#REF!</definedName>
    <definedName name="ACC_BALACC">#REF!</definedName>
    <definedName name="ACC_CRS" localSheetId="19">#REF!</definedName>
    <definedName name="ACC_CRS" localSheetId="23">#REF!</definedName>
    <definedName name="ACC_CRS" localSheetId="24">#REF!</definedName>
    <definedName name="ACC_CRS" localSheetId="25">#REF!</definedName>
    <definedName name="ACC_CRS" localSheetId="26">#REF!</definedName>
    <definedName name="ACC_CRS" localSheetId="4">#REF!</definedName>
    <definedName name="ACC_CRS" localSheetId="10">#REF!</definedName>
    <definedName name="ACC_CRS">#REF!</definedName>
    <definedName name="ACC_DBS" localSheetId="19">#REF!</definedName>
    <definedName name="ACC_DBS" localSheetId="23">#REF!</definedName>
    <definedName name="ACC_DBS" localSheetId="24">#REF!</definedName>
    <definedName name="ACC_DBS" localSheetId="25">#REF!</definedName>
    <definedName name="ACC_DBS" localSheetId="26">#REF!</definedName>
    <definedName name="ACC_DBS" localSheetId="4">#REF!</definedName>
    <definedName name="ACC_DBS" localSheetId="10">#REF!</definedName>
    <definedName name="ACC_DBS">#REF!</definedName>
    <definedName name="ACC_ISO" localSheetId="19">#REF!</definedName>
    <definedName name="ACC_ISO" localSheetId="23">#REF!</definedName>
    <definedName name="ACC_ISO" localSheetId="24">#REF!</definedName>
    <definedName name="ACC_ISO" localSheetId="25">#REF!</definedName>
    <definedName name="ACC_ISO" localSheetId="26">#REF!</definedName>
    <definedName name="ACC_ISO" localSheetId="4">#REF!</definedName>
    <definedName name="ACC_ISO" localSheetId="10">#REF!</definedName>
    <definedName name="ACC_ISO">#REF!</definedName>
    <definedName name="ACC_SALDO" localSheetId="19">#REF!</definedName>
    <definedName name="ACC_SALDO" localSheetId="23">#REF!</definedName>
    <definedName name="ACC_SALDO" localSheetId="24">#REF!</definedName>
    <definedName name="ACC_SALDO" localSheetId="25">#REF!</definedName>
    <definedName name="ACC_SALDO" localSheetId="26">#REF!</definedName>
    <definedName name="ACC_SALDO" localSheetId="4">#REF!</definedName>
    <definedName name="ACC_SALDO" localSheetId="10">#REF!</definedName>
    <definedName name="ACC_SALDO">#REF!</definedName>
    <definedName name="BS_BALACC" localSheetId="19">#REF!</definedName>
    <definedName name="BS_BALACC" localSheetId="23">#REF!</definedName>
    <definedName name="BS_BALACC" localSheetId="24">#REF!</definedName>
    <definedName name="BS_BALACC" localSheetId="25">#REF!</definedName>
    <definedName name="BS_BALACC" localSheetId="26">#REF!</definedName>
    <definedName name="BS_BALACC" localSheetId="4">#REF!</definedName>
    <definedName name="BS_BALACC" localSheetId="10">#REF!</definedName>
    <definedName name="BS_BALACC">#REF!</definedName>
    <definedName name="BS_BALANCE" localSheetId="19">#REF!</definedName>
    <definedName name="BS_BALANCE" localSheetId="23">#REF!</definedName>
    <definedName name="BS_BALANCE" localSheetId="24">#REF!</definedName>
    <definedName name="BS_BALANCE" localSheetId="25">#REF!</definedName>
    <definedName name="BS_BALANCE" localSheetId="26">#REF!</definedName>
    <definedName name="BS_BALANCE" localSheetId="4">#REF!</definedName>
    <definedName name="BS_BALANCE" localSheetId="10">#REF!</definedName>
    <definedName name="BS_BALANCE">#REF!</definedName>
    <definedName name="BS_CR" localSheetId="19">#REF!</definedName>
    <definedName name="BS_CR" localSheetId="23">#REF!</definedName>
    <definedName name="BS_CR" localSheetId="24">#REF!</definedName>
    <definedName name="BS_CR" localSheetId="25">#REF!</definedName>
    <definedName name="BS_CR" localSheetId="26">#REF!</definedName>
    <definedName name="BS_CR" localSheetId="4">#REF!</definedName>
    <definedName name="BS_CR" localSheetId="10">#REF!</definedName>
    <definedName name="BS_CR">#REF!</definedName>
    <definedName name="BS_CR_EQU" localSheetId="19">#REF!</definedName>
    <definedName name="BS_CR_EQU" localSheetId="23">#REF!</definedName>
    <definedName name="BS_CR_EQU" localSheetId="24">#REF!</definedName>
    <definedName name="BS_CR_EQU" localSheetId="25">#REF!</definedName>
    <definedName name="BS_CR_EQU" localSheetId="26">#REF!</definedName>
    <definedName name="BS_CR_EQU" localSheetId="4">#REF!</definedName>
    <definedName name="BS_CR_EQU" localSheetId="10">#REF!</definedName>
    <definedName name="BS_CR_EQU">#REF!</definedName>
    <definedName name="BS_DB" localSheetId="19">#REF!</definedName>
    <definedName name="BS_DB" localSheetId="23">#REF!</definedName>
    <definedName name="BS_DB" localSheetId="24">#REF!</definedName>
    <definedName name="BS_DB" localSheetId="25">#REF!</definedName>
    <definedName name="BS_DB" localSheetId="26">#REF!</definedName>
    <definedName name="BS_DB" localSheetId="4">#REF!</definedName>
    <definedName name="BS_DB" localSheetId="10">#REF!</definedName>
    <definedName name="BS_DB">#REF!</definedName>
    <definedName name="BS_DB_EQU" localSheetId="19">#REF!</definedName>
    <definedName name="BS_DB_EQU" localSheetId="23">#REF!</definedName>
    <definedName name="BS_DB_EQU" localSheetId="24">#REF!</definedName>
    <definedName name="BS_DB_EQU" localSheetId="25">#REF!</definedName>
    <definedName name="BS_DB_EQU" localSheetId="26">#REF!</definedName>
    <definedName name="BS_DB_EQU" localSheetId="4">#REF!</definedName>
    <definedName name="BS_DB_EQU" localSheetId="10">#REF!</definedName>
    <definedName name="BS_DB_EQU">#REF!</definedName>
    <definedName name="BS_DT" localSheetId="19">#REF!</definedName>
    <definedName name="BS_DT" localSheetId="23">#REF!</definedName>
    <definedName name="BS_DT" localSheetId="24">#REF!</definedName>
    <definedName name="BS_DT" localSheetId="25">#REF!</definedName>
    <definedName name="BS_DT" localSheetId="26">#REF!</definedName>
    <definedName name="BS_DT" localSheetId="4">#REF!</definedName>
    <definedName name="BS_DT" localSheetId="10">#REF!</definedName>
    <definedName name="BS_DT">#REF!</definedName>
    <definedName name="BS_ISO" localSheetId="19">#REF!</definedName>
    <definedName name="BS_ISO" localSheetId="23">#REF!</definedName>
    <definedName name="BS_ISO" localSheetId="24">#REF!</definedName>
    <definedName name="BS_ISO" localSheetId="25">#REF!</definedName>
    <definedName name="BS_ISO" localSheetId="26">#REF!</definedName>
    <definedName name="BS_ISO" localSheetId="4">#REF!</definedName>
    <definedName name="BS_ISO" localSheetId="10">#REF!</definedName>
    <definedName name="BS_ISO">#REF!</definedName>
    <definedName name="CurrentDate" localSheetId="19">#REF!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22" i="35" l="1"/>
  <c r="S22" i="35"/>
  <c r="R22" i="35"/>
  <c r="Q22" i="35"/>
  <c r="P22" i="35"/>
  <c r="O22" i="35"/>
  <c r="N22" i="35"/>
  <c r="M22" i="35"/>
  <c r="L22" i="35"/>
  <c r="K22" i="35"/>
  <c r="J22" i="35"/>
  <c r="I22" i="35"/>
  <c r="H22" i="35"/>
  <c r="G22" i="35"/>
  <c r="F22" i="35"/>
  <c r="E22" i="35"/>
  <c r="D22" i="35"/>
  <c r="I7" i="82" l="1"/>
  <c r="I8" i="82"/>
  <c r="I9" i="82"/>
  <c r="I10" i="82"/>
  <c r="I11" i="82"/>
  <c r="I12" i="82"/>
  <c r="I13" i="82"/>
  <c r="I14" i="82"/>
  <c r="I15" i="82"/>
  <c r="I16" i="82"/>
  <c r="I17" i="82"/>
  <c r="I18" i="82"/>
  <c r="I19" i="82"/>
  <c r="I20" i="82"/>
  <c r="C21" i="82"/>
  <c r="D21" i="82"/>
  <c r="I21" i="82" s="1"/>
  <c r="E21" i="82"/>
  <c r="F21" i="82"/>
  <c r="G21" i="82"/>
  <c r="H21" i="82"/>
  <c r="I22" i="82"/>
  <c r="I23" i="82"/>
  <c r="C13" i="73" l="1"/>
  <c r="C6" i="71"/>
  <c r="C13" i="71" s="1"/>
  <c r="G6" i="71"/>
  <c r="G13" i="71" s="1"/>
  <c r="F6" i="71"/>
  <c r="F13" i="71" s="1"/>
  <c r="E6" i="71"/>
  <c r="E13" i="71" s="1"/>
  <c r="D6" i="71"/>
  <c r="D13" i="71" s="1"/>
  <c r="G39" i="80"/>
  <c r="G37" i="80"/>
  <c r="G21" i="80"/>
  <c r="D34" i="83" l="1"/>
  <c r="C34" i="83"/>
  <c r="H34" i="83"/>
  <c r="G34" i="83"/>
  <c r="F34" i="83"/>
  <c r="E34" i="83"/>
  <c r="I33" i="83"/>
  <c r="I32" i="83"/>
  <c r="I31" i="83"/>
  <c r="I30" i="83"/>
  <c r="I29" i="83"/>
  <c r="I28" i="83"/>
  <c r="I27" i="83"/>
  <c r="I26" i="83"/>
  <c r="I25" i="83"/>
  <c r="I24" i="83"/>
  <c r="I23" i="83"/>
  <c r="I22" i="83"/>
  <c r="I21" i="83"/>
  <c r="I20" i="83"/>
  <c r="I19" i="83"/>
  <c r="I18" i="83"/>
  <c r="I17" i="83"/>
  <c r="I16" i="83"/>
  <c r="I15" i="83"/>
  <c r="I14" i="83"/>
  <c r="I13" i="83"/>
  <c r="I12" i="83"/>
  <c r="I11" i="83"/>
  <c r="I10" i="83"/>
  <c r="I9" i="83"/>
  <c r="I8" i="83"/>
  <c r="D8" i="83"/>
  <c r="D7" i="83"/>
  <c r="C19" i="84"/>
  <c r="C12" i="84"/>
  <c r="C11" i="84"/>
  <c r="C7" i="84"/>
  <c r="C19" i="85"/>
  <c r="C10" i="85"/>
  <c r="C33" i="88"/>
  <c r="N33" i="88"/>
  <c r="M33" i="88"/>
  <c r="L33" i="88"/>
  <c r="K33" i="88"/>
  <c r="J33" i="88"/>
  <c r="I33" i="88"/>
  <c r="H33" i="88"/>
  <c r="G33" i="88"/>
  <c r="F33" i="88"/>
  <c r="E33" i="88"/>
  <c r="D33" i="88"/>
  <c r="C28" i="86"/>
  <c r="C27" i="86"/>
  <c r="C22" i="86" s="1"/>
  <c r="G22" i="86"/>
  <c r="D22" i="86"/>
  <c r="D15" i="86"/>
  <c r="C15" i="86"/>
  <c r="U8" i="86"/>
  <c r="T8" i="86"/>
  <c r="S8" i="86"/>
  <c r="R8" i="86"/>
  <c r="Q8" i="86"/>
  <c r="P8" i="86"/>
  <c r="O8" i="86"/>
  <c r="N8" i="86"/>
  <c r="M8" i="86"/>
  <c r="L8" i="86"/>
  <c r="K8" i="86"/>
  <c r="J8" i="86"/>
  <c r="I8" i="86"/>
  <c r="H8" i="86"/>
  <c r="G8" i="86"/>
  <c r="F8" i="86"/>
  <c r="E8" i="86"/>
  <c r="D8" i="86"/>
  <c r="C8" i="86"/>
  <c r="I34" i="83" l="1"/>
  <c r="I7" i="83"/>
  <c r="C5" i="73" l="1"/>
  <c r="B2" i="71" l="1"/>
  <c r="B2" i="91" l="1"/>
  <c r="B1" i="91"/>
  <c r="B1" i="89" l="1"/>
  <c r="B1" i="88"/>
  <c r="B1" i="87"/>
  <c r="B1" i="86"/>
  <c r="B1" i="85"/>
  <c r="B1" i="84"/>
  <c r="B1" i="83"/>
  <c r="B1" i="82"/>
  <c r="B1" i="81"/>
  <c r="D22" i="81" l="1"/>
  <c r="E22" i="81"/>
  <c r="F22" i="81"/>
  <c r="G22" i="81"/>
  <c r="C22" i="81"/>
  <c r="B2" i="89" l="1"/>
  <c r="B2" i="88"/>
  <c r="B2" i="87"/>
  <c r="B2" i="86"/>
  <c r="B2" i="85"/>
  <c r="B2" i="84"/>
  <c r="B2" i="83"/>
  <c r="B2" i="82"/>
  <c r="B2" i="81"/>
  <c r="D19" i="84" l="1"/>
  <c r="H21" i="81"/>
  <c r="H20" i="81"/>
  <c r="H19" i="81"/>
  <c r="H18" i="81"/>
  <c r="H17" i="81"/>
  <c r="H16" i="81"/>
  <c r="H15" i="81"/>
  <c r="H14" i="81"/>
  <c r="H13" i="81"/>
  <c r="H12" i="81"/>
  <c r="H11" i="81"/>
  <c r="H10" i="81"/>
  <c r="H9" i="81"/>
  <c r="H8" i="81"/>
  <c r="H22" i="81" l="1"/>
  <c r="B2" i="80"/>
  <c r="B1" i="80"/>
  <c r="B2" i="79" l="1"/>
  <c r="B2" i="37"/>
  <c r="B2" i="36"/>
  <c r="B2" i="74"/>
  <c r="B2" i="64"/>
  <c r="B2" i="35"/>
  <c r="B2" i="69"/>
  <c r="B2" i="77"/>
  <c r="B2" i="28"/>
  <c r="B2" i="73"/>
  <c r="B2" i="72"/>
  <c r="B2" i="52"/>
  <c r="B2" i="75"/>
  <c r="B2" i="53"/>
  <c r="B2" i="62"/>
  <c r="C5" i="6" l="1"/>
  <c r="G5" i="6"/>
  <c r="F5" i="6"/>
  <c r="E5" i="6"/>
  <c r="D5" i="6"/>
  <c r="G5" i="71"/>
  <c r="F5" i="71"/>
  <c r="E5" i="71"/>
  <c r="D5" i="71"/>
  <c r="C5" i="71"/>
  <c r="B1" i="79" l="1"/>
  <c r="B1" i="37"/>
  <c r="B1" i="36"/>
  <c r="B1" i="74"/>
  <c r="B1" i="64"/>
  <c r="B1" i="35"/>
  <c r="B1" i="69"/>
  <c r="B1" i="77"/>
  <c r="B1" i="28"/>
  <c r="B1" i="73"/>
  <c r="B1" i="72"/>
  <c r="B1" i="52"/>
  <c r="B1" i="71"/>
  <c r="B1" i="75"/>
  <c r="B1" i="53"/>
  <c r="B1" i="62"/>
  <c r="B1" i="6"/>
  <c r="E8" i="37" l="1"/>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V7" i="64" l="1"/>
  <c r="T21" i="64" l="1"/>
  <c r="U21" i="64"/>
  <c r="V9" i="64"/>
  <c r="C8" i="73" l="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alcChain>
</file>

<file path=xl/sharedStrings.xml><?xml version="1.0" encoding="utf-8"?>
<sst xmlns="http://schemas.openxmlformats.org/spreadsheetml/2006/main" count="1566" uniqueCount="1034">
  <si>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</si>
  <si>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</si>
  <si>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</si>
  <si>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</si>
  <si>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</si>
  <si>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</si>
  <si>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</si>
  <si>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</si>
  <si>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</si>
  <si>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</si>
  <si>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</si>
  <si>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</si>
  <si>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</si>
  <si>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</si>
  <si>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</si>
  <si>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</si>
  <si>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</si>
  <si>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</si>
  <si>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</si>
  <si>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</si>
  <si>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</si>
  <si>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</si>
  <si>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</si>
  <si>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</si>
  <si>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</si>
  <si>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</si>
  <si>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</si>
  <si>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</si>
  <si>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</si>
  <si>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</si>
  <si>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</si>
  <si>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</si>
  <si>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</si>
  <si>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</si>
  <si>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</si>
  <si>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</si>
  <si>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</si>
  <si>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</si>
  <si>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</si>
  <si>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</si>
  <si>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</si>
  <si>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</si>
  <si>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</si>
  <si>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</si>
  <si>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</si>
  <si>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</si>
  <si>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</si>
  <si>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</si>
  <si>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</si>
  <si>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</si>
  <si>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</si>
  <si>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</si>
  <si>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</si>
  <si>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</si>
  <si>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</si>
  <si>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</si>
  <si>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</si>
  <si>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</si>
  <si>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</si>
  <si>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</si>
  <si>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</si>
  <si>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</si>
  <si>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</si>
  <si>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</si>
  <si>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</si>
  <si>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</si>
  <si>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</si>
  <si>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</si>
  <si>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</si>
  <si>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</si>
  <si>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</si>
  <si>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</si>
  <si>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</si>
  <si>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</si>
  <si>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</si>
  <si>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</si>
  <si>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</si>
  <si>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</si>
  <si>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</si>
  <si>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</si>
  <si>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</si>
  <si>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</si>
  <si>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</si>
  <si>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</si>
  <si>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</si>
  <si>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</si>
  <si>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</si>
  <si>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</si>
  <si>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</si>
  <si>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</si>
  <si>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</si>
  <si>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</si>
  <si>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</si>
  <si>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</si>
  <si>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</si>
  <si>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</si>
  <si>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</si>
  <si>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</si>
  <si>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</si>
  <si>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</si>
  <si>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</si>
  <si>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</si>
  <si>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</si>
  <si>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</si>
  <si>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</si>
  <si>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</si>
  <si>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</si>
  <si>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</si>
  <si>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</si>
  <si>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</si>
  <si>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</si>
  <si>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</si>
  <si>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</si>
  <si>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</si>
  <si>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</si>
  <si>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</si>
  <si>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</si>
  <si>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</si>
  <si>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</si>
  <si>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</si>
  <si>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</si>
  <si>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</si>
  <si>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</si>
  <si>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</si>
  <si>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</si>
  <si>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</si>
  <si>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</si>
  <si>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</si>
  <si>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</si>
  <si>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</si>
  <si>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</si>
  <si>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</si>
  <si>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</si>
  <si>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</si>
  <si>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</si>
  <si>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</si>
  <si>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</si>
  <si>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</si>
  <si>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</si>
  <si>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</si>
  <si>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</si>
  <si>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</si>
  <si>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</si>
  <si>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</si>
  <si>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</si>
  <si>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</si>
  <si>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</si>
  <si>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</si>
  <si>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</si>
  <si>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</si>
  <si>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</si>
  <si>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</si>
  <si>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</si>
  <si>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</si>
  <si>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</si>
  <si>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</si>
  <si>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</si>
  <si>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</si>
  <si>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</si>
  <si>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</si>
  <si>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</si>
  <si>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</si>
  <si>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</si>
  <si>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</si>
  <si>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</si>
  <si>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</si>
  <si>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</si>
  <si>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</si>
  <si>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</si>
  <si>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</si>
  <si>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</si>
  <si>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</si>
  <si>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</si>
  <si>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</si>
  <si>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</si>
  <si>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</si>
  <si>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</si>
  <si>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</si>
  <si>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</si>
  <si>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</si>
  <si>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</si>
  <si>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</si>
  <si>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</si>
  <si>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</si>
  <si>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</si>
  <si>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</si>
  <si>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</si>
  <si>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</si>
  <si>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</si>
  <si>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</si>
  <si>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</si>
  <si>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</si>
  <si>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</si>
  <si>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</si>
  <si>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</si>
  <si>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</si>
  <si>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</si>
  <si>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</si>
  <si>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</si>
  <si>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</si>
  <si>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</si>
  <si>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</si>
  <si>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</si>
  <si>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</si>
  <si>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</si>
  <si>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</si>
  <si>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</si>
  <si>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</si>
  <si>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</si>
  <si>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</si>
  <si>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</si>
  <si>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</si>
  <si>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</si>
  <si>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</si>
  <si>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</si>
  <si>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</si>
  <si>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</si>
  <si>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</si>
  <si>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</si>
  <si>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</si>
  <si>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</si>
  <si>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</si>
  <si>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</si>
  <si>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</si>
  <si>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</si>
  <si>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</si>
  <si>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</si>
  <si>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</si>
  <si>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</si>
  <si>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</si>
  <si>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</si>
  <si>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</si>
  <si>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</si>
  <si>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</si>
  <si>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</si>
  <si>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</si>
  <si>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</si>
  <si>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</si>
  <si>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</si>
  <si>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</si>
  <si>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</si>
  <si>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</si>
  <si>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</si>
  <si>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</si>
  <si>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</si>
  <si>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</si>
  <si>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</si>
  <si>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</si>
  <si>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</si>
  <si>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</si>
  <si>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</si>
  <si>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</si>
  <si>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</si>
  <si>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</si>
  <si>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</si>
  <si>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</si>
  <si>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</si>
  <si>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</si>
  <si>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</si>
  <si>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</si>
  <si>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</si>
  <si>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</si>
  <si>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</si>
  <si>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</si>
  <si>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</si>
  <si>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</si>
  <si>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</si>
  <si>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</si>
  <si>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</si>
  <si>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</si>
  <si>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</si>
  <si>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</si>
  <si>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</si>
  <si>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</si>
  <si>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</si>
  <si>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</si>
  <si>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</si>
  <si>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</si>
  <si>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</si>
  <si>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</si>
  <si>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</si>
  <si>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</si>
  <si>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</si>
  <si>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</si>
  <si>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</si>
  <si>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</si>
  <si>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</si>
  <si>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</si>
  <si>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</si>
  <si>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</si>
  <si>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</si>
  <si>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</si>
  <si>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</si>
  <si>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</si>
  <si>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</si>
  <si>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</si>
  <si>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</si>
  <si>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</si>
  <si>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</si>
  <si>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</si>
  <si>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</si>
  <si>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</si>
  <si>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</si>
  <si>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</si>
  <si>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</si>
  <si>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</si>
  <si>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</si>
  <si>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</si>
  <si>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</si>
  <si>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</si>
  <si>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</si>
  <si>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</si>
  <si>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</si>
  <si>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</si>
  <si>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</si>
  <si>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</si>
  <si>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</si>
  <si>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</si>
  <si>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</si>
  <si>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</si>
  <si>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</si>
  <si>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</si>
  <si>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</si>
  <si>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</si>
  <si>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</si>
  <si>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</si>
  <si>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</si>
  <si>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</si>
  <si>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</si>
  <si>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</si>
  <si>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</si>
  <si>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</si>
  <si>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</si>
  <si>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</si>
  <si>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</si>
  <si>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</si>
  <si>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</si>
  <si>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</si>
  <si>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</si>
  <si>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</si>
  <si>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</si>
  <si>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</si>
  <si>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</si>
  <si>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</si>
  <si>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</si>
  <si>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</si>
  <si>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</si>
  <si>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</si>
  <si>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</si>
  <si>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</si>
  <si>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</si>
  <si>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</si>
  <si>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</si>
  <si>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</si>
  <si>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</si>
  <si>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</si>
  <si>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</si>
  <si>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</si>
  <si>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</si>
  <si>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</si>
  <si>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</si>
  <si>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</si>
  <si>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</si>
  <si>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</si>
  <si>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</si>
  <si>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</si>
  <si>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</si>
  <si>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</si>
  <si>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</si>
  <si>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</si>
  <si>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</si>
  <si>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</si>
  <si>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</si>
  <si>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</si>
  <si>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</si>
  <si>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</si>
  <si>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</si>
  <si>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</si>
  <si>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</si>
  <si>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</si>
  <si>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</si>
  <si>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</si>
  <si>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</si>
  <si>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</si>
  <si>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</si>
  <si>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</si>
  <si>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</si>
  <si>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</si>
  <si>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</si>
  <si>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</si>
  <si>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</si>
  <si>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</si>
  <si>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</si>
  <si>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</si>
  <si>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</si>
  <si>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</si>
  <si>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</si>
  <si>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</si>
  <si>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</si>
  <si>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</si>
  <si>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</si>
  <si>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</si>
  <si>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</si>
  <si>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</si>
  <si>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</si>
  <si>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</si>
  <si>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</si>
  <si>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</si>
  <si>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</si>
  <si>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</si>
  <si>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</si>
  <si>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</si>
  <si>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</si>
  <si>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</si>
  <si>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</si>
  <si>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</si>
  <si>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</si>
  <si>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</si>
  <si>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</si>
  <si>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</si>
  <si>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</si>
  <si>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</si>
  <si>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</si>
  <si>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</si>
  <si>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</si>
  <si>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</si>
  <si>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</si>
  <si>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</si>
  <si>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</si>
  <si>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</si>
  <si>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</si>
  <si>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</si>
  <si>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</si>
  <si>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</si>
  <si>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</si>
  <si>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</si>
  <si>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</si>
  <si>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</si>
  <si>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</si>
  <si>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</si>
  <si>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</si>
  <si>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</si>
  <si>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</si>
  <si>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</si>
  <si>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</si>
  <si>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</si>
  <si>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</si>
  <si>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</si>
  <si>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</si>
  <si>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</si>
  <si>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</si>
  <si>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</si>
  <si>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</si>
  <si>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</si>
  <si>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</si>
  <si>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</si>
  <si>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</si>
  <si>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</si>
  <si>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</si>
  <si>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</si>
  <si>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</si>
  <si>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</si>
  <si>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</si>
  <si>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</si>
  <si>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</si>
  <si>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</si>
  <si>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</si>
  <si>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</si>
  <si>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</si>
  <si>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</si>
  <si>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</si>
  <si>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</si>
  <si>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</si>
  <si>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</si>
  <si>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</si>
  <si>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</si>
  <si>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</si>
  <si>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</si>
  <si>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</si>
  <si>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</si>
  <si>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</si>
  <si>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</si>
  <si>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</si>
  <si>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</si>
  <si>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</si>
  <si>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</si>
  <si>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</si>
  <si>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</si>
  <si>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</si>
  <si>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</si>
  <si>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</si>
  <si>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</si>
  <si>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</si>
  <si>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</si>
  <si>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</si>
  <si>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</si>
  <si>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</si>
  <si>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</si>
  <si>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</si>
  <si>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</si>
  <si>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</si>
  <si>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</si>
  <si>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</si>
  <si>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</si>
  <si>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</si>
  <si>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</si>
  <si>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</si>
  <si>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</si>
  <si>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</si>
  <si>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</si>
  <si>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</si>
  <si>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</si>
  <si>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</si>
  <si>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</si>
  <si>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</si>
  <si>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</si>
  <si>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</si>
  <si>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</si>
  <si>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</si>
  <si>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</si>
  <si>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</si>
  <si>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</si>
  <si>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</si>
  <si>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</si>
  <si>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</si>
  <si>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</si>
  <si>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</si>
  <si>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</si>
  <si>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</si>
  <si>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</si>
  <si>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</si>
  <si>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</si>
  <si>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</si>
  <si>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</si>
  <si>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</si>
  <si>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</si>
  <si>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</si>
  <si>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</si>
  <si>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</si>
  <si>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</si>
  <si>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</si>
  <si>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</si>
  <si>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</si>
  <si>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</si>
  <si>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</si>
  <si>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</si>
  <si>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</si>
  <si>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</si>
  <si>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</si>
  <si>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</si>
  <si>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</si>
  <si>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</si>
  <si>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</si>
  <si>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</si>
  <si>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</si>
  <si>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</si>
  <si>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</si>
  <si>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</si>
  <si>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</si>
  <si>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</si>
  <si>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</si>
  <si>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</si>
  <si>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</si>
  <si>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</si>
  <si>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</si>
  <si>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</si>
  <si>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</si>
  <si>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</si>
  <si>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</si>
  <si>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</si>
  <si>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</si>
  <si>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</si>
  <si>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</si>
  <si>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</si>
  <si>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</si>
  <si>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</si>
  <si>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</si>
  <si>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</si>
  <si>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</si>
  <si>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</si>
  <si>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</si>
  <si>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</si>
  <si>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</si>
  <si>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</si>
  <si>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</si>
  <si>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</si>
  <si>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</si>
  <si>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</si>
  <si>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</si>
  <si>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</si>
  <si>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</si>
  <si>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</si>
  <si>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</si>
  <si>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</si>
  <si>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</si>
  <si>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</si>
  <si>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</si>
  <si>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</si>
  <si>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</si>
  <si>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</si>
  <si>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</si>
  <si>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</si>
  <si>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</si>
  <si>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</si>
  <si>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</si>
  <si>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</si>
  <si>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</si>
  <si>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</si>
  <si>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</si>
  <si>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</si>
  <si>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მათ შორის COVID 19-თან დაკავშირებული რეზერვი</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</si>
  <si>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</si>
  <si>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</si>
  <si>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</si>
  <si>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</si>
  <si>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</si>
  <si>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</si>
  <si>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</si>
  <si>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</si>
  <si>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</si>
  <si>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</si>
  <si>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6.2.2</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</si>
  <si>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</si>
  <si>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</si>
  <si>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</si>
  <si>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</si>
  <si>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</si>
  <si>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</si>
  <si>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</si>
  <si>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</si>
  <si>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</si>
  <si>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</si>
  <si>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</si>
  <si>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</si>
  <si>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</si>
  <si>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</si>
  <si>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</si>
  <si>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</si>
  <si>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</si>
  <si>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</si>
  <si>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</si>
  <si>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</si>
  <si>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</si>
  <si>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</si>
  <si>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</si>
  <si>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</si>
  <si>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</si>
  <si>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</si>
  <si>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</si>
  <si>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</si>
  <si>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</si>
  <si>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</si>
  <si>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</si>
  <si>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</si>
  <si>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</si>
  <si>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</si>
  <si>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</si>
  <si>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</si>
  <si>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</si>
  <si>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</si>
  <si>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</si>
  <si>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</si>
  <si>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</si>
  <si>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</si>
  <si>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</si>
  <si>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</si>
  <si>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</si>
  <si>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</si>
  <si>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</si>
  <si>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</si>
  <si>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</si>
  <si>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</si>
  <si>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</si>
  <si>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</si>
  <si>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</si>
  <si>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</si>
  <si>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</si>
  <si>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</si>
  <si>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</si>
  <si>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</si>
  <si>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</si>
  <si>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 xml:space="preserve">                                                                                                                                      საბალანსო აქტივები                                                                                                                        
                                                                                                                                                                                                                                                                                                            რისკის კლასები</t>
  </si>
  <si>
    <t xml:space="preserve">მთლიანი ღირებულება </t>
  </si>
  <si>
    <t>სპეციალური რეზერვი</t>
  </si>
  <si>
    <t>საერთო რეზერვი</t>
  </si>
  <si>
    <t>დამატებითი საერთო რეზერვი</t>
  </si>
  <si>
    <t>კუმულატიური ჩამოწერა ანგარიშგების პერიოდზე</t>
  </si>
  <si>
    <t>საბალანსო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</si>
  <si>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</si>
  <si>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</si>
  <si>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(ა+ბ-გ-დ-ე)</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</si>
  <si>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</si>
  <si>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</si>
  <si>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</si>
  <si>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</si>
  <si>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</si>
  <si>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</si>
  <si>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ლომბარდები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</si>
  <si>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</si>
  <si>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</si>
  <si>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</si>
  <si>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</si>
  <si>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</si>
  <si>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</si>
  <si>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</si>
  <si>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</si>
  <si>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</si>
  <si>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</si>
  <si>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</si>
  <si>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</si>
  <si>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</si>
  <si>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</si>
  <si>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</si>
  <si>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</si>
  <si>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</si>
  <si>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</si>
  <si>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</si>
  <si>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</si>
  <si>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</si>
  <si>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</si>
  <si>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</si>
  <si>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</si>
  <si>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რეზერვის ცვლილება სესხებზე და კორპორატიულ სავალო ფასიანი ქაღალდებზე</t>
  </si>
  <si>
    <t>აქტივების შესაძლო დანაკარგების რეზერვის ცვლილება სესხებზე ანგარიშგების პერიოდზე</t>
  </si>
  <si>
    <t>აქტივების შესაძლო დანაკარგების რეზერვის ცვლილება კორპორატიულ სავალო ფასიანი ქაღალდებზე ანგარიშგების პერიოდზე</t>
  </si>
  <si>
    <t>აქტივების შესაძლო დანაკარგების რეზერვის ნაშთი საანგარიშგებო პერიოდის დასაწყისისათვის</t>
  </si>
  <si>
    <t>ანარიცხები აქტივების შესაძლო დანაკარგების რეზერვში</t>
  </si>
  <si>
    <t>ახალი დასარეზერვებელი აქტივების წარმოშობის შედეგად</t>
  </si>
  <si>
    <t>აქტივების დაბალ ხარისხად კლასიფიკაციის შედეგად</t>
  </si>
  <si>
    <t>სავალუტო აქტივების დამატებითი დარეზერვება ლარის მიმართ უცხოური ვალუტის ცვლილების შედეგად</t>
  </si>
  <si>
    <t>დამატებითი საერთო რეზერვის ზრდის შედეგად</t>
  </si>
  <si>
    <t>აქტივების შესაძლო დანაკარგების რეზერვის შემცირება</t>
  </si>
  <si>
    <t>აქტივების ჩამოწერის შედეგად</t>
  </si>
  <si>
    <t>სტანდარტული აქტივების დაფარვის შედეგად</t>
  </si>
  <si>
    <t>ნეგატიურად კლასიფიცირებული აქტივების დაფარვის შედეგად</t>
  </si>
  <si>
    <t>აქტივების მაღალ ხარისხად კლასიფიკაციის შედეგად</t>
  </si>
  <si>
    <t>აქტივების შესაძლო დანაკარგების რეზერვის შემცირება ლარის მიმართ უცხოური ვალუტის ცვლილების შედეგად</t>
  </si>
  <si>
    <t>დამატებითი საერთო რეზერვის შემცირების შედეგად</t>
  </si>
  <si>
    <t>აქტივების შესაძლო დანაკარგების რეზერვის ნაშთი საანგარიშგებო პერიოდის ბოლოსათვის</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</si>
  <si>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</si>
  <si>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</si>
  <si>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</si>
  <si>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</si>
  <si>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</si>
  <si>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</si>
  <si>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</si>
  <si>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</si>
  <si>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სტანდარტულად კლასიფიცირების შედეგად</t>
  </si>
  <si>
    <t>პერიოდის მანძილზე უმოქმედოდ კლასიფიცირებული სესხების შემცირება, საყურადღებოდ კლასიფიცირების შედეგად</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</si>
  <si>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</si>
  <si>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</si>
  <si>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</si>
  <si>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</si>
  <si>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</si>
  <si>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</si>
  <si>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</si>
  <si>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</si>
  <si>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</si>
  <si>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დარეზერვებამდებამდე</t>
  </si>
  <si>
    <t xml:space="preserve">სტანდარტულად კლასიფიცირებული </t>
  </si>
  <si>
    <t>საყურადღებოდ კლასიფიცირებული</t>
  </si>
  <si>
    <t>უმოქმედოდ კლასიფიცირებული</t>
  </si>
  <si>
    <t>ვადაგადაცილება ≤ 30 დღეზე</t>
  </si>
  <si>
    <t>ვადაგადაცილება &gt; 30 დღეზე</t>
  </si>
  <si>
    <t xml:space="preserve">ვადაგადაცილება ≥ 60 დღეზე &lt; 90 დღეზე </t>
  </si>
  <si>
    <t xml:space="preserve">ვადაგადაცილება ≥ 90 დღეზე </t>
  </si>
  <si>
    <t>ვადაგადაცილება &lt; 60 დღეზე</t>
  </si>
  <si>
    <t xml:space="preserve">ვადაგადაცილება ≥ 90 დღეზე &lt; 180 დღეზე </t>
  </si>
  <si>
    <t>ვადაგადაცილება ≥ 180 დღეზე &lt; 1 წელზე</t>
  </si>
  <si>
    <t>ვადაგადაცილება ≥ 1 წელზე &lt;2 წელზე</t>
  </si>
  <si>
    <t>ვადაგადაცილება ≥ 2 წელზე &lt;5 წელზე</t>
  </si>
  <si>
    <t>ვადაგადაცილება ≥ 5 წელზე &lt;7 წელზე</t>
  </si>
  <si>
    <t>ვადაგადაცილება ≥ 7 წელზე</t>
  </si>
  <si>
    <t>მათ შორის უიმედო</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</si>
  <si>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</si>
  <si>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</si>
  <si>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</si>
  <si>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</si>
  <si>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</si>
  <si>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</si>
  <si>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</si>
  <si>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</si>
  <si>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</si>
  <si>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</si>
  <si>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 xml:space="preserve">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t>
  </si>
  <si>
    <t>სესხების მთლიანი ღირებულება</t>
  </si>
  <si>
    <t>სტანდარტულად კლასიფიცირებული სესხები</t>
  </si>
  <si>
    <t>საყურადღებოდ კლასიფიცირებული სესხები</t>
  </si>
  <si>
    <t>უმოქმედოდ კლასიფიცირებული სესხები</t>
  </si>
  <si>
    <t xml:space="preserve">ვადაგადაცილება &gt; 30 დღეზე &lt; 60 დღეზე </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</si>
  <si>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</si>
  <si>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</si>
  <si>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</si>
  <si>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</si>
  <si>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</si>
  <si>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</si>
  <si>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</si>
  <si>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</si>
  <si>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</si>
  <si>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</si>
  <si>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რეზერვი უზრუნველყოფილ სესხებზე</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</si>
  <si>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</si>
  <si>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</si>
  <si>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</si>
  <si>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</si>
  <si>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</si>
  <si>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</si>
  <si>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</si>
  <si>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</si>
  <si>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</si>
  <si>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</si>
  <si>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</si>
  <si>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</si>
  <si>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</si>
  <si>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</si>
  <si>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სპეციალური და საერთო რეზერვი</t>
  </si>
  <si>
    <t>სტანდარტული</t>
  </si>
  <si>
    <t>საყურადღებო</t>
  </si>
  <si>
    <t>არასტანდარტული</t>
  </si>
  <si>
    <t>საეჭვო</t>
  </si>
  <si>
    <t>უიმედო</t>
  </si>
  <si>
    <t xml:space="preserve">სესხები, რომლებზეც არ არის აღრიცხული დაფარვის წყაროს სექტორი </t>
  </si>
  <si>
    <t>ცხრილი 25</t>
  </si>
  <si>
    <t xml:space="preserve">                              მთლიანი/ნომინალური ღირებულება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</si>
  <si>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</si>
  <si>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r>
      <rPr>
        <b/>
        <sz val="9"/>
        <rFont val="Sylfaen"/>
        <family val="1"/>
      </rPr>
      <t>ოქრო/ოქროს ნაკეთობებით უზრუნველყოფილი ვალდებულების საბაზრო ღირებულება</t>
    </r>
  </si>
  <si>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</si>
  <si>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</si>
  <si>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</si>
  <si>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</si>
  <si>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</si>
  <si>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</si>
  <si>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</si>
  <si>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</si>
  <si>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</si>
  <si>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</si>
  <si>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</si>
  <si>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</si>
  <si>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საბალანსო ღირებულება  - საბალანსო ღირებულება ადგილობრივი ბუღალტრული აღრიცხვის წესების მიხედვით (ინდივიდუალური ფინანსური ანგარიშგება)</t>
  </si>
  <si>
    <t>მთლიანი  ღირებულება -  საბალანსო ღირებულება დარეზერვებამდე, ადგილობრივი ბუღალტრული აღრიცხვის წესების მიხედვით (ინდივიდუალური ფინანსური ანგარიშგება)</t>
  </si>
  <si>
    <t>მე- 22 და 25-ე ცხრილებისთვის გარესაბალანსო ვალდებულებები შეივსება ნომინალური ღირებულებით დარეზერვებამდე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</si>
  <si>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</si>
  <si>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</si>
  <si>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</si>
  <si>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</si>
  <si>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</si>
  <si>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</si>
  <si>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</si>
  <si>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</si>
  <si>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</si>
  <si>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</si>
  <si>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</si>
  <si>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</si>
  <si>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</si>
  <si>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</si>
  <si>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</si>
  <si>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</si>
  <si>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</si>
  <si>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</si>
  <si>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</si>
  <si>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</si>
  <si>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</si>
  <si>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</si>
  <si>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</si>
  <si>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</si>
  <si>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</si>
  <si>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აქტივების კლასიფიკაცია</t>
  </si>
  <si>
    <t>სტანდარტული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</si>
  <si>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</si>
  <si>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საყურადღებო აქტივი/სესხი</t>
  </si>
  <si>
    <t>არასტანდარტული აქტივი/სესხი</t>
  </si>
  <si>
    <t>საეჭვო აქტივი/სესხი</t>
  </si>
  <si>
    <t>უიმედო აქტივი/სესხი</t>
  </si>
  <si>
    <t>ნეგატიური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</si>
  <si>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საყურადღებოდ, არასტანდარტულად, საეჭვოდ და უიმედოდ კლასიფიცირებული სესხები</t>
  </si>
  <si>
    <t>უმოქმედო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</si>
  <si>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არასტანდარტულად, საეჭვოდ და უიმედოდ კლასიფიცირებული სესხები</t>
  </si>
  <si>
    <t>განმარტებები გვერდებისთვის  "17"</t>
  </si>
  <si>
    <t>ცხრილი "18 -19"</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</si>
  <si>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</si>
  <si>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</si>
  <si>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</si>
  <si>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t>
  </si>
  <si>
    <t>ცხრილი "20"</t>
  </si>
  <si>
    <t>აქტივების შესაძლო დანაკარგების რეზერვი</t>
  </si>
  <si>
    <t>ინდივიდუალურად შექმნილი 2%-იანი რეზერვის გარდა არსებული საერთო რეზერვი</t>
  </si>
  <si>
    <t>ცხრილი "21"</t>
  </si>
  <si>
    <t>1</t>
  </si>
  <si>
    <t>უმოქმედო სესხების საწყისი ბალანსი</t>
  </si>
  <si>
    <t>უმოქმედოდ კლასიფიცირებული სესხების ზრდა, სესხების ხარისხის გაუარესებით</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</si>
  <si>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</si>
  <si>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</si>
  <si>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</si>
  <si>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</si>
  <si>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უმოქმედოდ კლასიფიცირებული სესხების შემცირება, სესხების სტანდარტულად კლასიფიცირების შედეგად</t>
  </si>
  <si>
    <t>უმოქმედოდ კლასიფიცირებული სესხების შემცირება,  სესხების საყურადღებოდ კლასიფიცირების შედეგად</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</si>
  <si>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</si>
  <si>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</si>
  <si>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</si>
  <si>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</si>
  <si>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</si>
  <si>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</si>
  <si>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</si>
  <si>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</si>
  <si>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</si>
  <si>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</si>
  <si>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</si>
  <si>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13</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</si>
  <si>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</si>
  <si>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</si>
  <si>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</si>
  <si>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</si>
  <si>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</si>
  <si>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</si>
  <si>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color theme="1"/>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</si>
  <si>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</si>
  <si>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</si>
  <si>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</si>
  <si>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</si>
  <si>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</si>
  <si>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</si>
  <si>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</si>
  <si>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</si>
  <si>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</si>
  <si>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</si>
  <si>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რეზერვი უზრუნველყოფილ სესხებზე.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1.1 ველში შემავალი სესხების რეზერვი.  </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</si>
  <si>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</si>
  <si>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</si>
  <si>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</si>
  <si>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</si>
  <si>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</si>
  <si>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</si>
  <si>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სესხების და მათი რეზერვების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6.01-6.26 პუნქტებში. სესხების კლასიფიკაცია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</si>
  <si>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სექტორში შემავალ სესხებზე, მისი მითითება მოხდება მხოლოდ ჯამის მაჩვენებელი უჯრაში O33.</t>
  </si>
  <si>
    <t>ცხრილი "25"</t>
  </si>
  <si>
    <t>რისკის პოზიციის ღირებულება ნარჩენი ვადიანობის  და რისკის კლასების მიხედვით</t>
  </si>
  <si>
    <t>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t>
  </si>
  <si>
    <t>სესხების და სესხებზე რეზერვის განაწილება, დაფარვის წყაროს სექტორების და კლასიფიკაციის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</si>
  <si>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</si>
  <si>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</si>
  <si>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</si>
  <si>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</si>
  <si>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</si>
  <si>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</si>
  <si>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ვადაგადაცილებული სესხი/ფასიანი ქაღალდი</t>
  </si>
  <si>
    <t>სესხების მთლიანი ღირებულება,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</si>
  <si>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t>
  </si>
  <si>
    <t>სესხების და კორპორატიული სავალო ფასიანი ქაღალდების მთლიანი ღირებულება, გარესაბალანსო ვალდებულებები შეივსება ნომინალური ღირებულებით დარეზერვებამდე,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</si>
  <si>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6.01-6.27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სესხები/აქტივები და ა.შ. 
მე-24 ცხრილში სესხების განაწილება უნდა მოხდეს დაფარვის წყაროს სექტორის მიხედვით ქვემოთ მოცემულ 6.01-6.26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 და ა.შ.</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</si>
  <si>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</si>
  <si>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 xml:space="preserve">                                                                                                     საბალანსო აქტივები                                                                                              
                                                                                                                                                                                                             სექტორი დაფარვის წყაროს/კონტრაგენტის ტიპის მიხედვით</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</si>
  <si>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</si>
  <si>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</si>
  <si>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აქტივების მთლიანი ღირებულების, საბალანსო ღირებულების, აქტივებზე რეზერვების და ჩამოწერების განაწილება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</si>
  <si>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და ჩამოწერების განაწილება დაფარვის წყაროს სექტორების მიხედვით</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</si>
  <si>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</si>
  <si>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ცხრილში საბალანსო, შეწონვას დაქვემდებარებული რისკის პოზიციების ღირებულებები შეივსება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</si>
  <si>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ცხრილებში საბალანსო ელემენტების მთლიანი ღირებულებების, სპეციალური, საერთო რეზერვების და დამატებითი საერთო რეზერვების, პერიოდის მანძილზე კუმულატიური ჩამოწერის და საბალანსო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6.01-6.27 პუნქტებში. ა და ბ სვეტებში ყველა სტრიქონისთვის, მათ შორის სესხებზე და მათ შორის სავალო ფასიან ქაღალდებზე ღირებულებები შეივსება ბალანსზე არსებული დარიცხული სარგებლით და დარიცხული ჯარიმებით. კუმულატიური ჩამოწერის სვეტში არ გაითვალისწინება დარიცხული სარგებლის და ჯარიმის ჩამოწერა.</t>
  </si>
  <si>
    <t>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დარეზერვებამდე განაწილებული, კლასიფიკაციის,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გარესაბალანსო ვალდებულებებისთვის, აუთვისებელი ნაწილი რომელსაც არ აქვთ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მინიჭებული კლასიფიკაცია შეივება მხოლოდ "C", "სულ" ველში, და არ გადანაწილდება დანარჩენი კატეგორიის სვეტებში.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</si>
  <si>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</si>
  <si>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მათ შორის მეორად კაპიტალში ჩასათვლელი ინსტრუმენტები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</si>
  <si>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</si>
  <si>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მათ შორის საერთო რეზერვები სხვა ვალდებულებებზე</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</si>
  <si>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</si>
  <si>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</si>
  <si>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</si>
  <si>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</si>
  <si>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</si>
  <si>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</si>
  <si>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</si>
  <si>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</si>
  <si>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</si>
  <si>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</si>
  <si>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</si>
  <si>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</si>
  <si>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</si>
  <si>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</si>
  <si>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</si>
  <si>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</si>
  <si>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</si>
  <si>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</si>
  <si>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</si>
  <si>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</si>
  <si>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</si>
  <si>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</si>
  <si>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</si>
  <si>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</si>
  <si>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</si>
  <si>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</si>
  <si>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</si>
  <si>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სესხების საშუალო შეწონილი ვადიანობა დარჩენილი ვადის მიხედვით (თვეებში)</t>
  </si>
  <si>
    <t>პორტფელში არსებული სესხების რაოდენობა.</t>
  </si>
  <si>
    <t>სესხების სასესხო ხელშეკრულებაში მითითებული ვადის ბოლომდე დარჩენილი თვეების რაოდენობა (პორტფელის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</si>
  <si>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</si>
  <si>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</si>
  <si>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</si>
  <si>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</si>
  <si>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კვარტლის შიგნით გაცემული სესხების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</si>
  <si>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</si>
  <si>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მათ შორის: პენსიის ან სხვა სახელმწიფო სოციალური გასაცემელის გათვალისწინებით გაცემული სესხები</t>
  </si>
  <si>
    <t>საშუალო შეწონილი ნომინალური საპროცენტო განაკვეთი (მთლიანი ღირებულებაზე)</t>
  </si>
  <si>
    <t>შესაძლო დანაკარგების რეზერვი</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</si>
  <si>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</si>
  <si>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სესხების მთლიანი ღირებულება, ანგარიშგების თარიღისთვის. (არ შედის დარიცხული პროცენტი, ჯარიმა).</t>
  </si>
  <si>
    <t>სესხის მთლიანი ღირებულების მიხედვით დათვლილი საშუალო შეწონილი ნომინალური საპროცენტო განაკვეთი.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</si>
  <si>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</si>
  <si>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</si>
  <si>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</si>
  <si>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</si>
  <si>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r>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რეზერვის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2.3 და 3.5 სტრიქონები).  ერთი სესხის  ჭრილში, რეზერვის კურსის ეფექტით ცვლილების ველები (2.3, 3.5) პერიოდზე შეივსება მხოლოდ ზრდაში ან შემცირებაში.</t>
    </r>
  </si>
  <si>
    <r>
      <t xml:space="preserve">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მე-12 სტრიქონები). ერთი სესხის ჭრილში კურსის ეფექტით ცვლილების ველები (3,12) პერიოდზე შეივსება მხოლოდ ზრდაში ან შემცირებაში.</t>
    </r>
  </si>
  <si>
    <t>სს "ზირაათ ბანკი საქართველო"</t>
  </si>
  <si>
    <t>მეჰმეთ დონმეზი</t>
  </si>
  <si>
    <t>ომერ აიდინი</t>
  </si>
  <si>
    <t>www.ziraatbank.ge</t>
  </si>
  <si>
    <t>ჰარუნ ოზმენი</t>
  </si>
  <si>
    <t>ომერ ვანლი</t>
  </si>
  <si>
    <t>დიმიტრი ჯაფარიძე</t>
  </si>
  <si>
    <t>ქეთევან ტყავაძე</t>
  </si>
  <si>
    <t>გენერალური დირექტორი</t>
  </si>
  <si>
    <t>ჰალუქ ჯენგიზ</t>
  </si>
  <si>
    <t>გენერალური დირექტორის მოადგილე (საოპერაციო, ფინანსების მიმართულებით)</t>
  </si>
  <si>
    <t>მერთ ქოზაჯიოღლუ</t>
  </si>
  <si>
    <t>დირექტორი (მარკეტინგი და საკრედიტოს მიმართულებით)</t>
  </si>
  <si>
    <t>ცხრილი 9 (Capital), N39</t>
  </si>
  <si>
    <t>ცხრილი 9 (Capital), N2</t>
  </si>
  <si>
    <t>ცხრილი 9 (Capital), N6</t>
  </si>
  <si>
    <t>ცხრილი 9 (Capital), N8</t>
  </si>
  <si>
    <t>არადამოუკიდებელი თავმჯდომარე</t>
  </si>
  <si>
    <t>არადამოუკიდებელ წევრი</t>
  </si>
  <si>
    <t>დამოუკიდებელი წევრი</t>
  </si>
  <si>
    <t>არჩილ ჟიჟავაძე</t>
  </si>
  <si>
    <t>დირექტორი (შესაბამისობისა და რისკების მართვის მიმართულების დირექტორი)</t>
  </si>
  <si>
    <t>თურქეთის რესპუბლიკის სს ზირაათ ბანკი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</si>
</sst>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_ ;[Red]\-#,##0.00\ "/>
    <numFmt numFmtId="195" formatCode="_(* #,##0.0_);_(* \(#,##0.0\);_(* &quot;-&quot;??_);_(@_)"/>
    <numFmt numFmtId="199" formatCode="_(* #,##0.000000_);_(* \(#,##0.000000\);_(* &quot;-&quot;??_);_(@_)"/>
  </numFmts>
  <fonts count="137">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theme="1"/>
      <name val="Sylfaen"/>
      <family val="1"/>
    </font>
    <font>
      <sz val="8"/>
      <color rgb="FFFF0000"/>
      <name val="Sylfaen"/>
      <family val="1"/>
    </font>
    <font>
      <b/>
      <sz val="8"/>
      <color theme="1"/>
      <name val="Sylfaen"/>
      <family val="1"/>
    </font>
    <font>
      <u/>
      <sz val="8"/>
      <color theme="1"/>
      <name val="Sylfaen"/>
      <family val="1"/>
    </font>
    <font>
      <b/>
      <sz val="9"/>
      <color theme="1"/>
      <name val="Calibri"/>
      <family val="1"/>
      <scheme val="minor"/>
    </font>
    <font>
      <sz val="9"/>
      <color rgb="FF000000"/>
      <name val="Sylfaen"/>
      <family val="1"/>
    </font>
    <font>
      <b/>
      <sz val="9"/>
      <color rgb="FF000000"/>
      <name val="Sylfaen"/>
      <family val="1"/>
    </font>
    <font>
      <b/>
      <sz val="9"/>
      <color theme="1"/>
      <name val="Calibri"/>
      <family val="2"/>
      <scheme val="minor"/>
    </font>
    <font>
      <b/>
      <sz val="8"/>
      <color theme="1"/>
      <name val="Calibri"/>
      <family val="2"/>
      <scheme val="minor"/>
    </font>
  </fonts>
  <fills count="84">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49">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theme="6" tint="-0.499984740745262"/>
      </left>
      <right style="medium">
        <color indexed="64"/>
      </right>
      <top style="thin">
        <color indexed="64"/>
      </top>
      <bottom style="thin">
        <color theme="6" tint="-0.499984740745262"/>
      </bottom>
      <diagonal/>
    </border>
    <border>
      <left style="dotted">
        <color indexed="64"/>
      </left>
      <right style="medium">
        <color indexed="64"/>
      </right>
      <top style="dotted">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7" fillId="0" borderId="0"/>
    <xf numFmtId="168" fontId="28" fillId="37" borderId="0"/>
    <xf numFmtId="169" fontId="28" fillId="37" borderId="0"/>
    <xf numFmtId="168" fontId="28" fillId="37" borderId="0"/>
    <xf numFmtId="0" fontId="29" fillId="38"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0" fontId="29"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9" fillId="46"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9" fillId="47"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0" fontId="31" fillId="48"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0" fontId="31" fillId="45"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0" fontId="31" fillId="46"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0" fontId="31" fillId="51"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29" fillId="55" borderId="0" applyNumberFormat="0" applyBorder="0" applyAlignment="0" applyProtection="0"/>
    <xf numFmtId="0" fontId="29"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1" fillId="56"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29" fillId="52" borderId="0" applyNumberFormat="0" applyBorder="0" applyAlignment="0" applyProtection="0"/>
    <xf numFmtId="0" fontId="29" fillId="56" borderId="0" applyNumberFormat="0" applyBorder="0" applyAlignment="0" applyProtection="0"/>
    <xf numFmtId="0" fontId="31" fillId="56"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29" fillId="61"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29" fillId="55" borderId="0" applyNumberFormat="0" applyBorder="0" applyAlignment="0" applyProtection="0"/>
    <xf numFmtId="0" fontId="29" fillId="62"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0" fontId="34" fillId="39" borderId="0" applyNumberFormat="0" applyBorder="0" applyAlignment="0" applyProtection="0"/>
    <xf numFmtId="170" fontId="37"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1" fontId="39" fillId="0" borderId="0" applyFill="0" applyBorder="0" applyAlignment="0"/>
    <xf numFmtId="171" fontId="39"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2" fontId="39" fillId="0" borderId="0" applyFill="0" applyBorder="0" applyAlignment="0"/>
    <xf numFmtId="173" fontId="39" fillId="0" borderId="0" applyFill="0" applyBorder="0" applyAlignment="0"/>
    <xf numFmtId="174" fontId="39" fillId="0" borderId="0" applyFill="0" applyBorder="0" applyAlignment="0"/>
    <xf numFmtId="175"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9"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3" fillId="65" borderId="45" applyNumberFormat="0" applyAlignment="0" applyProtection="0"/>
    <xf numFmtId="0" fontId="44" fillId="10" borderId="40"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0" fontId="43"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0" fontId="44" fillId="10" borderId="40"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0" fontId="43" fillId="65" borderId="45"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7" fillId="0" borderId="0"/>
    <xf numFmtId="172" fontId="39"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7" fillId="0" borderId="0"/>
    <xf numFmtId="14" fontId="48" fillId="0" borderId="0" applyFill="0" applyBorder="0" applyAlignment="0"/>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0" applyFont="0" applyFill="0" applyBorder="0" applyAlignment="0" applyProtection="0"/>
    <xf numFmtId="180" fontId="2" fillId="0" borderId="0" applyFont="0" applyFill="0" applyBorder="0" applyAlignment="0" applyProtection="0"/>
    <xf numFmtId="0" fontId="49" fillId="66" borderId="0" applyNumberFormat="0" applyBorder="0" applyAlignment="0" applyProtection="0"/>
    <xf numFmtId="0" fontId="49" fillId="67" borderId="0" applyNumberFormat="0" applyBorder="0" applyAlignment="0" applyProtection="0"/>
    <xf numFmtId="0" fontId="49" fillId="68" borderId="0" applyNumberFormat="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0" fillId="0" borderId="0" applyNumberFormat="0" applyFill="0" applyBorder="0" applyAlignment="0" applyProtection="0"/>
    <xf numFmtId="168" fontId="2" fillId="0" borderId="0"/>
    <xf numFmtId="0" fontId="2" fillId="0" borderId="0"/>
    <xf numFmtId="168" fontId="2" fillId="0" borderId="0"/>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53" fillId="40"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0" fontId="53" fillId="40"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0" fontId="53" fillId="40" borderId="0" applyNumberFormat="0" applyBorder="0" applyAlignment="0" applyProtection="0"/>
    <xf numFmtId="0" fontId="2" fillId="69" borderId="3" applyNumberFormat="0" applyFont="0" applyBorder="0" applyProtection="0">
      <alignment horizontal="center" vertical="center"/>
    </xf>
    <xf numFmtId="0" fontId="56" fillId="0" borderId="34" applyNumberFormat="0" applyAlignment="0" applyProtection="0">
      <alignment horizontal="left" vertical="center"/>
    </xf>
    <xf numFmtId="0" fontId="56" fillId="0" borderId="34" applyNumberFormat="0" applyAlignment="0" applyProtection="0">
      <alignment horizontal="left" vertical="center"/>
    </xf>
    <xf numFmtId="168" fontId="56" fillId="0" borderId="34" applyNumberFormat="0" applyAlignment="0" applyProtection="0">
      <alignment horizontal="left" vertical="center"/>
    </xf>
    <xf numFmtId="0" fontId="56" fillId="0" borderId="9">
      <alignment horizontal="left" vertical="center"/>
    </xf>
    <xf numFmtId="0" fontId="56" fillId="0" borderId="9">
      <alignment horizontal="left" vertical="center"/>
    </xf>
    <xf numFmtId="168" fontId="56" fillId="0" borderId="9">
      <alignment horizontal="left" vertical="center"/>
    </xf>
    <xf numFmtId="0" fontId="57" fillId="0" borderId="47" applyNumberFormat="0" applyFill="0" applyAlignment="0" applyProtection="0"/>
    <xf numFmtId="169" fontId="57" fillId="0" borderId="47" applyNumberFormat="0" applyFill="0" applyAlignment="0" applyProtection="0"/>
    <xf numFmtId="0"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0" fontId="57" fillId="0" borderId="47" applyNumberFormat="0" applyFill="0" applyAlignment="0" applyProtection="0"/>
    <xf numFmtId="0" fontId="58" fillId="0" borderId="48" applyNumberFormat="0" applyFill="0" applyAlignment="0" applyProtection="0"/>
    <xf numFmtId="169"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0" fontId="59" fillId="0" borderId="49" applyNumberFormat="0" applyFill="0" applyAlignment="0" applyProtection="0"/>
    <xf numFmtId="169"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0" fontId="59" fillId="0" borderId="0" applyNumberFormat="0" applyFill="0" applyBorder="0" applyAlignment="0" applyProtection="0"/>
    <xf numFmtId="169" fontId="59" fillId="0" borderId="0" applyNumberFormat="0" applyFill="0" applyBorder="0" applyAlignment="0" applyProtection="0"/>
    <xf numFmtId="0"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0" fontId="59" fillId="0" borderId="0" applyNumberFormat="0" applyFill="0" applyBorder="0" applyAlignment="0" applyProtection="0"/>
    <xf numFmtId="37" fontId="60" fillId="0" borderId="0"/>
    <xf numFmtId="168" fontId="61" fillId="0" borderId="0"/>
    <xf numFmtId="0" fontId="61" fillId="0" borderId="0"/>
    <xf numFmtId="168" fontId="61" fillId="0" borderId="0"/>
    <xf numFmtId="168" fontId="56" fillId="0" borderId="0"/>
    <xf numFmtId="0" fontId="56" fillId="0" borderId="0"/>
    <xf numFmtId="168" fontId="56"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168" fontId="65" fillId="0" borderId="0"/>
    <xf numFmtId="0" fontId="65" fillId="0" borderId="0"/>
    <xf numFmtId="168" fontId="65" fillId="0" borderId="0"/>
    <xf numFmtId="0" fontId="64"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6" fillId="0" borderId="0" applyNumberFormat="0" applyFill="0" applyBorder="0" applyAlignment="0" applyProtection="0">
      <alignment vertical="top"/>
      <protection locked="0"/>
    </xf>
    <xf numFmtId="169" fontId="66" fillId="0" borderId="0" applyNumberFormat="0" applyFill="0" applyBorder="0" applyAlignment="0" applyProtection="0">
      <alignment vertical="top"/>
      <protection locked="0"/>
    </xf>
    <xf numFmtId="168" fontId="66" fillId="0" borderId="0" applyNumberFormat="0" applyFill="0" applyBorder="0" applyAlignment="0" applyProtection="0">
      <alignment vertical="top"/>
      <protection locked="0"/>
    </xf>
    <xf numFmtId="168" fontId="67" fillId="0" borderId="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9"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0" fontId="68" fillId="43" borderId="44" applyNumberFormat="0" applyAlignment="0" applyProtection="0"/>
    <xf numFmtId="3" fontId="2" fillId="72" borderId="3" applyFont="0">
      <alignment horizontal="right" vertical="center"/>
      <protection locked="0"/>
    </xf>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71" fillId="0" borderId="50" applyNumberFormat="0" applyFill="0" applyAlignment="0" applyProtection="0"/>
    <xf numFmtId="0" fontId="72" fillId="0" borderId="39"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0" fontId="71" fillId="0" borderId="50"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0" fontId="71" fillId="0" borderId="50"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4" fillId="73"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0" fontId="74" fillId="73"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0" fontId="74" fillId="73" borderId="0" applyNumberFormat="0" applyBorder="0" applyAlignment="0" applyProtection="0"/>
    <xf numFmtId="1" fontId="77" fillId="0" borderId="0" applyProtection="0"/>
    <xf numFmtId="168" fontId="28" fillId="0" borderId="51"/>
    <xf numFmtId="169" fontId="28" fillId="0" borderId="51"/>
    <xf numFmtId="168" fontId="28" fillId="0" borderId="51"/>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8" fillId="0" borderId="0"/>
    <xf numFmtId="181" fontId="2"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0" fontId="79" fillId="0" borderId="0"/>
    <xf numFmtId="0" fontId="78" fillId="0" borderId="0"/>
    <xf numFmtId="179" fontId="30" fillId="0" borderId="0"/>
    <xf numFmtId="179" fontId="2" fillId="0" borderId="0"/>
    <xf numFmtId="179" fontId="2" fillId="0" borderId="0"/>
    <xf numFmtId="0" fontId="2" fillId="0" borderId="0"/>
    <xf numFmtId="0" fontId="2"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30"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0" fillId="0" borderId="0"/>
    <xf numFmtId="0" fontId="30" fillId="0" borderId="0"/>
    <xf numFmtId="168" fontId="30" fillId="0" borderId="0"/>
    <xf numFmtId="0" fontId="3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68" fontId="30" fillId="0" borderId="0"/>
    <xf numFmtId="0" fontId="30" fillId="0" borderId="0"/>
    <xf numFmtId="0" fontId="30"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179" fontId="30" fillId="0" borderId="0"/>
    <xf numFmtId="179" fontId="30"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30" fillId="0" borderId="0"/>
    <xf numFmtId="179" fontId="30" fillId="0" borderId="0"/>
    <xf numFmtId="179" fontId="30" fillId="0" borderId="0"/>
    <xf numFmtId="179"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79"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30"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30" fillId="0" borderId="0"/>
    <xf numFmtId="0" fontId="2" fillId="0" borderId="0"/>
    <xf numFmtId="0" fontId="29" fillId="0" borderId="0"/>
    <xf numFmtId="168" fontId="27" fillId="0" borderId="0"/>
    <xf numFmtId="0" fontId="2"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30" fillId="0" borderId="0"/>
    <xf numFmtId="0" fontId="30" fillId="0" borderId="0"/>
    <xf numFmtId="168" fontId="27" fillId="0" borderId="0"/>
    <xf numFmtId="0" fontId="67" fillId="0" borderId="0"/>
    <xf numFmtId="0" fontId="2" fillId="0" borderId="0"/>
    <xf numFmtId="168" fontId="27" fillId="0" borderId="0"/>
    <xf numFmtId="0" fontId="1"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179" fontId="2" fillId="0" borderId="0"/>
    <xf numFmtId="0" fontId="2" fillId="0" borderId="0"/>
    <xf numFmtId="179" fontId="2" fillId="0" borderId="0"/>
    <xf numFmtId="0" fontId="2" fillId="0" borderId="0"/>
    <xf numFmtId="179" fontId="2" fillId="0" borderId="0"/>
    <xf numFmtId="0" fontId="2"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179" fontId="30"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79" fontId="2"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8" fillId="0" borderId="0"/>
    <xf numFmtId="0" fontId="8"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179" fontId="8" fillId="0" borderId="0"/>
    <xf numFmtId="0" fontId="28" fillId="0" borderId="0"/>
    <xf numFmtId="179" fontId="28" fillId="0" borderId="0"/>
    <xf numFmtId="0" fontId="28" fillId="0" borderId="0"/>
    <xf numFmtId="0" fontId="2"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8" fillId="0" borderId="0"/>
    <xf numFmtId="179" fontId="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8" fillId="0" borderId="0"/>
    <xf numFmtId="0" fontId="28" fillId="0" borderId="0"/>
    <xf numFmtId="168" fontId="28" fillId="0" borderId="0"/>
    <xf numFmtId="0" fontId="78"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8" fillId="0" borderId="0"/>
    <xf numFmtId="0" fontId="8" fillId="0" borderId="0"/>
    <xf numFmtId="0" fontId="78" fillId="0" borderId="0"/>
    <xf numFmtId="168" fontId="8" fillId="0" borderId="0"/>
    <xf numFmtId="0" fontId="78" fillId="0" borderId="0"/>
    <xf numFmtId="168" fontId="8"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179" fontId="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179" fontId="2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179" fontId="2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6" fillId="0" borderId="0"/>
    <xf numFmtId="0" fontId="2" fillId="0" borderId="0"/>
    <xf numFmtId="0" fontId="78" fillId="0" borderId="0"/>
    <xf numFmtId="168" fontId="46"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2"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2"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69"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168" fontId="2"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2" fillId="0" borderId="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168"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168" fontId="2" fillId="0" borderId="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169"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169"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168" fontId="2" fillId="0" borderId="0"/>
    <xf numFmtId="168" fontId="2" fillId="0" borderId="0"/>
    <xf numFmtId="0" fontId="2"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3"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4" fillId="0" borderId="0"/>
    <xf numFmtId="0" fontId="84" fillId="0" borderId="0"/>
    <xf numFmtId="168" fontId="84" fillId="0" borderId="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9"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27" fillId="0" borderId="0"/>
    <xf numFmtId="175" fontId="39" fillId="0" borderId="0" applyFont="0" applyFill="0" applyBorder="0" applyAlignment="0" applyProtection="0"/>
    <xf numFmtId="186" fontId="3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xf numFmtId="0" fontId="2" fillId="0" borderId="0"/>
    <xf numFmtId="168" fontId="2" fillId="0" borderId="0"/>
    <xf numFmtId="187" fontId="67" fillId="0" borderId="3" applyNumberFormat="0">
      <alignment horizontal="center" vertical="top" wrapText="1"/>
    </xf>
    <xf numFmtId="0" fontId="89"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90" fillId="0" borderId="0"/>
    <xf numFmtId="0" fontId="27" fillId="0" borderId="0"/>
    <xf numFmtId="0" fontId="91" fillId="0" borderId="0"/>
    <xf numFmtId="0" fontId="91" fillId="0" borderId="0"/>
    <xf numFmtId="168" fontId="27" fillId="0" borderId="0"/>
    <xf numFmtId="168" fontId="27" fillId="0" borderId="0"/>
    <xf numFmtId="0" fontId="92" fillId="0" borderId="0"/>
    <xf numFmtId="0" fontId="93" fillId="0" borderId="0"/>
    <xf numFmtId="0" fontId="92" fillId="0" borderId="0"/>
    <xf numFmtId="0" fontId="92" fillId="0" borderId="0"/>
    <xf numFmtId="0" fontId="92" fillId="0" borderId="0"/>
    <xf numFmtId="0" fontId="92" fillId="0" borderId="0"/>
    <xf numFmtId="0" fontId="92" fillId="0" borderId="0"/>
    <xf numFmtId="49" fontId="48" fillId="0" borderId="0" applyFill="0" applyBorder="0" applyAlignment="0"/>
    <xf numFmtId="189" fontId="39" fillId="0" borderId="0" applyFill="0" applyBorder="0" applyAlignment="0"/>
    <xf numFmtId="190" fontId="39" fillId="0" borderId="0" applyFill="0" applyBorder="0" applyAlignment="0"/>
    <xf numFmtId="0" fontId="94" fillId="0" borderId="0">
      <alignment horizontal="center" vertical="top"/>
    </xf>
    <xf numFmtId="0" fontId="95" fillId="0" borderId="0" applyNumberFormat="0" applyFill="0" applyBorder="0" applyAlignment="0" applyProtection="0"/>
    <xf numFmtId="169" fontId="95" fillId="0" borderId="0" applyNumberFormat="0" applyFill="0" applyBorder="0" applyAlignment="0" applyProtection="0"/>
    <xf numFmtId="0"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5" fillId="0" borderId="0" applyNumberFormat="0" applyFill="0" applyBorder="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9"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27" fillId="0" borderId="55"/>
    <xf numFmtId="185" fontId="83"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8" fillId="0" borderId="0" applyFont="0" applyFill="0" applyBorder="0" applyAlignment="0" applyProtection="0"/>
    <xf numFmtId="192" fontId="2" fillId="0" borderId="0" applyFon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0" fontId="97" fillId="0" borderId="0" applyNumberFormat="0" applyFill="0" applyBorder="0" applyAlignment="0" applyProtection="0"/>
    <xf numFmtId="1" fontId="99" fillId="0" borderId="0" applyFill="0" applyProtection="0">
      <alignment horizontal="right"/>
    </xf>
    <xf numFmtId="42" fontId="100" fillId="0" borderId="0" applyFont="0" applyFill="0" applyBorder="0" applyAlignment="0" applyProtection="0"/>
    <xf numFmtId="44" fontId="100" fillId="0" borderId="0" applyFont="0" applyFill="0" applyBorder="0" applyAlignment="0" applyProtection="0"/>
    <xf numFmtId="0" fontId="101" fillId="0" borderId="0"/>
    <xf numFmtId="0" fontId="102" fillId="0" borderId="0"/>
    <xf numFmtId="38" fontId="28" fillId="0" borderId="0" applyFont="0" applyFill="0" applyBorder="0" applyAlignment="0" applyProtection="0"/>
    <xf numFmtId="40" fontId="28" fillId="0" borderId="0" applyFont="0" applyFill="0" applyBorder="0" applyAlignment="0" applyProtection="0"/>
    <xf numFmtId="41" fontId="100" fillId="0" borderId="0" applyFont="0" applyFill="0" applyBorder="0" applyAlignment="0" applyProtection="0"/>
    <xf numFmtId="43" fontId="100" fillId="0" borderId="0" applyFont="0" applyFill="0" applyBorder="0" applyAlignment="0" applyProtection="0"/>
    <xf numFmtId="0" fontId="2" fillId="0" borderId="0"/>
    <xf numFmtId="9" fontId="1" fillId="0" borderId="0" applyFont="0" applyFill="0" applyBorder="0" applyAlignment="0" applyProtection="0"/>
    <xf numFmtId="0" fontId="49"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168" fontId="96" fillId="0" borderId="113" applyNumberFormat="0" applyFill="0" applyAlignment="0" applyProtection="0"/>
    <xf numFmtId="169" fontId="96" fillId="0" borderId="113" applyNumberFormat="0" applyFill="0" applyAlignment="0" applyProtection="0"/>
    <xf numFmtId="168"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69"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68"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68" fontId="96"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0" fontId="49" fillId="0" borderId="113" applyNumberFormat="0" applyFill="0" applyAlignment="0" applyProtection="0"/>
    <xf numFmtId="188" fontId="2" fillId="70" borderId="107" applyFont="0">
      <alignment horizontal="right" vertical="center"/>
    </xf>
    <xf numFmtId="3" fontId="2" fillId="70" borderId="107" applyFont="0">
      <alignment horizontal="right" vertical="center"/>
    </xf>
    <xf numFmtId="0" fontId="85"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168" fontId="87" fillId="64" borderId="112" applyNumberFormat="0" applyAlignment="0" applyProtection="0"/>
    <xf numFmtId="169" fontId="87" fillId="64" borderId="112" applyNumberFormat="0" applyAlignment="0" applyProtection="0"/>
    <xf numFmtId="168"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169"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168"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168" fontId="87"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0" fontId="85" fillId="64" borderId="112" applyNumberFormat="0" applyAlignment="0" applyProtection="0"/>
    <xf numFmtId="3" fontId="2" fillId="75" borderId="107" applyFont="0">
      <alignment horizontal="right" vertical="center"/>
      <protection locked="0"/>
    </xf>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0" fontId="29" fillId="74" borderId="111" applyNumberFormat="0" applyFont="0" applyAlignment="0" applyProtection="0"/>
    <xf numFmtId="3" fontId="2" fillId="72" borderId="107" applyFont="0">
      <alignment horizontal="right" vertical="center"/>
      <protection locked="0"/>
    </xf>
    <xf numFmtId="0" fontId="68"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168" fontId="70" fillId="43" borderId="110" applyNumberFormat="0" applyAlignment="0" applyProtection="0"/>
    <xf numFmtId="169" fontId="70" fillId="43" borderId="110" applyNumberFormat="0" applyAlignment="0" applyProtection="0"/>
    <xf numFmtId="168"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169"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168"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168" fontId="70"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68" fillId="43" borderId="110" applyNumberFormat="0" applyAlignment="0" applyProtection="0"/>
    <xf numFmtId="0" fontId="2" fillId="71" borderId="108" applyNumberFormat="0" applyFont="0" applyBorder="0" applyProtection="0">
      <alignment horizontal="left" vertical="center"/>
    </xf>
    <xf numFmtId="9" fontId="2" fillId="71" borderId="107" applyFont="0" applyProtection="0">
      <alignment horizontal="right" vertical="center"/>
    </xf>
    <xf numFmtId="3" fontId="2" fillId="71" borderId="107" applyFont="0" applyProtection="0">
      <alignment horizontal="right" vertical="center"/>
    </xf>
    <xf numFmtId="0" fontId="64" fillId="70" borderId="108" applyFont="0" applyBorder="0">
      <alignment horizontal="center" wrapText="1"/>
    </xf>
    <xf numFmtId="168" fontId="56" fillId="0" borderId="105">
      <alignment horizontal="left" vertical="center"/>
    </xf>
    <xf numFmtId="0" fontId="56" fillId="0" borderId="105">
      <alignment horizontal="left" vertical="center"/>
    </xf>
    <xf numFmtId="0" fontId="56" fillId="0" borderId="105">
      <alignment horizontal="left" vertical="center"/>
    </xf>
    <xf numFmtId="0" fontId="2" fillId="69" borderId="107" applyNumberFormat="0" applyFont="0" applyBorder="0" applyProtection="0">
      <alignment horizontal="center" vertical="center"/>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38" fillId="0" borderId="107" applyNumberFormat="0" applyAlignment="0">
      <alignment horizontal="right"/>
      <protection locked="0"/>
    </xf>
    <xf numFmtId="0" fontId="40"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168" fontId="42" fillId="64" borderId="110" applyNumberFormat="0" applyAlignment="0" applyProtection="0"/>
    <xf numFmtId="169" fontId="42" fillId="64" borderId="110" applyNumberFormat="0" applyAlignment="0" applyProtection="0"/>
    <xf numFmtId="168"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169"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168"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168" fontId="42"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40" fillId="64" borderId="110" applyNumberFormat="0" applyAlignment="0" applyProtection="0"/>
    <xf numFmtId="0" fontId="1" fillId="0" borderId="0"/>
    <xf numFmtId="169" fontId="28" fillId="37" borderId="0"/>
    <xf numFmtId="0" fontId="2" fillId="0" borderId="0">
      <alignment vertical="center"/>
    </xf>
    <xf numFmtId="166" fontId="1" fillId="0" borderId="0" applyFont="0" applyFill="0" applyBorder="0" applyAlignment="0" applyProtection="0"/>
    <xf numFmtId="43" fontId="1" fillId="0" borderId="0"/>
  </cellStyleXfs>
  <cellXfs count="965">
    <xf numFmtId="0" fontId="0" fillId="0" borderId="0" xfId="0"/>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9" fillId="0" borderId="0" xfId="0" applyFont="1" applyFill="1" applyBorder="1" applyProtection="1"/>
    <xf numFmtId="0" fontId="9"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9" fillId="0" borderId="8" xfId="0" applyFont="1" applyFill="1" applyBorder="1" applyAlignment="1" applyProtection="1">
      <alignment horizontal="left" indent="2"/>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9" fillId="0" borderId="0" xfId="0" applyFont="1" applyAlignment="1">
      <alignment vertical="center"/>
    </xf>
    <xf numFmtId="0" fontId="9" fillId="0" borderId="0" xfId="0" applyFont="1" applyFill="1" applyBorder="1"/>
    <xf numFmtId="0" fontId="18" fillId="0" borderId="0" xfId="0" applyFont="1" applyFill="1"/>
    <xf numFmtId="0" fontId="20" fillId="0" borderId="3" xfId="0" applyFont="1" applyFill="1" applyBorder="1" applyAlignment="1">
      <alignment horizontal="left" vertical="center"/>
    </xf>
    <xf numFmtId="0" fontId="20" fillId="0" borderId="3" xfId="0" applyFont="1" applyFill="1" applyBorder="1" applyAlignment="1">
      <alignment horizontal="center" vertical="center" wrapText="1"/>
    </xf>
    <xf numFmtId="0" fontId="20" fillId="0" borderId="3" xfId="0" applyFont="1" applyFill="1" applyBorder="1" applyAlignment="1">
      <alignment horizontal="left" indent="1"/>
    </xf>
    <xf numFmtId="0" fontId="21" fillId="0" borderId="3" xfId="0" applyFont="1" applyFill="1" applyBorder="1" applyAlignment="1">
      <alignment horizontal="center"/>
    </xf>
    <xf numFmtId="38" fontId="20" fillId="0" borderId="3" xfId="0" applyNumberFormat="1" applyFont="1" applyFill="1" applyBorder="1" applyAlignment="1" applyProtection="1">
      <alignment horizontal="right"/>
      <protection locked="0"/>
    </xf>
    <xf numFmtId="0" fontId="20" fillId="0" borderId="3" xfId="0" applyFont="1" applyFill="1" applyBorder="1" applyAlignment="1">
      <alignment horizontal="left" wrapText="1" indent="1"/>
    </xf>
    <xf numFmtId="0" fontId="20" fillId="0" borderId="3" xfId="0" applyFont="1" applyFill="1" applyBorder="1" applyAlignment="1">
      <alignment horizontal="left" wrapText="1" indent="2"/>
    </xf>
    <xf numFmtId="0" fontId="21" fillId="0" borderId="3" xfId="0" applyFont="1" applyFill="1" applyBorder="1" applyAlignment="1"/>
    <xf numFmtId="0" fontId="21" fillId="0" borderId="3" xfId="0" applyFont="1" applyFill="1" applyBorder="1" applyAlignment="1">
      <alignment horizontal="left"/>
    </xf>
    <xf numFmtId="0" fontId="21" fillId="0" borderId="3" xfId="0" applyFont="1" applyFill="1" applyBorder="1" applyAlignment="1">
      <alignment horizontal="left" indent="1"/>
    </xf>
    <xf numFmtId="0" fontId="21"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25" fillId="0" borderId="0" xfId="0" applyFont="1" applyAlignment="1">
      <alignment horizontal="center" vertical="center"/>
    </xf>
    <xf numFmtId="0" fontId="2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5" fillId="0" borderId="36" xfId="0" applyFont="1" applyBorder="1" applyAlignment="1">
      <alignment wrapText="1"/>
    </xf>
    <xf numFmtId="0" fontId="25" fillId="0" borderId="12" xfId="0" applyFont="1" applyBorder="1" applyAlignment="1">
      <alignment wrapText="1"/>
    </xf>
    <xf numFmtId="0" fontId="19" fillId="0" borderId="12" xfId="0" applyFont="1" applyBorder="1" applyAlignment="1">
      <alignment wrapText="1"/>
    </xf>
    <xf numFmtId="0" fontId="19" fillId="0" borderId="12" xfId="0" applyFont="1" applyBorder="1" applyAlignment="1">
      <alignment horizontal="right" wrapText="1"/>
    </xf>
    <xf numFmtId="0" fontId="25" fillId="0" borderId="13" xfId="0" applyFont="1" applyBorder="1" applyAlignment="1">
      <alignment wrapText="1"/>
    </xf>
    <xf numFmtId="0" fontId="19" fillId="0" borderId="13" xfId="0" applyFont="1" applyBorder="1" applyAlignment="1">
      <alignment horizontal="right" wrapText="1"/>
    </xf>
    <xf numFmtId="0" fontId="24" fillId="36" borderId="16" xfId="0" applyFont="1" applyFill="1" applyBorder="1" applyAlignment="1">
      <alignment wrapText="1"/>
    </xf>
    <xf numFmtId="0" fontId="4" fillId="0" borderId="22" xfId="0" applyFont="1" applyBorder="1"/>
    <xf numFmtId="0" fontId="25" fillId="0" borderId="3" xfId="0" applyFont="1" applyBorder="1"/>
    <xf numFmtId="0" fontId="24"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20" fillId="0" borderId="19" xfId="0" applyFont="1" applyFill="1" applyBorder="1" applyAlignment="1">
      <alignment horizontal="left" vertical="center" indent="1"/>
    </xf>
    <xf numFmtId="0" fontId="20" fillId="0" borderId="20" xfId="0" applyFont="1" applyFill="1" applyBorder="1" applyAlignment="1">
      <alignment horizontal="left" vertical="center"/>
    </xf>
    <xf numFmtId="0" fontId="20" fillId="0" borderId="22" xfId="0" applyFont="1" applyFill="1" applyBorder="1" applyAlignment="1">
      <alignment horizontal="left" vertical="center" indent="1"/>
    </xf>
    <xf numFmtId="0" fontId="20" fillId="0" borderId="23" xfId="0" applyFont="1" applyFill="1" applyBorder="1" applyAlignment="1">
      <alignment horizontal="center" vertical="center" wrapText="1"/>
    </xf>
    <xf numFmtId="0" fontId="20" fillId="0" borderId="22" xfId="0" applyFont="1" applyFill="1" applyBorder="1" applyAlignment="1">
      <alignment horizontal="left" indent="1"/>
    </xf>
    <xf numFmtId="38" fontId="20" fillId="0" borderId="23" xfId="0" applyNumberFormat="1" applyFont="1" applyFill="1" applyBorder="1" applyAlignment="1" applyProtection="1">
      <alignment horizontal="right"/>
      <protection locked="0"/>
    </xf>
    <xf numFmtId="0" fontId="20" fillId="0" borderId="25" xfId="0" applyFont="1" applyFill="1" applyBorder="1" applyAlignment="1">
      <alignment horizontal="left" vertical="center" indent="1"/>
    </xf>
    <xf numFmtId="0" fontId="21" fillId="0" borderId="26" xfId="0" applyFont="1" applyFill="1" applyBorder="1" applyAlignment="1"/>
    <xf numFmtId="0" fontId="4" fillId="0" borderId="60" xfId="0" applyFont="1" applyBorder="1"/>
    <xf numFmtId="0" fontId="22" fillId="0" borderId="25" xfId="0" applyFont="1" applyBorder="1" applyAlignment="1">
      <alignment horizontal="center" vertical="center" wrapText="1"/>
    </xf>
    <xf numFmtId="0" fontId="4" fillId="0" borderId="61"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5" fillId="0" borderId="22" xfId="0" applyFont="1" applyBorder="1" applyAlignment="1">
      <alignment horizontal="center"/>
    </xf>
    <xf numFmtId="167" fontId="25" fillId="0" borderId="67" xfId="0" applyNumberFormat="1" applyFont="1" applyBorder="1" applyAlignment="1">
      <alignment horizontal="center"/>
    </xf>
    <xf numFmtId="167" fontId="19" fillId="0" borderId="67" xfId="0" applyNumberFormat="1" applyFont="1" applyBorder="1" applyAlignment="1">
      <alignment horizontal="center"/>
    </xf>
    <xf numFmtId="167" fontId="25" fillId="0" borderId="69" xfId="0" applyNumberFormat="1" applyFont="1" applyBorder="1" applyAlignment="1">
      <alignment horizontal="center"/>
    </xf>
    <xf numFmtId="167" fontId="24" fillId="36" borderId="62" xfId="0" applyNumberFormat="1" applyFont="1" applyFill="1" applyBorder="1" applyAlignment="1">
      <alignment horizontal="center"/>
    </xf>
    <xf numFmtId="167" fontId="25" fillId="0" borderId="66" xfId="0" applyNumberFormat="1" applyFont="1" applyBorder="1" applyAlignment="1">
      <alignment horizontal="center"/>
    </xf>
    <xf numFmtId="167" fontId="25" fillId="0" borderId="70" xfId="0" applyNumberFormat="1" applyFont="1" applyBorder="1" applyAlignment="1">
      <alignment horizontal="center"/>
    </xf>
    <xf numFmtId="0" fontId="25" fillId="0" borderId="25" xfId="0" applyFont="1" applyBorder="1" applyAlignment="1">
      <alignment horizontal="center"/>
    </xf>
    <xf numFmtId="0" fontId="24" fillId="36" borderId="63" xfId="0" applyFont="1" applyFill="1" applyBorder="1" applyAlignment="1">
      <alignment wrapText="1"/>
    </xf>
    <xf numFmtId="167" fontId="24" fillId="36" borderId="65" xfId="0" applyNumberFormat="1" applyFont="1" applyFill="1" applyBorder="1" applyAlignment="1">
      <alignment horizontal="center"/>
    </xf>
    <xf numFmtId="0" fontId="4" fillId="0" borderId="4" xfId="0" applyFont="1" applyFill="1" applyBorder="1" applyAlignment="1">
      <alignment horizontal="center" vertical="center" wrapText="1"/>
    </xf>
    <xf numFmtId="0" fontId="0" fillId="0" borderId="0" xfId="0" applyFont="1" applyFill="1"/>
    <xf numFmtId="0" fontId="4" fillId="0" borderId="71"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60" xfId="0" applyFont="1" applyBorder="1" applyAlignment="1">
      <alignment horizontal="center"/>
    </xf>
    <xf numFmtId="0" fontId="4" fillId="0" borderId="61"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5" fillId="0" borderId="3" xfId="20960" applyFont="1" applyFill="1" applyBorder="1" applyAlignment="1" applyProtection="1">
      <alignment horizontal="center" vertical="center"/>
    </xf>
    <xf numFmtId="0" fontId="106"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8"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8"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8" fillId="0" borderId="10" xfId="0" applyFont="1" applyFill="1" applyBorder="1" applyAlignment="1" applyProtection="1">
      <alignment horizontal="left" vertical="center" indent="1"/>
      <protection locked="0"/>
    </xf>
    <xf numFmtId="0" fontId="18"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8" fillId="0" borderId="0" xfId="0" applyFont="1" applyFill="1" applyBorder="1" applyAlignment="1"/>
    <xf numFmtId="49" fontId="108" fillId="0" borderId="7" xfId="0" applyNumberFormat="1" applyFont="1" applyFill="1" applyBorder="1" applyAlignment="1">
      <alignment horizontal="right" vertical="center"/>
    </xf>
    <xf numFmtId="49" fontId="108" fillId="0" borderId="84" xfId="0" applyNumberFormat="1" applyFont="1" applyFill="1" applyBorder="1" applyAlignment="1">
      <alignment horizontal="right" vertical="center"/>
    </xf>
    <xf numFmtId="49" fontId="108" fillId="0" borderId="87" xfId="0" applyNumberFormat="1" applyFont="1" applyFill="1" applyBorder="1" applyAlignment="1">
      <alignment horizontal="right" vertical="center"/>
    </xf>
    <xf numFmtId="49" fontId="108" fillId="0" borderId="92" xfId="0" applyNumberFormat="1" applyFont="1" applyFill="1" applyBorder="1" applyAlignment="1">
      <alignment horizontal="right" vertical="center"/>
    </xf>
    <xf numFmtId="0" fontId="108" fillId="0" borderId="0" xfId="0" applyFont="1" applyFill="1" applyBorder="1" applyAlignment="1">
      <alignment horizontal="left"/>
    </xf>
    <xf numFmtId="0" fontId="108" fillId="0" borderId="92" xfId="0" applyNumberFormat="1" applyFont="1" applyFill="1" applyBorder="1" applyAlignment="1">
      <alignment horizontal="right" vertical="center"/>
    </xf>
    <xf numFmtId="49" fontId="108" fillId="0" borderId="0" xfId="0" applyNumberFormat="1" applyFont="1" applyFill="1" applyBorder="1" applyAlignment="1">
      <alignment horizontal="right" vertical="center"/>
    </xf>
    <xf numFmtId="0" fontId="108" fillId="0" borderId="0" xfId="0" applyFont="1" applyFill="1" applyBorder="1" applyAlignment="1">
      <alignment vertical="center" wrapText="1"/>
    </xf>
    <xf numFmtId="0" fontId="108"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67" fontId="18" fillId="77" borderId="67" xfId="0" applyNumberFormat="1" applyFont="1" applyFill="1" applyBorder="1" applyAlignment="1">
      <alignment horizontal="center"/>
    </xf>
    <xf numFmtId="193" fontId="9" fillId="2" borderId="26" xfId="0" applyNumberFormat="1" applyFont="1" applyFill="1" applyBorder="1" applyAlignment="1" applyProtection="1">
      <alignment vertical="center"/>
      <protection locked="0"/>
    </xf>
    <xf numFmtId="193" fontId="9" fillId="0" borderId="3" xfId="7" applyNumberFormat="1" applyFont="1" applyFill="1" applyBorder="1" applyAlignment="1" applyProtection="1">
      <alignment horizontal="right"/>
    </xf>
    <xf numFmtId="193" fontId="9" fillId="36" borderId="3" xfId="7" applyNumberFormat="1" applyFont="1" applyFill="1" applyBorder="1" applyAlignment="1" applyProtection="1">
      <alignment horizontal="right"/>
    </xf>
    <xf numFmtId="193" fontId="9" fillId="0" borderId="3" xfId="0" applyNumberFormat="1" applyFont="1" applyFill="1" applyBorder="1" applyAlignment="1" applyProtection="1">
      <alignment horizontal="right"/>
    </xf>
    <xf numFmtId="193" fontId="9" fillId="36" borderId="23" xfId="0" applyNumberFormat="1" applyFont="1" applyFill="1" applyBorder="1" applyAlignment="1" applyProtection="1">
      <alignment horizontal="right"/>
    </xf>
    <xf numFmtId="193" fontId="9" fillId="36" borderId="26" xfId="7" applyNumberFormat="1" applyFont="1" applyFill="1" applyBorder="1" applyAlignment="1" applyProtection="1">
      <alignment horizontal="right"/>
    </xf>
    <xf numFmtId="193" fontId="9" fillId="36" borderId="27" xfId="0" applyNumberFormat="1" applyFont="1" applyFill="1" applyBorder="1" applyAlignment="1" applyProtection="1">
      <alignment horizontal="right"/>
    </xf>
    <xf numFmtId="193" fontId="20" fillId="0" borderId="3" xfId="0" applyNumberFormat="1" applyFont="1" applyFill="1" applyBorder="1" applyAlignment="1" applyProtection="1">
      <alignment horizontal="right"/>
      <protection locked="0"/>
    </xf>
    <xf numFmtId="193" fontId="9" fillId="36" borderId="23" xfId="7" applyNumberFormat="1" applyFont="1" applyFill="1" applyBorder="1" applyAlignment="1" applyProtection="1">
      <alignment horizontal="right"/>
    </xf>
    <xf numFmtId="193" fontId="20" fillId="36" borderId="3" xfId="0" applyNumberFormat="1" applyFont="1" applyFill="1" applyBorder="1" applyAlignment="1">
      <alignment horizontal="right"/>
    </xf>
    <xf numFmtId="193" fontId="9" fillId="0" borderId="23" xfId="7" applyNumberFormat="1" applyFont="1" applyFill="1" applyBorder="1" applyAlignment="1" applyProtection="1">
      <alignment horizontal="right"/>
    </xf>
    <xf numFmtId="193" fontId="21" fillId="0" borderId="3" xfId="0" applyNumberFormat="1" applyFont="1" applyFill="1" applyBorder="1" applyAlignment="1">
      <alignment horizontal="center"/>
    </xf>
    <xf numFmtId="193" fontId="21" fillId="0" borderId="23" xfId="0" applyNumberFormat="1" applyFont="1" applyFill="1" applyBorder="1" applyAlignment="1">
      <alignment horizontal="center"/>
    </xf>
    <xf numFmtId="193" fontId="20" fillId="36" borderId="3" xfId="0" applyNumberFormat="1" applyFont="1" applyFill="1" applyBorder="1" applyAlignment="1" applyProtection="1">
      <alignment horizontal="right"/>
    </xf>
    <xf numFmtId="193" fontId="20" fillId="0" borderId="23" xfId="0" applyNumberFormat="1" applyFont="1" applyFill="1" applyBorder="1" applyAlignment="1" applyProtection="1">
      <alignment horizontal="right"/>
      <protection locked="0"/>
    </xf>
    <xf numFmtId="193" fontId="20" fillId="0" borderId="3" xfId="0" applyNumberFormat="1" applyFont="1" applyFill="1" applyBorder="1" applyAlignment="1" applyProtection="1">
      <alignment horizontal="left" indent="1"/>
      <protection locked="0"/>
    </xf>
    <xf numFmtId="193" fontId="9" fillId="36" borderId="3" xfId="7" applyNumberFormat="1" applyFont="1" applyFill="1" applyBorder="1" applyAlignment="1" applyProtection="1"/>
    <xf numFmtId="193" fontId="20" fillId="0" borderId="3" xfId="0" applyNumberFormat="1" applyFont="1" applyFill="1" applyBorder="1" applyAlignment="1" applyProtection="1">
      <protection locked="0"/>
    </xf>
    <xf numFmtId="193" fontId="9" fillId="36" borderId="23" xfId="7" applyNumberFormat="1" applyFont="1" applyFill="1" applyBorder="1" applyAlignment="1" applyProtection="1"/>
    <xf numFmtId="193" fontId="20" fillId="0" borderId="3" xfId="0" applyNumberFormat="1" applyFont="1" applyFill="1" applyBorder="1" applyAlignment="1" applyProtection="1">
      <alignment horizontal="right" vertical="center"/>
      <protection locked="0"/>
    </xf>
    <xf numFmtId="193" fontId="20" fillId="36" borderId="26" xfId="0" applyNumberFormat="1" applyFont="1" applyFill="1" applyBorder="1" applyAlignment="1">
      <alignment horizontal="right"/>
    </xf>
    <xf numFmtId="193" fontId="9" fillId="36" borderId="27" xfId="7" applyNumberFormat="1" applyFont="1" applyFill="1" applyBorder="1" applyAlignment="1" applyProtection="1">
      <alignment horizontal="right"/>
    </xf>
    <xf numFmtId="193" fontId="9" fillId="36" borderId="3" xfId="0" applyNumberFormat="1" applyFont="1" applyFill="1" applyBorder="1" applyAlignment="1" applyProtection="1">
      <alignment horizontal="right"/>
    </xf>
    <xf numFmtId="193" fontId="9" fillId="0" borderId="26" xfId="0" applyNumberFormat="1" applyFont="1" applyFill="1" applyBorder="1" applyAlignment="1" applyProtection="1">
      <alignment horizontal="right"/>
    </xf>
    <xf numFmtId="193" fontId="9" fillId="36" borderId="26" xfId="0" applyNumberFormat="1" applyFont="1" applyFill="1" applyBorder="1" applyAlignment="1" applyProtection="1">
      <alignment horizontal="right"/>
    </xf>
    <xf numFmtId="193" fontId="0" fillId="36" borderId="21" xfId="0" applyNumberFormat="1" applyFill="1" applyBorder="1" applyAlignment="1">
      <alignment horizontal="center" vertical="center"/>
    </xf>
    <xf numFmtId="193" fontId="0" fillId="0" borderId="23" xfId="0" applyNumberFormat="1" applyBorder="1" applyAlignment="1"/>
    <xf numFmtId="193" fontId="0" fillId="0" borderId="23" xfId="0" applyNumberFormat="1" applyBorder="1" applyAlignment="1">
      <alignment wrapText="1"/>
    </xf>
    <xf numFmtId="193" fontId="0" fillId="36" borderId="23" xfId="0" applyNumberFormat="1" applyFill="1" applyBorder="1" applyAlignment="1">
      <alignment horizontal="center" vertical="center" wrapText="1"/>
    </xf>
    <xf numFmtId="193" fontId="0" fillId="36" borderId="27" xfId="0" applyNumberFormat="1" applyFill="1" applyBorder="1" applyAlignment="1">
      <alignment horizontal="center" vertical="center" wrapText="1"/>
    </xf>
    <xf numFmtId="193" fontId="7" fillId="36" borderId="23" xfId="2" applyNumberFormat="1" applyFont="1" applyFill="1" applyBorder="1" applyAlignment="1" applyProtection="1">
      <alignment vertical="top"/>
    </xf>
    <xf numFmtId="193" fontId="7" fillId="3" borderId="23" xfId="2" applyNumberFormat="1" applyFont="1" applyFill="1" applyBorder="1" applyAlignment="1" applyProtection="1">
      <alignment vertical="top"/>
      <protection locked="0"/>
    </xf>
    <xf numFmtId="193" fontId="7" fillId="36" borderId="23" xfId="2" applyNumberFormat="1" applyFont="1" applyFill="1" applyBorder="1" applyAlignment="1" applyProtection="1">
      <alignment vertical="top" wrapText="1"/>
    </xf>
    <xf numFmtId="193" fontId="7" fillId="3" borderId="23" xfId="2" applyNumberFormat="1" applyFont="1" applyFill="1" applyBorder="1" applyAlignment="1" applyProtection="1">
      <alignment vertical="top" wrapText="1"/>
      <protection locked="0"/>
    </xf>
    <xf numFmtId="193" fontId="7" fillId="36" borderId="23" xfId="2" applyNumberFormat="1" applyFont="1" applyFill="1" applyBorder="1" applyAlignment="1" applyProtection="1">
      <alignment vertical="top" wrapText="1"/>
      <protection locked="0"/>
    </xf>
    <xf numFmtId="193" fontId="7" fillId="36" borderId="27" xfId="2" applyNumberFormat="1" applyFont="1" applyFill="1" applyBorder="1" applyAlignment="1" applyProtection="1">
      <alignment vertical="top" wrapText="1"/>
    </xf>
    <xf numFmtId="193" fontId="25" fillId="0" borderId="35" xfId="0" applyNumberFormat="1" applyFont="1" applyBorder="1" applyAlignment="1">
      <alignment vertical="center"/>
    </xf>
    <xf numFmtId="193" fontId="25" fillId="0" borderId="14" xfId="0" applyNumberFormat="1" applyFont="1" applyBorder="1" applyAlignment="1">
      <alignment vertical="center"/>
    </xf>
    <xf numFmtId="193" fontId="19" fillId="0" borderId="14" xfId="0" applyNumberFormat="1" applyFont="1" applyBorder="1" applyAlignment="1">
      <alignment vertical="center"/>
    </xf>
    <xf numFmtId="193" fontId="25" fillId="0" borderId="15" xfId="0" applyNumberFormat="1" applyFont="1" applyBorder="1" applyAlignment="1">
      <alignment vertical="center"/>
    </xf>
    <xf numFmtId="193" fontId="24" fillId="36" borderId="17" xfId="0" applyNumberFormat="1" applyFont="1" applyFill="1" applyBorder="1" applyAlignment="1">
      <alignment vertical="center"/>
    </xf>
    <xf numFmtId="193" fontId="25" fillId="0" borderId="18" xfId="0" applyNumberFormat="1" applyFont="1" applyBorder="1" applyAlignment="1">
      <alignment vertical="center"/>
    </xf>
    <xf numFmtId="193" fontId="19" fillId="0" borderId="15" xfId="0" applyNumberFormat="1" applyFont="1" applyBorder="1" applyAlignment="1">
      <alignment vertical="center"/>
    </xf>
    <xf numFmtId="193" fontId="24" fillId="36" borderId="64" xfId="0" applyNumberFormat="1" applyFont="1" applyFill="1" applyBorder="1" applyAlignment="1">
      <alignment vertical="center"/>
    </xf>
    <xf numFmtId="193" fontId="25" fillId="36" borderId="14" xfId="0" applyNumberFormat="1" applyFont="1" applyFill="1" applyBorder="1" applyAlignment="1">
      <alignment vertical="center"/>
    </xf>
    <xf numFmtId="193" fontId="4" fillId="0" borderId="3" xfId="0" applyNumberFormat="1" applyFont="1" applyBorder="1" applyAlignment="1"/>
    <xf numFmtId="193" fontId="4" fillId="36" borderId="26" xfId="0" applyNumberFormat="1" applyFont="1" applyFill="1" applyBorder="1"/>
    <xf numFmtId="193" fontId="4" fillId="0" borderId="22" xfId="0" applyNumberFormat="1" applyFont="1" applyBorder="1" applyAlignment="1"/>
    <xf numFmtId="193" fontId="4" fillId="0" borderId="23" xfId="0" applyNumberFormat="1" applyFont="1" applyBorder="1" applyAlignment="1"/>
    <xf numFmtId="193" fontId="4" fillId="36" borderId="57" xfId="0" applyNumberFormat="1" applyFont="1" applyFill="1" applyBorder="1" applyAlignment="1"/>
    <xf numFmtId="193" fontId="4" fillId="36" borderId="25" xfId="0" applyNumberFormat="1" applyFont="1" applyFill="1" applyBorder="1"/>
    <xf numFmtId="193" fontId="4" fillId="36" borderId="27" xfId="0" applyNumberFormat="1" applyFont="1" applyFill="1" applyBorder="1"/>
    <xf numFmtId="193" fontId="4" fillId="36" borderId="58" xfId="0" applyNumberFormat="1" applyFont="1" applyFill="1" applyBorder="1"/>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5" fillId="0" borderId="0" xfId="0" applyNumberFormat="1" applyFont="1"/>
    <xf numFmtId="0" fontId="4" fillId="0" borderId="30" xfId="0" applyFont="1" applyBorder="1" applyAlignment="1">
      <alignment horizontal="center" vertical="center"/>
    </xf>
    <xf numFmtId="193" fontId="4" fillId="0" borderId="8" xfId="0" applyNumberFormat="1" applyFont="1" applyBorder="1" applyAlignment="1"/>
    <xf numFmtId="193" fontId="4" fillId="0" borderId="24" xfId="0" applyNumberFormat="1" applyFont="1" applyBorder="1" applyAlignment="1"/>
    <xf numFmtId="193" fontId="4" fillId="0" borderId="24"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167" fontId="4" fillId="0" borderId="23" xfId="0" applyNumberFormat="1" applyFont="1" applyBorder="1" applyAlignment="1"/>
    <xf numFmtId="167" fontId="6" fillId="36" borderId="26" xfId="0" applyNumberFormat="1" applyFont="1" applyFill="1" applyBorder="1" applyAlignment="1">
      <alignment horizontal="center" vertical="center"/>
    </xf>
    <xf numFmtId="0" fontId="7" fillId="0" borderId="20" xfId="0" applyFont="1" applyFill="1" applyBorder="1" applyAlignment="1">
      <alignment vertical="center" wrapText="1"/>
    </xf>
    <xf numFmtId="0" fontId="4" fillId="0" borderId="7" xfId="0" applyFont="1" applyFill="1" applyBorder="1" applyAlignment="1">
      <alignment vertical="center"/>
    </xf>
    <xf numFmtId="0" fontId="4" fillId="0" borderId="107" xfId="0" applyFont="1" applyFill="1" applyBorder="1" applyAlignment="1">
      <alignment vertical="center"/>
    </xf>
    <xf numFmtId="0" fontId="6" fillId="0" borderId="107" xfId="0" applyFont="1" applyFill="1" applyBorder="1" applyAlignment="1">
      <alignment vertical="center"/>
    </xf>
    <xf numFmtId="0" fontId="4" fillId="0" borderId="20" xfId="0" applyFont="1" applyFill="1" applyBorder="1" applyAlignment="1">
      <alignment vertical="center"/>
    </xf>
    <xf numFmtId="0" fontId="4" fillId="0" borderId="102" xfId="0" applyFont="1" applyFill="1" applyBorder="1" applyAlignment="1">
      <alignment vertical="center"/>
    </xf>
    <xf numFmtId="0" fontId="4" fillId="0" borderId="104" xfId="0" applyFont="1" applyFill="1" applyBorder="1" applyAlignment="1">
      <alignment vertical="center"/>
    </xf>
    <xf numFmtId="0" fontId="4" fillId="0" borderId="19" xfId="0" applyFont="1" applyFill="1" applyBorder="1" applyAlignment="1">
      <alignment horizontal="center" vertical="center"/>
    </xf>
    <xf numFmtId="0" fontId="4" fillId="0" borderId="115" xfId="0" applyFont="1" applyFill="1" applyBorder="1" applyAlignment="1">
      <alignment horizontal="center" vertical="center"/>
    </xf>
    <xf numFmtId="0" fontId="4" fillId="0" borderId="117" xfId="0" applyFont="1" applyFill="1" applyBorder="1" applyAlignment="1">
      <alignment horizontal="center" vertical="center"/>
    </xf>
    <xf numFmtId="169" fontId="28" fillId="37" borderId="34" xfId="20" applyBorder="1"/>
    <xf numFmtId="169" fontId="28" fillId="37" borderId="119" xfId="20" applyBorder="1"/>
    <xf numFmtId="169" fontId="28" fillId="37" borderId="109" xfId="20" applyBorder="1"/>
    <xf numFmtId="169" fontId="28" fillId="37" borderId="61" xfId="20" applyBorder="1"/>
    <xf numFmtId="0" fontId="4" fillId="3" borderId="71" xfId="0" applyFont="1" applyFill="1" applyBorder="1" applyAlignment="1">
      <alignment horizontal="center" vertical="center"/>
    </xf>
    <xf numFmtId="0" fontId="4" fillId="3" borderId="0" xfId="0" applyFont="1" applyFill="1" applyBorder="1" applyAlignment="1">
      <alignment vertical="center"/>
    </xf>
    <xf numFmtId="0" fontId="4" fillId="0" borderId="77" xfId="0" applyFont="1" applyFill="1" applyBorder="1" applyAlignment="1">
      <alignment horizontal="center" vertical="center"/>
    </xf>
    <xf numFmtId="0" fontId="4" fillId="3" borderId="105" xfId="0" applyFont="1" applyFill="1" applyBorder="1" applyAlignment="1">
      <alignment vertical="center"/>
    </xf>
    <xf numFmtId="0" fontId="14" fillId="3" borderId="120" xfId="0" applyFont="1" applyFill="1" applyBorder="1" applyAlignment="1">
      <alignment horizontal="left"/>
    </xf>
    <xf numFmtId="0" fontId="14" fillId="3" borderId="121" xfId="0" applyFont="1" applyFill="1" applyBorder="1" applyAlignment="1">
      <alignment horizontal="left"/>
    </xf>
    <xf numFmtId="0" fontId="4" fillId="0" borderId="0" xfId="0" applyFont="1"/>
    <xf numFmtId="0" fontId="4" fillId="0" borderId="0" xfId="0" applyFont="1" applyFill="1"/>
    <xf numFmtId="0" fontId="4" fillId="0" borderId="107" xfId="0" applyFont="1" applyFill="1" applyBorder="1" applyAlignment="1">
      <alignment horizontal="center" vertical="center" wrapText="1"/>
    </xf>
    <xf numFmtId="0" fontId="108" fillId="0" borderId="94" xfId="0" applyFont="1" applyFill="1" applyBorder="1" applyAlignment="1">
      <alignment horizontal="right" vertical="center"/>
    </xf>
    <xf numFmtId="0" fontId="4" fillId="0" borderId="122" xfId="0" applyFont="1" applyFill="1" applyBorder="1" applyAlignment="1">
      <alignment horizontal="center" vertical="center" wrapText="1"/>
    </xf>
    <xf numFmtId="0" fontId="6" fillId="3" borderId="123" xfId="0" applyFont="1" applyFill="1" applyBorder="1" applyAlignment="1">
      <alignment vertical="center"/>
    </xf>
    <xf numFmtId="0" fontId="4" fillId="3" borderId="24" xfId="0" applyFont="1" applyFill="1" applyBorder="1" applyAlignment="1">
      <alignment vertical="center"/>
    </xf>
    <xf numFmtId="0" fontId="4" fillId="0" borderId="124" xfId="0" applyFont="1" applyFill="1" applyBorder="1" applyAlignment="1">
      <alignment horizontal="center" vertical="center"/>
    </xf>
    <xf numFmtId="0" fontId="6" fillId="0" borderId="26" xfId="0" applyFont="1" applyFill="1" applyBorder="1" applyAlignment="1">
      <alignment vertical="center"/>
    </xf>
    <xf numFmtId="169" fontId="28" fillId="37" borderId="28" xfId="20" applyBorder="1"/>
    <xf numFmtId="0" fontId="4" fillId="0" borderId="7"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24" xfId="0" applyBorder="1"/>
    <xf numFmtId="0" fontId="0" fillId="0" borderId="124" xfId="0" applyBorder="1" applyAlignment="1">
      <alignment horizontal="center"/>
    </xf>
    <xf numFmtId="0" fontId="4" fillId="0" borderId="106" xfId="0" applyFont="1" applyBorder="1" applyAlignment="1">
      <alignment vertical="center" wrapText="1"/>
    </xf>
    <xf numFmtId="167" fontId="4" fillId="0" borderId="107" xfId="0" applyNumberFormat="1" applyFont="1" applyBorder="1" applyAlignment="1">
      <alignment horizontal="center" vertical="center"/>
    </xf>
    <xf numFmtId="167" fontId="4" fillId="0" borderId="122" xfId="0" applyNumberFormat="1" applyFont="1" applyBorder="1" applyAlignment="1">
      <alignment horizontal="center" vertical="center"/>
    </xf>
    <xf numFmtId="167" fontId="14" fillId="0" borderId="107" xfId="0" applyNumberFormat="1" applyFont="1" applyBorder="1" applyAlignment="1">
      <alignment horizontal="center" vertical="center"/>
    </xf>
    <xf numFmtId="0" fontId="14" fillId="0" borderId="106" xfId="0" applyFont="1" applyBorder="1" applyAlignment="1">
      <alignment vertical="center" wrapText="1"/>
    </xf>
    <xf numFmtId="0" fontId="0" fillId="0" borderId="25" xfId="0" applyBorder="1"/>
    <xf numFmtId="0" fontId="6" fillId="36" borderId="125" xfId="0" applyFont="1" applyFill="1" applyBorder="1" applyAlignment="1">
      <alignment vertical="center" wrapText="1"/>
    </xf>
    <xf numFmtId="167" fontId="6" fillId="36" borderId="27" xfId="0" applyNumberFormat="1" applyFont="1" applyFill="1" applyBorder="1" applyAlignment="1">
      <alignment horizontal="center" vertical="center"/>
    </xf>
    <xf numFmtId="193" fontId="0" fillId="0" borderId="23" xfId="0" applyNumberFormat="1" applyFill="1" applyBorder="1" applyAlignment="1">
      <alignment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24" xfId="0" applyFont="1" applyFill="1" applyBorder="1" applyAlignment="1">
      <alignment horizontal="left" vertical="center" wrapText="1"/>
    </xf>
    <xf numFmtId="0" fontId="6" fillId="36" borderId="107" xfId="0" applyFont="1" applyFill="1" applyBorder="1" applyAlignment="1">
      <alignment horizontal="left" vertical="center" wrapText="1"/>
    </xf>
    <xf numFmtId="0" fontId="4" fillId="0" borderId="124" xfId="0" applyFont="1" applyFill="1" applyBorder="1" applyAlignment="1">
      <alignment horizontal="right" vertical="center" wrapText="1"/>
    </xf>
    <xf numFmtId="0" fontId="4" fillId="0" borderId="107" xfId="0" applyFont="1" applyFill="1" applyBorder="1" applyAlignment="1">
      <alignment horizontal="left" vertical="center" wrapText="1"/>
    </xf>
    <xf numFmtId="0" fontId="111" fillId="0" borderId="124" xfId="0" applyFont="1" applyFill="1" applyBorder="1" applyAlignment="1">
      <alignment horizontal="right" vertical="center" wrapText="1"/>
    </xf>
    <xf numFmtId="0" fontId="111" fillId="0" borderId="107" xfId="0" applyFont="1" applyFill="1" applyBorder="1" applyAlignment="1">
      <alignment horizontal="left" vertical="center" wrapText="1"/>
    </xf>
    <xf numFmtId="0" fontId="6" fillId="0" borderId="124"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1" fillId="0" borderId="0" xfId="0" applyFont="1" applyFill="1" applyAlignment="1">
      <alignment horizontal="left" vertical="center"/>
    </xf>
    <xf numFmtId="49" fontId="112" fillId="0" borderId="25" xfId="5" applyNumberFormat="1" applyFont="1" applyFill="1" applyBorder="1" applyAlignment="1" applyProtection="1">
      <alignment horizontal="left" vertical="center"/>
      <protection locked="0"/>
    </xf>
    <xf numFmtId="0" fontId="113" fillId="0" borderId="26" xfId="9" applyFont="1" applyFill="1" applyBorder="1" applyAlignment="1" applyProtection="1">
      <alignment horizontal="left" vertical="center" wrapText="1"/>
      <protection locked="0"/>
    </xf>
    <xf numFmtId="0" fontId="22" fillId="0" borderId="124" xfId="0" applyFont="1" applyBorder="1" applyAlignment="1">
      <alignment horizontal="center" vertical="center" wrapText="1"/>
    </xf>
    <xf numFmtId="14" fontId="7" fillId="3" borderId="107" xfId="8" quotePrefix="1" applyNumberFormat="1" applyFont="1" applyFill="1" applyBorder="1" applyAlignment="1" applyProtection="1">
      <alignment horizontal="left" vertical="center" wrapText="1" indent="2"/>
      <protection locked="0"/>
    </xf>
    <xf numFmtId="14" fontId="7" fillId="3" borderId="107" xfId="8" quotePrefix="1" applyNumberFormat="1" applyFont="1" applyFill="1" applyBorder="1" applyAlignment="1" applyProtection="1">
      <alignment horizontal="left" vertical="center" wrapText="1" indent="3"/>
      <protection locked="0"/>
    </xf>
    <xf numFmtId="0" fontId="11" fillId="0" borderId="107" xfId="17" applyFill="1" applyBorder="1" applyAlignment="1" applyProtection="1"/>
    <xf numFmtId="49" fontId="111" fillId="0" borderId="124" xfId="0" applyNumberFormat="1" applyFont="1" applyFill="1" applyBorder="1" applyAlignment="1">
      <alignment horizontal="right" vertical="center" wrapText="1"/>
    </xf>
    <xf numFmtId="0" fontId="7" fillId="3" borderId="107" xfId="20960" applyFont="1" applyFill="1" applyBorder="1" applyAlignment="1" applyProtection="1"/>
    <xf numFmtId="0" fontId="105" fillId="0" borderId="107" xfId="20960" applyFont="1" applyFill="1" applyBorder="1" applyAlignment="1" applyProtection="1">
      <alignment horizontal="center" vertical="center"/>
    </xf>
    <xf numFmtId="0" fontId="4" fillId="0" borderId="107" xfId="0" applyFont="1" applyBorder="1"/>
    <xf numFmtId="0" fontId="11" fillId="0" borderId="107" xfId="17" applyFill="1" applyBorder="1" applyAlignment="1" applyProtection="1">
      <alignment horizontal="left" vertical="center" wrapText="1"/>
    </xf>
    <xf numFmtId="49" fontId="111" fillId="0" borderId="107" xfId="0" applyNumberFormat="1" applyFont="1" applyFill="1" applyBorder="1" applyAlignment="1">
      <alignment horizontal="right" vertical="center" wrapText="1"/>
    </xf>
    <xf numFmtId="0" fontId="11" fillId="0" borderId="107" xfId="17" applyFill="1" applyBorder="1" applyAlignment="1" applyProtection="1">
      <alignment horizontal="left" vertical="center"/>
    </xf>
    <xf numFmtId="0" fontId="11" fillId="0" borderId="107" xfId="17" applyBorder="1" applyAlignment="1" applyProtection="1"/>
    <xf numFmtId="0" fontId="4" fillId="0" borderId="107" xfId="0" applyFont="1" applyFill="1" applyBorder="1"/>
    <xf numFmtId="0" fontId="22" fillId="0" borderId="124" xfId="0" applyFont="1" applyFill="1" applyBorder="1" applyAlignment="1">
      <alignment horizontal="center" vertical="center" wrapText="1"/>
    </xf>
    <xf numFmtId="0" fontId="114" fillId="79" borderId="108" xfId="21412" applyFont="1" applyFill="1" applyBorder="1" applyAlignment="1" applyProtection="1">
      <alignment vertical="center" wrapText="1"/>
      <protection locked="0"/>
    </xf>
    <xf numFmtId="0" fontId="115" fillId="70" borderId="102" xfId="21412" applyFont="1" applyFill="1" applyBorder="1" applyAlignment="1" applyProtection="1">
      <alignment horizontal="center" vertical="center"/>
      <protection locked="0"/>
    </xf>
    <xf numFmtId="0" fontId="114" fillId="80" borderId="107" xfId="21412" applyFont="1" applyFill="1" applyBorder="1" applyAlignment="1" applyProtection="1">
      <alignment horizontal="center" vertical="center"/>
      <protection locked="0"/>
    </xf>
    <xf numFmtId="0" fontId="114" fillId="79" borderId="108" xfId="21412" applyFont="1" applyFill="1" applyBorder="1" applyAlignment="1" applyProtection="1">
      <alignment vertical="center"/>
      <protection locked="0"/>
    </xf>
    <xf numFmtId="0" fontId="116" fillId="70" borderId="102" xfId="21412" applyFont="1" applyFill="1" applyBorder="1" applyAlignment="1" applyProtection="1">
      <alignment horizontal="center" vertical="center"/>
      <protection locked="0"/>
    </xf>
    <xf numFmtId="0" fontId="116" fillId="3" borderId="102" xfId="21412" applyFont="1" applyFill="1" applyBorder="1" applyAlignment="1" applyProtection="1">
      <alignment horizontal="center" vertical="center"/>
      <protection locked="0"/>
    </xf>
    <xf numFmtId="0" fontId="116" fillId="0" borderId="102" xfId="21412" applyFont="1" applyFill="1" applyBorder="1" applyAlignment="1" applyProtection="1">
      <alignment horizontal="center" vertical="center"/>
      <protection locked="0"/>
    </xf>
    <xf numFmtId="0" fontId="117" fillId="80" borderId="107" xfId="21412" applyFont="1" applyFill="1" applyBorder="1" applyAlignment="1" applyProtection="1">
      <alignment horizontal="center" vertical="center"/>
      <protection locked="0"/>
    </xf>
    <xf numFmtId="0" fontId="114" fillId="79" borderId="108" xfId="21412" applyFont="1" applyFill="1" applyBorder="1" applyAlignment="1" applyProtection="1">
      <alignment horizontal="center" vertical="center"/>
      <protection locked="0"/>
    </xf>
    <xf numFmtId="0" fontId="64" fillId="79" borderId="108" xfId="21412" applyFont="1" applyFill="1" applyBorder="1" applyAlignment="1" applyProtection="1">
      <alignment vertical="center"/>
      <protection locked="0"/>
    </xf>
    <xf numFmtId="0" fontId="116" fillId="70" borderId="107" xfId="21412" applyFont="1" applyFill="1" applyBorder="1" applyAlignment="1" applyProtection="1">
      <alignment horizontal="center" vertical="center"/>
      <protection locked="0"/>
    </xf>
    <xf numFmtId="0" fontId="38" fillId="70" borderId="107" xfId="21412" applyFont="1" applyFill="1" applyBorder="1" applyAlignment="1" applyProtection="1">
      <alignment horizontal="center" vertical="center"/>
      <protection locked="0"/>
    </xf>
    <xf numFmtId="0" fontId="64" fillId="79" borderId="106" xfId="21412" applyFont="1" applyFill="1" applyBorder="1" applyAlignment="1" applyProtection="1">
      <alignment vertical="center"/>
      <protection locked="0"/>
    </xf>
    <xf numFmtId="0" fontId="115" fillId="0" borderId="106" xfId="21412" applyFont="1" applyFill="1" applyBorder="1" applyAlignment="1" applyProtection="1">
      <alignment horizontal="left" vertical="center" wrapText="1"/>
      <protection locked="0"/>
    </xf>
    <xf numFmtId="164" fontId="115" fillId="0" borderId="107" xfId="948" applyNumberFormat="1" applyFont="1" applyFill="1" applyBorder="1" applyAlignment="1" applyProtection="1">
      <alignment horizontal="right" vertical="center"/>
      <protection locked="0"/>
    </xf>
    <xf numFmtId="0" fontId="114" fillId="80" borderId="106" xfId="21412" applyFont="1" applyFill="1" applyBorder="1" applyAlignment="1" applyProtection="1">
      <alignment vertical="top" wrapText="1"/>
      <protection locked="0"/>
    </xf>
    <xf numFmtId="164" fontId="115" fillId="80" borderId="107" xfId="948" applyNumberFormat="1" applyFont="1" applyFill="1" applyBorder="1" applyAlignment="1" applyProtection="1">
      <alignment horizontal="right" vertical="center"/>
    </xf>
    <xf numFmtId="164" fontId="64" fillId="79" borderId="106" xfId="948" applyNumberFormat="1" applyFont="1" applyFill="1" applyBorder="1" applyAlignment="1" applyProtection="1">
      <alignment horizontal="right" vertical="center"/>
      <protection locked="0"/>
    </xf>
    <xf numFmtId="0" fontId="115" fillId="70" borderId="106" xfId="21412" applyFont="1" applyFill="1" applyBorder="1" applyAlignment="1" applyProtection="1">
      <alignment vertical="center" wrapText="1"/>
      <protection locked="0"/>
    </xf>
    <xf numFmtId="0" fontId="115" fillId="70" borderId="106" xfId="21412" applyFont="1" applyFill="1" applyBorder="1" applyAlignment="1" applyProtection="1">
      <alignment horizontal="left" vertical="center" wrapText="1"/>
      <protection locked="0"/>
    </xf>
    <xf numFmtId="0" fontId="115" fillId="0" borderId="106" xfId="21412" applyFont="1" applyFill="1" applyBorder="1" applyAlignment="1" applyProtection="1">
      <alignment vertical="center" wrapText="1"/>
      <protection locked="0"/>
    </xf>
    <xf numFmtId="0" fontId="115" fillId="3" borderId="106" xfId="21412" applyFont="1" applyFill="1" applyBorder="1" applyAlignment="1" applyProtection="1">
      <alignment horizontal="left" vertical="center" wrapText="1"/>
      <protection locked="0"/>
    </xf>
    <xf numFmtId="0" fontId="114" fillId="80" borderId="106" xfId="21412" applyFont="1" applyFill="1" applyBorder="1" applyAlignment="1" applyProtection="1">
      <alignment vertical="center" wrapText="1"/>
      <protection locked="0"/>
    </xf>
    <xf numFmtId="164" fontId="114" fillId="79" borderId="106" xfId="948" applyNumberFormat="1" applyFont="1" applyFill="1" applyBorder="1" applyAlignment="1" applyProtection="1">
      <alignment horizontal="right" vertical="center"/>
      <protection locked="0"/>
    </xf>
    <xf numFmtId="164" fontId="115" fillId="3" borderId="107" xfId="948" applyNumberFormat="1" applyFont="1" applyFill="1" applyBorder="1" applyAlignment="1" applyProtection="1">
      <alignment horizontal="right" vertical="center"/>
      <protection locked="0"/>
    </xf>
    <xf numFmtId="1" fontId="6" fillId="36" borderId="122" xfId="0" applyNumberFormat="1" applyFont="1" applyFill="1" applyBorder="1" applyAlignment="1">
      <alignment horizontal="center" vertical="center" wrapText="1"/>
    </xf>
    <xf numFmtId="10" fontId="7" fillId="0" borderId="107" xfId="20961" applyNumberFormat="1" applyFont="1" applyFill="1" applyBorder="1" applyAlignment="1">
      <alignment horizontal="left" vertical="center" wrapText="1"/>
    </xf>
    <xf numFmtId="10" fontId="4" fillId="0" borderId="107" xfId="20961" applyNumberFormat="1" applyFont="1" applyFill="1" applyBorder="1" applyAlignment="1">
      <alignment horizontal="left" vertical="center" wrapText="1"/>
    </xf>
    <xf numFmtId="10" fontId="6" fillId="36" borderId="107" xfId="0" applyNumberFormat="1" applyFont="1" applyFill="1" applyBorder="1" applyAlignment="1">
      <alignment horizontal="left" vertical="center" wrapText="1"/>
    </xf>
    <xf numFmtId="10" fontId="111" fillId="0" borderId="107" xfId="20961" applyNumberFormat="1" applyFont="1" applyFill="1" applyBorder="1" applyAlignment="1">
      <alignment horizontal="left" vertical="center" wrapText="1"/>
    </xf>
    <xf numFmtId="10" fontId="6" fillId="36" borderId="107" xfId="20961" applyNumberFormat="1" applyFont="1" applyFill="1" applyBorder="1" applyAlignment="1">
      <alignment horizontal="left" vertical="center" wrapText="1"/>
    </xf>
    <xf numFmtId="10" fontId="6" fillId="36" borderId="107" xfId="0" applyNumberFormat="1" applyFont="1" applyFill="1" applyBorder="1" applyAlignment="1">
      <alignment horizontal="center" vertical="center" wrapText="1"/>
    </xf>
    <xf numFmtId="10" fontId="113" fillId="0" borderId="26" xfId="20961" applyNumberFormat="1" applyFont="1" applyFill="1" applyBorder="1" applyAlignment="1" applyProtection="1">
      <alignment horizontal="left" vertical="center"/>
    </xf>
    <xf numFmtId="43" fontId="7" fillId="0" borderId="0" xfId="7" applyFont="1"/>
    <xf numFmtId="0" fontId="109" fillId="0" borderId="0" xfId="0" applyFont="1" applyAlignment="1">
      <alignment wrapText="1"/>
    </xf>
    <xf numFmtId="0" fontId="10" fillId="0" borderId="30" xfId="0" applyFont="1" applyBorder="1" applyAlignment="1">
      <alignment horizontal="center" wrapText="1"/>
    </xf>
    <xf numFmtId="0" fontId="10" fillId="0" borderId="8" xfId="0" applyFont="1" applyBorder="1" applyAlignment="1">
      <alignment horizontal="center" vertical="center" wrapText="1"/>
    </xf>
    <xf numFmtId="0" fontId="7" fillId="0" borderId="107" xfId="0" applyFont="1" applyFill="1" applyBorder="1" applyAlignment="1">
      <alignment vertical="center" wrapText="1"/>
    </xf>
    <xf numFmtId="0" fontId="4" fillId="0" borderId="107" xfId="0" applyFont="1" applyBorder="1" applyAlignment="1">
      <alignment vertical="center" wrapText="1"/>
    </xf>
    <xf numFmtId="0" fontId="4" fillId="0" borderId="107" xfId="0" applyFont="1" applyFill="1" applyBorder="1" applyAlignment="1">
      <alignment horizontal="left" vertical="center" wrapText="1" indent="2"/>
    </xf>
    <xf numFmtId="0" fontId="4" fillId="0" borderId="107" xfId="0" applyFont="1" applyFill="1" applyBorder="1" applyAlignment="1">
      <alignment vertical="center" wrapText="1"/>
    </xf>
    <xf numFmtId="0" fontId="6" fillId="0" borderId="26" xfId="0" applyFont="1" applyBorder="1" applyAlignment="1">
      <alignment vertical="center" wrapText="1"/>
    </xf>
    <xf numFmtId="0" fontId="4" fillId="0" borderId="122" xfId="0" applyFont="1" applyBorder="1" applyAlignment="1"/>
    <xf numFmtId="0" fontId="4" fillId="0" borderId="27" xfId="0" applyFont="1" applyBorder="1" applyAlignment="1"/>
    <xf numFmtId="0" fontId="9" fillId="0" borderId="122" xfId="0" applyFont="1" applyBorder="1" applyAlignment="1"/>
    <xf numFmtId="0" fontId="9" fillId="0" borderId="122" xfId="0" applyFont="1" applyBorder="1" applyAlignment="1">
      <alignment wrapText="1"/>
    </xf>
    <xf numFmtId="0" fontId="10" fillId="0" borderId="21" xfId="0" applyFont="1" applyBorder="1" applyAlignment="1">
      <alignment horizontal="center"/>
    </xf>
    <xf numFmtId="0" fontId="10" fillId="0" borderId="122" xfId="0" applyFont="1" applyBorder="1" applyAlignment="1">
      <alignment horizontal="center" vertical="center" wrapText="1"/>
    </xf>
    <xf numFmtId="0" fontId="15" fillId="0" borderId="107" xfId="0" applyFont="1" applyFill="1" applyBorder="1" applyAlignment="1">
      <alignment horizontal="center" vertical="center" wrapText="1"/>
    </xf>
    <xf numFmtId="0" fontId="16" fillId="0" borderId="107" xfId="0" applyFont="1" applyFill="1" applyBorder="1" applyAlignment="1">
      <alignment horizontal="left" vertical="center" wrapText="1"/>
    </xf>
    <xf numFmtId="0" fontId="7" fillId="0" borderId="107" xfId="0" applyFont="1" applyBorder="1" applyAlignment="1">
      <alignment vertical="center" wrapText="1"/>
    </xf>
    <xf numFmtId="0" fontId="9" fillId="2" borderId="107" xfId="0" applyFont="1" applyFill="1" applyBorder="1" applyAlignment="1">
      <alignment vertical="center"/>
    </xf>
    <xf numFmtId="193" fontId="9" fillId="2" borderId="107" xfId="0" applyNumberFormat="1" applyFont="1" applyFill="1" applyBorder="1" applyAlignment="1" applyProtection="1">
      <alignment vertical="center"/>
      <protection locked="0"/>
    </xf>
    <xf numFmtId="14" fontId="4" fillId="0" borderId="0" xfId="0" applyNumberFormat="1" applyFont="1"/>
    <xf numFmtId="0" fontId="6" fillId="0" borderId="0" xfId="0" applyFont="1" applyAlignment="1">
      <alignment horizontal="center" wrapText="1"/>
    </xf>
    <xf numFmtId="0" fontId="4" fillId="3" borderId="60" xfId="0" applyFont="1" applyFill="1" applyBorder="1"/>
    <xf numFmtId="0" fontId="4" fillId="3" borderId="127" xfId="0" applyFont="1" applyFill="1" applyBorder="1" applyAlignment="1">
      <alignment wrapText="1"/>
    </xf>
    <xf numFmtId="0" fontId="4" fillId="3" borderId="128" xfId="0" applyFont="1" applyFill="1" applyBorder="1"/>
    <xf numFmtId="0" fontId="6" fillId="3" borderId="11" xfId="0" applyFont="1" applyFill="1" applyBorder="1" applyAlignment="1">
      <alignment horizontal="center" wrapText="1"/>
    </xf>
    <xf numFmtId="0" fontId="4" fillId="0" borderId="107" xfId="0" applyFont="1" applyFill="1" applyBorder="1" applyAlignment="1">
      <alignment horizontal="center"/>
    </xf>
    <xf numFmtId="0" fontId="4" fillId="0" borderId="107" xfId="0" applyFont="1" applyBorder="1" applyAlignment="1">
      <alignment horizontal="center"/>
    </xf>
    <xf numFmtId="0" fontId="4" fillId="3" borderId="7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100" xfId="0" applyFont="1" applyFill="1" applyBorder="1" applyAlignment="1">
      <alignment horizontal="center" vertical="center" wrapText="1"/>
    </xf>
    <xf numFmtId="0" fontId="4" fillId="0" borderId="124" xfId="0" applyFont="1" applyBorder="1"/>
    <xf numFmtId="0" fontId="4" fillId="0" borderId="107" xfId="0" applyFont="1" applyBorder="1" applyAlignment="1">
      <alignment wrapText="1"/>
    </xf>
    <xf numFmtId="164" fontId="4" fillId="0" borderId="107" xfId="7" applyNumberFormat="1" applyFont="1" applyBorder="1"/>
    <xf numFmtId="164" fontId="4" fillId="0" borderId="122" xfId="7" applyNumberFormat="1" applyFont="1" applyBorder="1"/>
    <xf numFmtId="0" fontId="14" fillId="0" borderId="107" xfId="0" applyFont="1" applyBorder="1" applyAlignment="1">
      <alignment horizontal="left" wrapText="1" indent="2"/>
    </xf>
    <xf numFmtId="169" fontId="28" fillId="37" borderId="107" xfId="20" applyBorder="1"/>
    <xf numFmtId="164" fontId="4" fillId="0" borderId="107" xfId="7" applyNumberFormat="1" applyFont="1" applyBorder="1" applyAlignment="1">
      <alignment vertical="center"/>
    </xf>
    <xf numFmtId="0" fontId="6" fillId="0" borderId="124" xfId="0" applyFont="1" applyBorder="1"/>
    <xf numFmtId="0" fontId="6" fillId="0" borderId="107" xfId="0" applyFont="1" applyBorder="1" applyAlignment="1">
      <alignment wrapText="1"/>
    </xf>
    <xf numFmtId="164" fontId="6" fillId="0" borderId="122" xfId="7" applyNumberFormat="1" applyFont="1" applyBorder="1"/>
    <xf numFmtId="0" fontId="3" fillId="3" borderId="7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100" xfId="7" applyNumberFormat="1" applyFont="1" applyFill="1" applyBorder="1"/>
    <xf numFmtId="164" fontId="4" fillId="0" borderId="107" xfId="7" applyNumberFormat="1" applyFont="1" applyFill="1" applyBorder="1"/>
    <xf numFmtId="164" fontId="4" fillId="0" borderId="107" xfId="7" applyNumberFormat="1" applyFont="1" applyFill="1" applyBorder="1" applyAlignment="1">
      <alignment vertical="center"/>
    </xf>
    <xf numFmtId="0" fontId="14" fillId="0" borderId="107"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100" xfId="0" applyFont="1" applyFill="1" applyBorder="1"/>
    <xf numFmtId="0" fontId="6" fillId="0" borderId="25" xfId="0" applyFont="1" applyBorder="1"/>
    <xf numFmtId="0" fontId="6" fillId="0" borderId="26" xfId="0" applyFont="1" applyBorder="1" applyAlignment="1">
      <alignment wrapText="1"/>
    </xf>
    <xf numFmtId="169" fontId="28" fillId="37" borderId="125" xfId="20" applyBorder="1"/>
    <xf numFmtId="0" fontId="9" fillId="2" borderId="102" xfId="0" applyFont="1" applyFill="1" applyBorder="1" applyAlignment="1">
      <alignment vertical="center"/>
    </xf>
    <xf numFmtId="0" fontId="9" fillId="0" borderId="107" xfId="0" applyFont="1" applyFill="1" applyBorder="1" applyAlignment="1">
      <alignment horizontal="left" vertical="center" wrapText="1"/>
    </xf>
    <xf numFmtId="0" fontId="6" fillId="3" borderId="0" xfId="0" applyFont="1" applyFill="1" applyBorder="1" applyAlignment="1">
      <alignment horizontal="center"/>
    </xf>
    <xf numFmtId="0" fontId="108" fillId="0" borderId="94" xfId="0" applyFont="1" applyFill="1" applyBorder="1" applyAlignment="1">
      <alignment horizontal="left" vertical="center"/>
    </xf>
    <xf numFmtId="0" fontId="108" fillId="0" borderId="92" xfId="0" applyFont="1" applyFill="1" applyBorder="1" applyAlignment="1">
      <alignment vertical="center" wrapText="1"/>
    </xf>
    <xf numFmtId="0" fontId="108" fillId="0" borderId="92" xfId="0" applyFont="1" applyFill="1" applyBorder="1" applyAlignment="1">
      <alignment horizontal="left" vertical="center" wrapText="1"/>
    </xf>
    <xf numFmtId="0" fontId="118" fillId="0" borderId="0" xfId="11" applyFont="1" applyFill="1" applyBorder="1" applyProtection="1"/>
    <xf numFmtId="0" fontId="119" fillId="0" borderId="0" xfId="0" applyFont="1"/>
    <xf numFmtId="0" fontId="118" fillId="0" borderId="0" xfId="11" applyFont="1" applyFill="1" applyBorder="1" applyAlignment="1" applyProtection="1"/>
    <xf numFmtId="0" fontId="120" fillId="0" borderId="0" xfId="11" applyFont="1" applyFill="1" applyBorder="1" applyAlignment="1" applyProtection="1"/>
    <xf numFmtId="14" fontId="119" fillId="0" borderId="0" xfId="0" applyNumberFormat="1" applyFont="1"/>
    <xf numFmtId="0" fontId="122" fillId="0" borderId="107" xfId="0" applyFont="1" applyBorder="1" applyAlignment="1">
      <alignment horizontal="center" vertical="center" wrapText="1"/>
    </xf>
    <xf numFmtId="49" fontId="123" fillId="3" borderId="107" xfId="5" applyNumberFormat="1" applyFont="1" applyFill="1" applyBorder="1" applyAlignment="1" applyProtection="1">
      <alignment horizontal="right" vertical="center"/>
      <protection locked="0"/>
    </xf>
    <xf numFmtId="0" fontId="123" fillId="3" borderId="107" xfId="13" applyFont="1" applyFill="1" applyBorder="1" applyAlignment="1" applyProtection="1">
      <alignment horizontal="left" vertical="center" wrapText="1"/>
      <protection locked="0"/>
    </xf>
    <xf numFmtId="0" fontId="122" fillId="0" borderId="107" xfId="0" applyFont="1" applyBorder="1"/>
    <xf numFmtId="0" fontId="123" fillId="0" borderId="107" xfId="13" applyFont="1" applyFill="1" applyBorder="1" applyAlignment="1" applyProtection="1">
      <alignment horizontal="left" vertical="center" wrapText="1"/>
      <protection locked="0"/>
    </xf>
    <xf numFmtId="49" fontId="123" fillId="0" borderId="107" xfId="5" applyNumberFormat="1" applyFont="1" applyFill="1" applyBorder="1" applyAlignment="1" applyProtection="1">
      <alignment horizontal="right" vertical="center"/>
      <protection locked="0"/>
    </xf>
    <xf numFmtId="49" fontId="124" fillId="0" borderId="107" xfId="5" applyNumberFormat="1" applyFont="1" applyFill="1" applyBorder="1" applyAlignment="1" applyProtection="1">
      <alignment horizontal="right" vertical="center"/>
      <protection locked="0"/>
    </xf>
    <xf numFmtId="0" fontId="119" fillId="0" borderId="0" xfId="0" applyFont="1" applyAlignment="1">
      <alignment wrapText="1"/>
    </xf>
    <xf numFmtId="0" fontId="119" fillId="0" borderId="107" xfId="0" applyFont="1" applyBorder="1" applyAlignment="1">
      <alignment horizontal="center" vertical="center"/>
    </xf>
    <xf numFmtId="0" fontId="119" fillId="0" borderId="107" xfId="0" applyFont="1" applyBorder="1" applyAlignment="1">
      <alignment horizontal="center" vertical="center" wrapText="1"/>
    </xf>
    <xf numFmtId="0" fontId="119" fillId="0" borderId="107" xfId="0" applyFont="1" applyBorder="1"/>
    <xf numFmtId="0" fontId="119" fillId="0" borderId="107" xfId="0" applyFont="1" applyFill="1" applyBorder="1"/>
    <xf numFmtId="0" fontId="122" fillId="0" borderId="0" xfId="0" applyFont="1"/>
    <xf numFmtId="0" fontId="119" fillId="0" borderId="107" xfId="0" applyFont="1" applyBorder="1" applyAlignment="1">
      <alignment horizontal="left" indent="8"/>
    </xf>
    <xf numFmtId="0" fontId="119" fillId="0" borderId="0" xfId="0" applyFont="1" applyFill="1"/>
    <xf numFmtId="0" fontId="118" fillId="0" borderId="107" xfId="0" applyNumberFormat="1" applyFont="1" applyFill="1" applyBorder="1" applyAlignment="1">
      <alignment horizontal="left" vertical="center" wrapText="1"/>
    </xf>
    <xf numFmtId="0" fontId="119" fillId="0" borderId="0" xfId="0" applyFont="1" applyBorder="1"/>
    <xf numFmtId="0" fontId="122" fillId="0" borderId="107" xfId="0" applyFont="1" applyFill="1" applyBorder="1"/>
    <xf numFmtId="0" fontId="119" fillId="0" borderId="0" xfId="0" applyFont="1" applyBorder="1" applyAlignment="1">
      <alignment horizontal="left"/>
    </xf>
    <xf numFmtId="0" fontId="122" fillId="0" borderId="0" xfId="0" applyFont="1" applyBorder="1"/>
    <xf numFmtId="0" fontId="119" fillId="0" borderId="0" xfId="0" applyFont="1" applyFill="1" applyBorder="1"/>
    <xf numFmtId="0" fontId="122" fillId="0" borderId="107" xfId="0" applyFont="1" applyFill="1" applyBorder="1" applyAlignment="1">
      <alignment horizontal="center" vertical="center" wrapText="1"/>
    </xf>
    <xf numFmtId="0" fontId="121" fillId="0" borderId="107" xfId="0" applyFont="1" applyFill="1" applyBorder="1" applyAlignment="1">
      <alignment horizontal="left" indent="1"/>
    </xf>
    <xf numFmtId="0" fontId="121" fillId="0" borderId="107" xfId="0" applyFont="1" applyFill="1" applyBorder="1" applyAlignment="1">
      <alignment horizontal="left" wrapText="1" indent="1"/>
    </xf>
    <xf numFmtId="0" fontId="118" fillId="0" borderId="107" xfId="0" applyFont="1" applyFill="1" applyBorder="1" applyAlignment="1">
      <alignment horizontal="left" indent="1"/>
    </xf>
    <xf numFmtId="0" fontId="118" fillId="0" borderId="107" xfId="0" applyNumberFormat="1" applyFont="1" applyFill="1" applyBorder="1" applyAlignment="1">
      <alignment horizontal="left" indent="1"/>
    </xf>
    <xf numFmtId="0" fontId="118" fillId="0" borderId="107" xfId="0" applyFont="1" applyFill="1" applyBorder="1" applyAlignment="1">
      <alignment horizontal="left" wrapText="1" indent="2"/>
    </xf>
    <xf numFmtId="0" fontId="121" fillId="0" borderId="107" xfId="0" applyFont="1" applyFill="1" applyBorder="1" applyAlignment="1">
      <alignment horizontal="left" vertical="center" indent="1"/>
    </xf>
    <xf numFmtId="0" fontId="119" fillId="81" borderId="107" xfId="0" applyFont="1" applyFill="1" applyBorder="1"/>
    <xf numFmtId="0" fontId="119" fillId="0" borderId="107" xfId="0" applyFont="1" applyFill="1" applyBorder="1" applyAlignment="1">
      <alignment horizontal="left" wrapText="1"/>
    </xf>
    <xf numFmtId="0" fontId="119" fillId="0" borderId="107" xfId="0" applyFont="1" applyFill="1" applyBorder="1" applyAlignment="1">
      <alignment horizontal="left" wrapText="1" indent="2"/>
    </xf>
    <xf numFmtId="0" fontId="122" fillId="0" borderId="7" xfId="0" applyFont="1" applyBorder="1"/>
    <xf numFmtId="0" fontId="122" fillId="81" borderId="107" xfId="0" applyFont="1" applyFill="1" applyBorder="1"/>
    <xf numFmtId="0" fontId="119" fillId="0" borderId="0" xfId="0" applyFont="1" applyBorder="1" applyAlignment="1">
      <alignment horizontal="center" vertical="center"/>
    </xf>
    <xf numFmtId="0" fontId="119" fillId="0" borderId="0" xfId="0" applyFont="1" applyFill="1" applyBorder="1" applyAlignment="1">
      <alignment horizontal="center" vertical="center" wrapText="1"/>
    </xf>
    <xf numFmtId="0" fontId="119" fillId="0" borderId="0" xfId="0" applyFont="1" applyBorder="1" applyAlignment="1">
      <alignment horizontal="center" vertical="center" wrapText="1"/>
    </xf>
    <xf numFmtId="0" fontId="119" fillId="0" borderId="7" xfId="0" applyFont="1" applyBorder="1" applyAlignment="1">
      <alignment wrapText="1"/>
    </xf>
    <xf numFmtId="0" fontId="119" fillId="0" borderId="7" xfId="0" applyFont="1" applyBorder="1" applyAlignment="1">
      <alignment horizontal="center" vertical="center" wrapText="1"/>
    </xf>
    <xf numFmtId="49" fontId="119" fillId="0" borderId="107" xfId="0" applyNumberFormat="1" applyFont="1" applyBorder="1" applyAlignment="1">
      <alignment horizontal="center" vertical="center" wrapText="1"/>
    </xf>
    <xf numFmtId="0" fontId="119" fillId="0" borderId="107" xfId="0" applyFont="1" applyBorder="1" applyAlignment="1">
      <alignment horizontal="center"/>
    </xf>
    <xf numFmtId="0" fontId="119" fillId="0" borderId="107" xfId="0" applyFont="1" applyBorder="1" applyAlignment="1">
      <alignment horizontal="left" indent="1"/>
    </xf>
    <xf numFmtId="0" fontId="119" fillId="0" borderId="7" xfId="0" applyFont="1" applyBorder="1"/>
    <xf numFmtId="0" fontId="119" fillId="0" borderId="107" xfId="0" applyFont="1" applyBorder="1" applyAlignment="1">
      <alignment horizontal="left" indent="2"/>
    </xf>
    <xf numFmtId="49" fontId="119" fillId="0" borderId="107" xfId="0" applyNumberFormat="1" applyFont="1" applyBorder="1" applyAlignment="1">
      <alignment horizontal="left" indent="3"/>
    </xf>
    <xf numFmtId="49" fontId="119" fillId="0" borderId="107" xfId="0" applyNumberFormat="1" applyFont="1" applyFill="1" applyBorder="1" applyAlignment="1">
      <alignment horizontal="left" indent="3"/>
    </xf>
    <xf numFmtId="49" fontId="119" fillId="0" borderId="107" xfId="0" applyNumberFormat="1" applyFont="1" applyBorder="1" applyAlignment="1">
      <alignment horizontal="left" indent="1"/>
    </xf>
    <xf numFmtId="49" fontId="119" fillId="0" borderId="107" xfId="0" applyNumberFormat="1" applyFont="1" applyFill="1" applyBorder="1" applyAlignment="1">
      <alignment horizontal="left" indent="1"/>
    </xf>
    <xf numFmtId="0" fontId="119" fillId="0" borderId="107" xfId="0" applyNumberFormat="1" applyFont="1" applyBorder="1" applyAlignment="1">
      <alignment horizontal="left" indent="1"/>
    </xf>
    <xf numFmtId="49" fontId="119" fillId="0" borderId="107" xfId="0" applyNumberFormat="1" applyFont="1" applyBorder="1" applyAlignment="1">
      <alignment horizontal="left" wrapText="1" indent="2"/>
    </xf>
    <xf numFmtId="49" fontId="119" fillId="0" borderId="107" xfId="0" applyNumberFormat="1" applyFont="1" applyFill="1" applyBorder="1" applyAlignment="1">
      <alignment horizontal="left" vertical="top" wrapText="1" indent="2"/>
    </xf>
    <xf numFmtId="49" fontId="119" fillId="0" borderId="107" xfId="0" applyNumberFormat="1" applyFont="1" applyFill="1" applyBorder="1" applyAlignment="1">
      <alignment horizontal="left" wrapText="1" indent="3"/>
    </xf>
    <xf numFmtId="49" fontId="119" fillId="0" borderId="107" xfId="0" applyNumberFormat="1" applyFont="1" applyFill="1" applyBorder="1" applyAlignment="1">
      <alignment horizontal="left" wrapText="1" indent="2"/>
    </xf>
    <xf numFmtId="0" fontId="119" fillId="0" borderId="107" xfId="0" applyNumberFormat="1" applyFont="1" applyFill="1" applyBorder="1" applyAlignment="1">
      <alignment horizontal="left" wrapText="1" indent="1"/>
    </xf>
    <xf numFmtId="0" fontId="121" fillId="0" borderId="138" xfId="0" applyNumberFormat="1" applyFont="1" applyFill="1" applyBorder="1" applyAlignment="1">
      <alignment horizontal="left" vertical="center" wrapText="1"/>
    </xf>
    <xf numFmtId="0" fontId="119" fillId="0" borderId="102"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21" fillId="0" borderId="107" xfId="0" applyNumberFormat="1" applyFont="1" applyFill="1" applyBorder="1" applyAlignment="1">
      <alignment horizontal="left" vertical="center" wrapText="1"/>
    </xf>
    <xf numFmtId="0" fontId="119" fillId="0" borderId="0" xfId="0" applyFont="1" applyAlignment="1">
      <alignment horizontal="center" vertical="center"/>
    </xf>
    <xf numFmtId="0" fontId="127" fillId="0" borderId="0" xfId="0" applyFont="1"/>
    <xf numFmtId="0" fontId="127" fillId="0" borderId="0" xfId="0" applyFont="1" applyAlignment="1">
      <alignment horizontal="center" vertical="center"/>
    </xf>
    <xf numFmtId="0" fontId="119" fillId="0" borderId="107" xfId="0" applyFont="1" applyFill="1" applyBorder="1" applyAlignment="1">
      <alignment horizontal="left" indent="1"/>
    </xf>
    <xf numFmtId="49" fontId="108" fillId="0" borderId="107" xfId="0" applyNumberFormat="1" applyFont="1" applyFill="1" applyBorder="1" applyAlignment="1">
      <alignment horizontal="right" vertical="center"/>
    </xf>
    <xf numFmtId="0" fontId="108" fillId="3" borderId="107" xfId="5" applyNumberFormat="1" applyFont="1" applyFill="1" applyBorder="1" applyAlignment="1" applyProtection="1">
      <alignment horizontal="right" vertical="center"/>
      <protection locked="0"/>
    </xf>
    <xf numFmtId="0" fontId="108" fillId="0" borderId="107" xfId="0" applyNumberFormat="1" applyFont="1" applyFill="1" applyBorder="1" applyAlignment="1">
      <alignment vertical="center" wrapText="1"/>
    </xf>
    <xf numFmtId="0" fontId="128" fillId="0" borderId="107" xfId="0" applyNumberFormat="1" applyFont="1" applyFill="1" applyBorder="1" applyAlignment="1">
      <alignment horizontal="left" vertical="center" wrapText="1"/>
    </xf>
    <xf numFmtId="0" fontId="108" fillId="0" borderId="107" xfId="0" applyNumberFormat="1" applyFont="1" applyFill="1" applyBorder="1" applyAlignment="1">
      <alignment vertical="center"/>
    </xf>
    <xf numFmtId="0" fontId="128" fillId="0" borderId="107" xfId="0" applyNumberFormat="1" applyFont="1" applyFill="1" applyBorder="1" applyAlignment="1">
      <alignment vertical="center" wrapText="1"/>
    </xf>
    <xf numFmtId="2" fontId="108" fillId="3" borderId="107" xfId="5" applyNumberFormat="1" applyFont="1" applyFill="1" applyBorder="1" applyAlignment="1" applyProtection="1">
      <alignment horizontal="right" vertical="center"/>
      <protection locked="0"/>
    </xf>
    <xf numFmtId="0" fontId="108" fillId="0" borderId="107" xfId="0" applyNumberFormat="1" applyFont="1" applyFill="1" applyBorder="1" applyAlignment="1">
      <alignment horizontal="left" vertical="center" wrapText="1"/>
    </xf>
    <xf numFmtId="0" fontId="108" fillId="0" borderId="107" xfId="0" applyNumberFormat="1" applyFont="1" applyFill="1" applyBorder="1" applyAlignment="1">
      <alignment horizontal="right" vertical="center"/>
    </xf>
    <xf numFmtId="0" fontId="129" fillId="0" borderId="0" xfId="0" applyFont="1" applyFill="1" applyBorder="1" applyAlignment="1"/>
    <xf numFmtId="0" fontId="108" fillId="0" borderId="107" xfId="12672" applyFont="1" applyFill="1" applyBorder="1" applyAlignment="1">
      <alignment horizontal="left" vertical="center" wrapText="1"/>
    </xf>
    <xf numFmtId="0" fontId="108" fillId="0" borderId="102" xfId="0" applyNumberFormat="1" applyFont="1" applyFill="1" applyBorder="1" applyAlignment="1">
      <alignment horizontal="left" vertical="top" wrapText="1"/>
    </xf>
    <xf numFmtId="0" fontId="130" fillId="0" borderId="107" xfId="0" applyFont="1" applyBorder="1"/>
    <xf numFmtId="0" fontId="128" fillId="0" borderId="107" xfId="0" applyFont="1" applyBorder="1" applyAlignment="1">
      <alignment horizontal="left" vertical="top" wrapText="1"/>
    </xf>
    <xf numFmtId="0" fontId="128" fillId="0" borderId="107" xfId="0" applyFont="1" applyBorder="1"/>
    <xf numFmtId="0" fontId="128" fillId="0" borderId="107" xfId="0" applyFont="1" applyBorder="1" applyAlignment="1">
      <alignment horizontal="left" wrapText="1" indent="2"/>
    </xf>
    <xf numFmtId="0" fontId="108" fillId="0" borderId="107" xfId="12672" applyFont="1" applyFill="1" applyBorder="1" applyAlignment="1">
      <alignment horizontal="left" vertical="center" wrapText="1" indent="2"/>
    </xf>
    <xf numFmtId="0" fontId="128" fillId="0" borderId="107" xfId="0" applyFont="1" applyBorder="1" applyAlignment="1">
      <alignment horizontal="left" vertical="top" wrapText="1" indent="2"/>
    </xf>
    <xf numFmtId="0" fontId="130" fillId="0" borderId="7" xfId="0" applyFont="1" applyBorder="1"/>
    <xf numFmtId="0" fontId="128" fillId="0" borderId="107" xfId="0" applyFont="1" applyFill="1" applyBorder="1" applyAlignment="1">
      <alignment horizontal="left" wrapText="1" indent="2"/>
    </xf>
    <xf numFmtId="0" fontId="128" fillId="0" borderId="107" xfId="0" applyFont="1" applyBorder="1" applyAlignment="1">
      <alignment horizontal="left" indent="1"/>
    </xf>
    <xf numFmtId="0" fontId="128" fillId="0" borderId="107" xfId="0" applyFont="1" applyBorder="1" applyAlignment="1">
      <alignment horizontal="left" indent="2"/>
    </xf>
    <xf numFmtId="49" fontId="128" fillId="0" borderId="107" xfId="0" applyNumberFormat="1" applyFont="1" applyFill="1" applyBorder="1" applyAlignment="1">
      <alignment horizontal="left" indent="3"/>
    </xf>
    <xf numFmtId="49" fontId="128" fillId="0" borderId="107" xfId="0" applyNumberFormat="1" applyFont="1" applyFill="1" applyBorder="1" applyAlignment="1">
      <alignment horizontal="left" vertical="center" indent="1"/>
    </xf>
    <xf numFmtId="0" fontId="108" fillId="0" borderId="107" xfId="0" applyFont="1" applyFill="1" applyBorder="1" applyAlignment="1">
      <alignment vertical="center" wrapText="1"/>
    </xf>
    <xf numFmtId="49" fontId="128" fillId="0" borderId="107" xfId="0" applyNumberFormat="1" applyFont="1" applyFill="1" applyBorder="1" applyAlignment="1">
      <alignment horizontal="left" vertical="top" wrapText="1" indent="2"/>
    </xf>
    <xf numFmtId="49" fontId="128" fillId="0" borderId="107" xfId="0" applyNumberFormat="1" applyFont="1" applyFill="1" applyBorder="1" applyAlignment="1">
      <alignment horizontal="left" vertical="top" wrapText="1"/>
    </xf>
    <xf numFmtId="49" fontId="128" fillId="0" borderId="107" xfId="0" applyNumberFormat="1" applyFont="1" applyFill="1" applyBorder="1" applyAlignment="1">
      <alignment horizontal="left" wrapText="1" indent="3"/>
    </xf>
    <xf numFmtId="49" fontId="128" fillId="0" borderId="107" xfId="0" applyNumberFormat="1" applyFont="1" applyFill="1" applyBorder="1" applyAlignment="1">
      <alignment horizontal="left" wrapText="1" indent="2"/>
    </xf>
    <xf numFmtId="49" fontId="128" fillId="0" borderId="107" xfId="0" applyNumberFormat="1" applyFont="1" applyFill="1" applyBorder="1" applyAlignment="1">
      <alignment vertical="top" wrapText="1"/>
    </xf>
    <xf numFmtId="0" fontId="11" fillId="0" borderId="107" xfId="17" applyFill="1" applyBorder="1" applyAlignment="1" applyProtection="1">
      <alignment wrapText="1"/>
    </xf>
    <xf numFmtId="49" fontId="128" fillId="0" borderId="107" xfId="0" applyNumberFormat="1" applyFont="1" applyFill="1" applyBorder="1" applyAlignment="1">
      <alignment horizontal="left" vertical="center" wrapText="1" indent="3"/>
    </xf>
    <xf numFmtId="49" fontId="119" fillId="0" borderId="107" xfId="0" applyNumberFormat="1" applyFont="1" applyFill="1" applyBorder="1" applyAlignment="1">
      <alignment horizontal="left" wrapText="1" indent="1"/>
    </xf>
    <xf numFmtId="0" fontId="128" fillId="0" borderId="107" xfId="0" applyFont="1" applyBorder="1" applyAlignment="1">
      <alignment horizontal="left" vertical="center" wrapText="1" indent="2"/>
    </xf>
    <xf numFmtId="0" fontId="108" fillId="0" borderId="107" xfId="0" applyFont="1" applyFill="1" applyBorder="1" applyAlignment="1">
      <alignment horizontal="left" vertical="center" wrapText="1"/>
    </xf>
    <xf numFmtId="0" fontId="119" fillId="0" borderId="0" xfId="0" applyFont="1" applyBorder="1" applyAlignment="1">
      <alignment horizontal="left" indent="1"/>
    </xf>
    <xf numFmtId="0" fontId="119" fillId="0" borderId="0" xfId="0" applyFont="1" applyBorder="1" applyAlignment="1">
      <alignment horizontal="left" indent="2"/>
    </xf>
    <xf numFmtId="49" fontId="119" fillId="0" borderId="0" xfId="0" applyNumberFormat="1" applyFont="1" applyBorder="1" applyAlignment="1">
      <alignment horizontal="left" indent="3"/>
    </xf>
    <xf numFmtId="49" fontId="119" fillId="0" borderId="0" xfId="0" applyNumberFormat="1" applyFont="1" applyBorder="1" applyAlignment="1">
      <alignment horizontal="left" indent="1"/>
    </xf>
    <xf numFmtId="49" fontId="119" fillId="0" borderId="0" xfId="0" applyNumberFormat="1" applyFont="1" applyBorder="1" applyAlignment="1">
      <alignment horizontal="left" wrapText="1" indent="2"/>
    </xf>
    <xf numFmtId="49" fontId="119" fillId="0" borderId="0" xfId="0" applyNumberFormat="1" applyFont="1" applyFill="1" applyBorder="1" applyAlignment="1">
      <alignment horizontal="left" wrapText="1" indent="3"/>
    </xf>
    <xf numFmtId="0" fontId="119" fillId="0" borderId="0" xfId="0" applyNumberFormat="1" applyFont="1" applyFill="1" applyBorder="1" applyAlignment="1">
      <alignment horizontal="left" wrapText="1" indent="1"/>
    </xf>
    <xf numFmtId="49" fontId="107" fillId="0" borderId="107" xfId="0" applyNumberFormat="1" applyFont="1" applyFill="1" applyBorder="1" applyAlignment="1">
      <alignment horizontal="right" vertical="center"/>
    </xf>
    <xf numFmtId="0" fontId="108" fillId="0" borderId="107" xfId="0" applyFont="1" applyFill="1" applyBorder="1" applyAlignment="1">
      <alignment horizontal="left" vertical="center" wrapText="1"/>
    </xf>
    <xf numFmtId="0" fontId="122" fillId="0" borderId="107" xfId="0" applyFont="1" applyFill="1" applyBorder="1" applyAlignment="1">
      <alignment horizontal="center" vertical="center" wrapText="1"/>
    </xf>
    <xf numFmtId="0" fontId="119" fillId="0" borderId="0" xfId="0" applyFont="1" applyFill="1" applyBorder="1" applyAlignment="1">
      <alignment horizontal="center" vertical="center" wrapText="1"/>
    </xf>
    <xf numFmtId="0" fontId="108" fillId="0" borderId="106" xfId="0" applyNumberFormat="1" applyFont="1" applyFill="1" applyBorder="1" applyAlignment="1">
      <alignment horizontal="left" vertical="center" wrapText="1"/>
    </xf>
    <xf numFmtId="0" fontId="119" fillId="0" borderId="0" xfId="0" applyFont="1" applyFill="1" applyAlignment="1">
      <alignment horizontal="left" vertical="top" wrapText="1"/>
    </xf>
    <xf numFmtId="0" fontId="125" fillId="0" borderId="107" xfId="13" applyFont="1" applyFill="1" applyBorder="1" applyAlignment="1" applyProtection="1">
      <alignment horizontal="left" vertical="center" wrapText="1"/>
      <protection locked="0"/>
    </xf>
    <xf numFmtId="0" fontId="119" fillId="0" borderId="107" xfId="0" applyFont="1" applyFill="1" applyBorder="1" applyAlignment="1">
      <alignment horizontal="center" vertical="center" wrapText="1"/>
    </xf>
    <xf numFmtId="0" fontId="119" fillId="0" borderId="0" xfId="0" applyFont="1" applyFill="1" applyBorder="1" applyAlignment="1">
      <alignment horizontal="center" vertical="center"/>
    </xf>
    <xf numFmtId="0" fontId="119" fillId="0" borderId="7" xfId="0" applyFont="1" applyFill="1" applyBorder="1"/>
    <xf numFmtId="49" fontId="119" fillId="0" borderId="107" xfId="0" applyNumberFormat="1" applyFont="1" applyFill="1" applyBorder="1" applyAlignment="1">
      <alignment horizontal="center" vertical="center" wrapText="1"/>
    </xf>
    <xf numFmtId="0" fontId="108" fillId="0" borderId="107" xfId="0" applyFont="1" applyFill="1" applyBorder="1" applyAlignment="1">
      <alignment horizontal="left" vertical="center" wrapText="1"/>
    </xf>
    <xf numFmtId="0" fontId="25" fillId="0" borderId="124" xfId="0" applyFont="1" applyBorder="1" applyAlignment="1">
      <alignment horizontal="center"/>
    </xf>
    <xf numFmtId="0" fontId="118" fillId="0" borderId="107" xfId="0" applyNumberFormat="1" applyFont="1" applyFill="1" applyBorder="1" applyAlignment="1">
      <alignment vertical="center" wrapText="1"/>
    </xf>
    <xf numFmtId="0" fontId="118" fillId="0" borderId="107" xfId="0" applyFont="1" applyFill="1" applyBorder="1" applyAlignment="1">
      <alignment vertical="center" wrapText="1"/>
    </xf>
    <xf numFmtId="0" fontId="118" fillId="0" borderId="107" xfId="0" applyNumberFormat="1" applyFont="1" applyFill="1" applyBorder="1" applyAlignment="1">
      <alignment horizontal="left" vertical="center" wrapText="1" indent="1"/>
    </xf>
    <xf numFmtId="0" fontId="118" fillId="0" borderId="107" xfId="0" applyNumberFormat="1" applyFont="1" applyFill="1" applyBorder="1" applyAlignment="1">
      <alignment horizontal="left" vertical="center" indent="1"/>
    </xf>
    <xf numFmtId="0" fontId="127" fillId="0" borderId="107" xfId="0" applyFont="1" applyBorder="1" applyAlignment="1">
      <alignment horizontal="left" indent="2"/>
    </xf>
    <xf numFmtId="0" fontId="133" fillId="0" borderId="142" xfId="0" applyNumberFormat="1" applyFont="1" applyFill="1" applyBorder="1" applyAlignment="1">
      <alignment vertical="center" wrapText="1" readingOrder="1"/>
    </xf>
    <xf numFmtId="0" fontId="127" fillId="0" borderId="107" xfId="0" applyFont="1" applyBorder="1"/>
    <xf numFmtId="0" fontId="133" fillId="0" borderId="143" xfId="0" applyNumberFormat="1" applyFont="1" applyFill="1" applyBorder="1" applyAlignment="1">
      <alignment vertical="center" wrapText="1" readingOrder="1"/>
    </xf>
    <xf numFmtId="0" fontId="133" fillId="0" borderId="143" xfId="0" applyNumberFormat="1" applyFont="1" applyFill="1" applyBorder="1" applyAlignment="1">
      <alignment horizontal="left" vertical="center" wrapText="1" indent="1" readingOrder="1"/>
    </xf>
    <xf numFmtId="0" fontId="127" fillId="0" borderId="102" xfId="0" applyFont="1" applyBorder="1" applyAlignment="1">
      <alignment horizontal="left" indent="2"/>
    </xf>
    <xf numFmtId="0" fontId="133" fillId="0" borderId="144" xfId="0" applyNumberFormat="1" applyFont="1" applyFill="1" applyBorder="1" applyAlignment="1">
      <alignment vertical="center" wrapText="1" readingOrder="1"/>
    </xf>
    <xf numFmtId="0" fontId="127" fillId="0" borderId="107" xfId="0" applyFont="1" applyFill="1" applyBorder="1" applyAlignment="1">
      <alignment horizontal="left" indent="2"/>
    </xf>
    <xf numFmtId="0" fontId="134" fillId="0" borderId="107" xfId="0" applyNumberFormat="1" applyFont="1" applyFill="1" applyBorder="1" applyAlignment="1">
      <alignment vertical="center" wrapText="1" readingOrder="1"/>
    </xf>
    <xf numFmtId="0" fontId="127" fillId="0" borderId="107" xfId="0" applyFont="1" applyBorder="1" applyAlignment="1">
      <alignment horizontal="left" vertical="center" wrapText="1"/>
    </xf>
    <xf numFmtId="0" fontId="118" fillId="0" borderId="107" xfId="0" applyFont="1" applyFill="1" applyBorder="1" applyAlignment="1">
      <alignment horizontal="left" vertical="center" wrapText="1"/>
    </xf>
    <xf numFmtId="0" fontId="0" fillId="0" borderId="7" xfId="0" applyBorder="1"/>
    <xf numFmtId="0" fontId="133" fillId="0" borderId="143" xfId="0" applyNumberFormat="1" applyFont="1" applyFill="1" applyBorder="1" applyAlignment="1">
      <alignment horizontal="left" vertical="center" wrapText="1" readingOrder="1"/>
    </xf>
    <xf numFmtId="0" fontId="127" fillId="0" borderId="107" xfId="0" applyFont="1" applyBorder="1" applyAlignment="1">
      <alignment horizontal="left" indent="3"/>
    </xf>
    <xf numFmtId="164" fontId="6" fillId="0" borderId="107" xfId="7" applyNumberFormat="1" applyFont="1" applyBorder="1"/>
    <xf numFmtId="43" fontId="6" fillId="0" borderId="107" xfId="7" applyNumberFormat="1" applyFont="1" applyBorder="1"/>
    <xf numFmtId="0" fontId="104" fillId="0" borderId="107" xfId="0" applyFont="1" applyBorder="1"/>
    <xf numFmtId="193" fontId="20" fillId="0" borderId="3" xfId="0" applyNumberFormat="1" applyFont="1" applyFill="1" applyBorder="1" applyAlignment="1" applyProtection="1">
      <alignment horizontal="right" indent="1"/>
      <protection locked="0"/>
    </xf>
    <xf numFmtId="0" fontId="13" fillId="0" borderId="108" xfId="0" applyFont="1" applyBorder="1" applyAlignment="1">
      <alignment wrapText="1"/>
    </xf>
    <xf numFmtId="0" fontId="9" fillId="0" borderId="108" xfId="0" applyFont="1" applyBorder="1" applyAlignment="1">
      <alignment wrapText="1"/>
    </xf>
    <xf numFmtId="167" fontId="25" fillId="0" borderId="145" xfId="0" applyNumberFormat="1" applyFont="1" applyBorder="1" applyAlignment="1">
      <alignment horizontal="center"/>
    </xf>
    <xf numFmtId="169" fontId="28" fillId="37" borderId="0" xfId="20" applyBorder="1" applyAlignment="1">
      <alignment horizontal="center"/>
    </xf>
    <xf numFmtId="164" fontId="4" fillId="0" borderId="59" xfId="7" applyNumberFormat="1" applyFont="1" applyFill="1" applyBorder="1" applyAlignment="1">
      <alignment horizontal="center" vertical="center"/>
    </xf>
    <xf numFmtId="164" fontId="4" fillId="0" borderId="72" xfId="7" applyNumberFormat="1" applyFont="1" applyFill="1" applyBorder="1" applyAlignment="1">
      <alignment horizontal="center" vertical="center"/>
    </xf>
    <xf numFmtId="0" fontId="4" fillId="3" borderId="105" xfId="0" applyFont="1" applyFill="1" applyBorder="1" applyAlignment="1">
      <alignment horizontal="center" vertical="center"/>
    </xf>
    <xf numFmtId="164" fontId="4" fillId="3" borderId="105" xfId="7" applyNumberFormat="1" applyFont="1" applyFill="1" applyBorder="1" applyAlignment="1">
      <alignment horizontal="center" vertical="center"/>
    </xf>
    <xf numFmtId="164" fontId="4" fillId="3" borderId="24" xfId="7" applyNumberFormat="1" applyFont="1" applyFill="1" applyBorder="1" applyAlignment="1">
      <alignment horizontal="center" vertical="center"/>
    </xf>
    <xf numFmtId="164" fontId="4" fillId="0" borderId="107" xfId="7" applyNumberFormat="1" applyFont="1" applyFill="1" applyBorder="1" applyAlignment="1">
      <alignment horizontal="center" vertical="center"/>
    </xf>
    <xf numFmtId="164" fontId="4" fillId="0" borderId="108" xfId="7" applyNumberFormat="1" applyFont="1" applyFill="1" applyBorder="1" applyAlignment="1">
      <alignment horizontal="center" vertical="center"/>
    </xf>
    <xf numFmtId="164" fontId="4" fillId="0" borderId="122" xfId="7" applyNumberFormat="1" applyFont="1" applyFill="1" applyBorder="1" applyAlignment="1">
      <alignment horizontal="center" vertical="center"/>
    </xf>
    <xf numFmtId="164" fontId="4" fillId="0" borderId="26" xfId="7" applyNumberFormat="1" applyFont="1" applyFill="1" applyBorder="1" applyAlignment="1">
      <alignment horizontal="center" vertical="center"/>
    </xf>
    <xf numFmtId="164" fontId="4" fillId="0" borderId="28" xfId="7" applyNumberFormat="1" applyFont="1" applyFill="1" applyBorder="1" applyAlignment="1">
      <alignment horizontal="center" vertical="center"/>
    </xf>
    <xf numFmtId="164" fontId="4" fillId="0" borderId="27" xfId="7" applyNumberFormat="1" applyFont="1" applyFill="1" applyBorder="1" applyAlignment="1">
      <alignment horizontal="center" vertical="center"/>
    </xf>
    <xf numFmtId="164" fontId="4" fillId="0" borderId="30" xfId="7" applyNumberFormat="1" applyFont="1" applyFill="1" applyBorder="1" applyAlignment="1">
      <alignment vertical="center"/>
    </xf>
    <xf numFmtId="164" fontId="4" fillId="0" borderId="21" xfId="7" applyNumberFormat="1" applyFont="1" applyFill="1" applyBorder="1" applyAlignment="1">
      <alignment vertical="center"/>
    </xf>
    <xf numFmtId="164" fontId="4" fillId="0" borderId="103" xfId="7" applyNumberFormat="1" applyFont="1" applyFill="1" applyBorder="1" applyAlignment="1">
      <alignment vertical="center"/>
    </xf>
    <xf numFmtId="164" fontId="4" fillId="0" borderId="116" xfId="7" applyNumberFormat="1" applyFont="1" applyFill="1" applyBorder="1" applyAlignment="1">
      <alignment vertical="center"/>
    </xf>
    <xf numFmtId="10" fontId="4" fillId="0" borderId="101" xfId="20961" applyNumberFormat="1" applyFont="1" applyFill="1" applyBorder="1" applyAlignment="1">
      <alignment vertical="center"/>
    </xf>
    <xf numFmtId="10" fontId="4" fillId="0" borderId="118" xfId="20961" applyNumberFormat="1" applyFont="1" applyFill="1" applyBorder="1" applyAlignment="1">
      <alignment vertical="center"/>
    </xf>
    <xf numFmtId="10" fontId="115" fillId="0" borderId="107" xfId="20961" applyNumberFormat="1" applyFont="1" applyFill="1" applyBorder="1" applyAlignment="1" applyProtection="1">
      <alignment horizontal="right" vertical="center"/>
      <protection locked="0"/>
    </xf>
    <xf numFmtId="43" fontId="122" fillId="0" borderId="107" xfId="7" applyFont="1" applyBorder="1"/>
    <xf numFmtId="43" fontId="119" fillId="0" borderId="107" xfId="7" applyFont="1" applyBorder="1"/>
    <xf numFmtId="164" fontId="119" fillId="0" borderId="107" xfId="7" applyNumberFormat="1" applyFont="1" applyBorder="1"/>
    <xf numFmtId="164" fontId="122" fillId="0" borderId="107" xfId="7" applyNumberFormat="1" applyFont="1" applyBorder="1"/>
    <xf numFmtId="164" fontId="119" fillId="0" borderId="107" xfId="7" applyNumberFormat="1" applyFont="1" applyFill="1" applyBorder="1"/>
    <xf numFmtId="164" fontId="119" fillId="0" borderId="107" xfId="7" applyNumberFormat="1" applyFont="1" applyBorder="1" applyAlignment="1">
      <alignment horizontal="left" indent="1"/>
    </xf>
    <xf numFmtId="164" fontId="119" fillId="82" borderId="107" xfId="7" applyNumberFormat="1" applyFont="1" applyFill="1" applyBorder="1"/>
    <xf numFmtId="164" fontId="118" fillId="0" borderId="107" xfId="7" applyNumberFormat="1" applyFont="1" applyFill="1" applyBorder="1" applyAlignment="1">
      <alignment horizontal="left" vertical="center" wrapText="1"/>
    </xf>
    <xf numFmtId="164" fontId="119" fillId="0" borderId="107" xfId="7" applyNumberFormat="1" applyFont="1" applyBorder="1" applyAlignment="1">
      <alignment horizontal="center" vertical="center" wrapText="1"/>
    </xf>
    <xf numFmtId="164" fontId="119" fillId="0" borderId="107" xfId="7" applyNumberFormat="1" applyFont="1" applyBorder="1" applyAlignment="1">
      <alignment horizontal="center" vertical="center"/>
    </xf>
    <xf numFmtId="164" fontId="127" fillId="0" borderId="107" xfId="7" applyNumberFormat="1" applyFont="1" applyBorder="1"/>
    <xf numFmtId="9" fontId="127" fillId="0" borderId="107" xfId="20961" applyFont="1" applyBorder="1"/>
    <xf numFmtId="164" fontId="127" fillId="0" borderId="102" xfId="7" applyNumberFormat="1" applyFont="1" applyBorder="1"/>
    <xf numFmtId="9" fontId="127" fillId="0" borderId="102" xfId="20961" applyFont="1" applyBorder="1"/>
    <xf numFmtId="0" fontId="3" fillId="0" borderId="0" xfId="0" applyFont="1"/>
    <xf numFmtId="164" fontId="6" fillId="0" borderId="107" xfId="7" applyNumberFormat="1" applyFont="1" applyBorder="1" applyAlignment="1">
      <alignment vertical="center"/>
    </xf>
    <xf numFmtId="164" fontId="119" fillId="0" borderId="107" xfId="7" applyNumberFormat="1" applyFont="1" applyBorder="1" applyAlignment="1">
      <alignment horizontal="center"/>
    </xf>
    <xf numFmtId="166" fontId="118" fillId="36" borderId="107" xfId="21413" applyFont="1" applyFill="1" applyBorder="1" applyAlignment="1">
      <alignment horizontal="center"/>
    </xf>
    <xf numFmtId="164" fontId="122" fillId="0" borderId="107" xfId="7" applyNumberFormat="1" applyFont="1" applyBorder="1" applyAlignment="1">
      <alignment horizontal="center"/>
    </xf>
    <xf numFmtId="43" fontId="119" fillId="0" borderId="0" xfId="0" applyNumberFormat="1" applyFont="1" applyBorder="1"/>
    <xf numFmtId="164" fontId="119" fillId="0" borderId="7" xfId="7" applyNumberFormat="1" applyFont="1" applyBorder="1" applyAlignment="1">
      <alignment horizontal="center"/>
    </xf>
    <xf numFmtId="164" fontId="119" fillId="0" borderId="107" xfId="7" applyNumberFormat="1" applyFont="1" applyFill="1" applyBorder="1" applyAlignment="1">
      <alignment horizontal="center"/>
    </xf>
    <xf numFmtId="164" fontId="119" fillId="83" borderId="107" xfId="7" applyNumberFormat="1" applyFont="1" applyFill="1" applyBorder="1" applyAlignment="1">
      <alignment horizontal="center"/>
    </xf>
    <xf numFmtId="164" fontId="119" fillId="0" borderId="107" xfId="7" applyNumberFormat="1" applyFont="1" applyFill="1" applyBorder="1" applyAlignment="1">
      <alignment horizontal="center" vertical="top" wrapText="1"/>
    </xf>
    <xf numFmtId="164" fontId="119" fillId="0" borderId="107" xfId="7" applyNumberFormat="1" applyFont="1" applyFill="1" applyBorder="1" applyAlignment="1">
      <alignment horizontal="center" wrapText="1"/>
    </xf>
    <xf numFmtId="164" fontId="121" fillId="0" borderId="107" xfId="0" applyNumberFormat="1" applyFont="1" applyFill="1" applyBorder="1" applyAlignment="1">
      <alignment horizontal="left" vertical="center" wrapText="1"/>
    </xf>
    <xf numFmtId="14" fontId="4" fillId="0" borderId="0" xfId="0" applyNumberFormat="1" applyFont="1" applyAlignment="1">
      <alignment horizontal="left"/>
    </xf>
    <xf numFmtId="193" fontId="10" fillId="0" borderId="3" xfId="0" applyNumberFormat="1" applyFont="1" applyFill="1" applyBorder="1" applyAlignment="1" applyProtection="1">
      <alignment horizontal="right"/>
    </xf>
    <xf numFmtId="193" fontId="10" fillId="36" borderId="3" xfId="0" applyNumberFormat="1" applyFont="1" applyFill="1" applyBorder="1" applyAlignment="1" applyProtection="1">
      <alignment horizontal="right"/>
    </xf>
    <xf numFmtId="193" fontId="10" fillId="36" borderId="23" xfId="0" applyNumberFormat="1" applyFont="1" applyFill="1" applyBorder="1" applyAlignment="1" applyProtection="1">
      <alignment horizontal="right"/>
    </xf>
    <xf numFmtId="0" fontId="9" fillId="0" borderId="0" xfId="0" applyFont="1" applyAlignment="1">
      <alignment horizontal="left"/>
    </xf>
    <xf numFmtId="0" fontId="10" fillId="0" borderId="0" xfId="11" applyFont="1" applyFill="1" applyBorder="1" applyAlignment="1" applyProtection="1">
      <alignment horizontal="left"/>
    </xf>
    <xf numFmtId="0" fontId="6" fillId="0" borderId="5" xfId="0" applyFont="1" applyFill="1" applyBorder="1" applyAlignment="1">
      <alignment horizontal="center" vertical="center" wrapText="1"/>
    </xf>
    <xf numFmtId="0" fontId="6" fillId="0" borderId="68" xfId="0" applyFont="1" applyFill="1" applyBorder="1" applyAlignment="1">
      <alignment horizontal="center" vertical="center" wrapText="1"/>
    </xf>
    <xf numFmtId="0" fontId="6" fillId="0" borderId="6" xfId="0" applyFont="1" applyFill="1" applyBorder="1" applyAlignment="1">
      <alignment horizontal="center" vertical="center" wrapText="1"/>
    </xf>
    <xf numFmtId="3" fontId="23" fillId="36" borderId="107" xfId="0" applyNumberFormat="1" applyFont="1" applyFill="1" applyBorder="1" applyAlignment="1">
      <alignment horizontal="center" vertical="center" wrapText="1"/>
    </xf>
    <xf numFmtId="3" fontId="23" fillId="36" borderId="108" xfId="0" applyNumberFormat="1" applyFont="1" applyFill="1" applyBorder="1" applyAlignment="1">
      <alignment horizontal="center" vertical="center" wrapText="1"/>
    </xf>
    <xf numFmtId="3" fontId="23" fillId="36" borderId="122" xfId="0" applyNumberFormat="1" applyFont="1" applyFill="1" applyBorder="1" applyAlignment="1">
      <alignment horizontal="center" vertical="center" wrapText="1"/>
    </xf>
    <xf numFmtId="3" fontId="23" fillId="36" borderId="24" xfId="0" applyNumberFormat="1" applyFont="1" applyFill="1" applyBorder="1" applyAlignment="1">
      <alignment horizontal="center" vertical="center" wrapText="1"/>
    </xf>
    <xf numFmtId="3" fontId="23" fillId="0" borderId="107" xfId="0" applyNumberFormat="1" applyFont="1" applyBorder="1" applyAlignment="1">
      <alignment horizontal="center" vertical="center" wrapText="1"/>
    </xf>
    <xf numFmtId="3" fontId="23" fillId="0" borderId="108" xfId="0" applyNumberFormat="1" applyFont="1" applyBorder="1" applyAlignment="1">
      <alignment horizontal="center" vertical="center" wrapText="1"/>
    </xf>
    <xf numFmtId="3" fontId="23" fillId="0" borderId="24" xfId="0" applyNumberFormat="1" applyFont="1" applyBorder="1" applyAlignment="1">
      <alignment horizontal="center" vertical="center" wrapText="1"/>
    </xf>
    <xf numFmtId="3" fontId="23" fillId="0" borderId="107" xfId="0" applyNumberFormat="1" applyFont="1" applyFill="1" applyBorder="1" applyAlignment="1">
      <alignment horizontal="center" vertical="center" wrapText="1"/>
    </xf>
    <xf numFmtId="3" fontId="23" fillId="0" borderId="24" xfId="0" applyNumberFormat="1" applyFont="1" applyFill="1" applyBorder="1" applyAlignment="1">
      <alignment horizontal="center" vertical="center" wrapText="1"/>
    </xf>
    <xf numFmtId="3" fontId="23" fillId="36" borderId="26" xfId="0" applyNumberFormat="1" applyFont="1" applyFill="1" applyBorder="1" applyAlignment="1">
      <alignment horizontal="center" vertical="center" wrapText="1"/>
    </xf>
    <xf numFmtId="3" fontId="23" fillId="36" borderId="28" xfId="0" applyNumberFormat="1" applyFont="1" applyFill="1" applyBorder="1" applyAlignment="1">
      <alignment horizontal="center" vertical="center" wrapText="1"/>
    </xf>
    <xf numFmtId="3" fontId="23" fillId="36" borderId="27" xfId="0" applyNumberFormat="1" applyFont="1" applyFill="1" applyBorder="1" applyAlignment="1">
      <alignment horizontal="center" vertical="center" wrapText="1"/>
    </xf>
    <xf numFmtId="3" fontId="23" fillId="36" borderId="43" xfId="0" applyNumberFormat="1" applyFont="1" applyFill="1" applyBorder="1" applyAlignment="1">
      <alignment horizontal="center" vertical="center" wrapText="1"/>
    </xf>
    <xf numFmtId="0" fontId="64" fillId="0" borderId="20" xfId="0" applyNumberFormat="1" applyFont="1" applyFill="1" applyBorder="1" applyAlignment="1">
      <alignment horizontal="center" vertical="center" wrapText="1"/>
    </xf>
    <xf numFmtId="164" fontId="122" fillId="0" borderId="107" xfId="7" applyNumberFormat="1" applyFont="1" applyFill="1" applyBorder="1"/>
    <xf numFmtId="43" fontId="7" fillId="0" borderId="0" xfId="7" applyFont="1" applyAlignment="1">
      <alignment horizontal="left"/>
    </xf>
    <xf numFmtId="14" fontId="119" fillId="0" borderId="0" xfId="0" applyNumberFormat="1" applyFont="1" applyAlignment="1">
      <alignment horizontal="left"/>
    </xf>
    <xf numFmtId="0" fontId="119" fillId="0" borderId="0" xfId="0" applyFont="1" applyAlignment="1">
      <alignment horizontal="center"/>
    </xf>
    <xf numFmtId="166" fontId="118" fillId="36" borderId="107" xfId="21413" applyNumberFormat="1" applyFont="1" applyFill="1" applyBorder="1" applyAlignment="1">
      <alignment horizontal="center"/>
    </xf>
    <xf numFmtId="0" fontId="7" fillId="0" borderId="0" xfId="0" applyFont="1" applyAlignment="1">
      <alignment horizontal="center"/>
    </xf>
    <xf numFmtId="0" fontId="4" fillId="0" borderId="0" xfId="0" applyFont="1" applyAlignment="1">
      <alignment horizontal="center"/>
    </xf>
    <xf numFmtId="0" fontId="7" fillId="0" borderId="0" xfId="0" applyFont="1" applyBorder="1" applyAlignment="1">
      <alignment horizontal="center"/>
    </xf>
    <xf numFmtId="0" fontId="4" fillId="0" borderId="0" xfId="0" applyFont="1" applyBorder="1" applyAlignment="1">
      <alignment horizontal="center"/>
    </xf>
    <xf numFmtId="0" fontId="2" fillId="0" borderId="20" xfId="0" applyNumberFormat="1" applyFont="1" applyFill="1" applyBorder="1" applyAlignment="1">
      <alignment horizontal="center" vertical="center" wrapText="1"/>
    </xf>
    <xf numFmtId="0" fontId="2" fillId="0" borderId="21" xfId="0" applyNumberFormat="1" applyFont="1" applyFill="1" applyBorder="1" applyAlignment="1">
      <alignment horizontal="center" vertical="center" wrapText="1"/>
    </xf>
    <xf numFmtId="169" fontId="28" fillId="37" borderId="100" xfId="20" applyBorder="1" applyAlignment="1">
      <alignment horizontal="center"/>
    </xf>
    <xf numFmtId="193" fontId="7" fillId="0" borderId="107" xfId="0" applyNumberFormat="1" applyFont="1" applyFill="1" applyBorder="1" applyAlignment="1" applyProtection="1">
      <alignment horizontal="center" vertical="center" wrapText="1"/>
      <protection locked="0"/>
    </xf>
    <xf numFmtId="193" fontId="4" fillId="0" borderId="107" xfId="0" applyNumberFormat="1" applyFont="1" applyFill="1" applyBorder="1" applyAlignment="1" applyProtection="1">
      <alignment horizontal="center" vertical="center" wrapText="1"/>
      <protection locked="0"/>
    </xf>
    <xf numFmtId="10" fontId="4" fillId="0" borderId="107" xfId="20961" applyNumberFormat="1" applyFont="1" applyFill="1" applyBorder="1" applyAlignment="1" applyProtection="1">
      <alignment horizontal="center" vertical="center" wrapText="1"/>
      <protection locked="0"/>
    </xf>
    <xf numFmtId="10" fontId="4" fillId="0" borderId="107" xfId="20961" applyNumberFormat="1" applyFont="1" applyBorder="1" applyAlignment="1" applyProtection="1">
      <alignment horizontal="center" vertical="center" wrapText="1"/>
      <protection locked="0"/>
    </xf>
    <xf numFmtId="10" fontId="9" fillId="2" borderId="107" xfId="20961" applyNumberFormat="1" applyFont="1" applyFill="1" applyBorder="1" applyAlignment="1" applyProtection="1">
      <alignment horizontal="center" vertical="center"/>
      <protection locked="0"/>
    </xf>
    <xf numFmtId="10" fontId="17" fillId="2" borderId="107" xfId="20961" applyNumberFormat="1" applyFont="1" applyFill="1" applyBorder="1" applyAlignment="1" applyProtection="1">
      <alignment horizontal="center" vertical="center"/>
      <protection locked="0"/>
    </xf>
    <xf numFmtId="9" fontId="28" fillId="37" borderId="0" xfId="20961" applyFont="1" applyFill="1" applyBorder="1" applyAlignment="1">
      <alignment horizontal="center"/>
    </xf>
    <xf numFmtId="10" fontId="28" fillId="37" borderId="0" xfId="20961" applyNumberFormat="1" applyFont="1" applyFill="1" applyBorder="1" applyAlignment="1">
      <alignment horizontal="center"/>
    </xf>
    <xf numFmtId="193" fontId="9" fillId="2" borderId="107" xfId="0" applyNumberFormat="1" applyFont="1" applyFill="1" applyBorder="1" applyAlignment="1" applyProtection="1">
      <alignment horizontal="center" vertical="center"/>
      <protection locked="0"/>
    </xf>
    <xf numFmtId="193" fontId="17" fillId="2" borderId="107" xfId="0" applyNumberFormat="1" applyFont="1" applyFill="1" applyBorder="1" applyAlignment="1" applyProtection="1">
      <alignment horizontal="center" vertical="center"/>
      <protection locked="0"/>
    </xf>
    <xf numFmtId="9" fontId="9" fillId="2" borderId="107" xfId="20961" applyFont="1" applyFill="1" applyBorder="1" applyAlignment="1" applyProtection="1">
      <alignment horizontal="center" vertical="center"/>
      <protection locked="0"/>
    </xf>
    <xf numFmtId="9" fontId="17" fillId="2" borderId="107" xfId="20961" applyFont="1" applyFill="1" applyBorder="1" applyAlignment="1" applyProtection="1">
      <alignment horizontal="center" vertical="center"/>
      <protection locked="0"/>
    </xf>
    <xf numFmtId="193" fontId="9" fillId="2" borderId="102" xfId="0" applyNumberFormat="1" applyFont="1" applyFill="1" applyBorder="1" applyAlignment="1" applyProtection="1">
      <alignment horizontal="center" vertical="center"/>
      <protection locked="0"/>
    </xf>
    <xf numFmtId="193" fontId="17" fillId="2" borderId="102" xfId="0" applyNumberFormat="1" applyFont="1" applyFill="1" applyBorder="1" applyAlignment="1" applyProtection="1">
      <alignment horizontal="center" vertical="center"/>
      <protection locked="0"/>
    </xf>
    <xf numFmtId="0" fontId="9" fillId="0" borderId="1" xfId="0" applyFont="1" applyBorder="1" applyAlignment="1">
      <alignment horizontal="left"/>
    </xf>
    <xf numFmtId="0" fontId="9" fillId="0" borderId="19" xfId="0" applyFont="1" applyFill="1" applyBorder="1" applyAlignment="1">
      <alignment horizontal="left" vertical="center" wrapText="1"/>
    </xf>
    <xf numFmtId="0" fontId="9" fillId="0" borderId="124" xfId="0" applyFont="1" applyFill="1" applyBorder="1" applyAlignment="1">
      <alignment horizontal="left" vertical="center" wrapText="1"/>
    </xf>
    <xf numFmtId="0" fontId="9" fillId="0" borderId="124" xfId="0" applyFont="1" applyBorder="1" applyAlignment="1">
      <alignment horizontal="left" vertical="center" wrapText="1"/>
    </xf>
    <xf numFmtId="0" fontId="9" fillId="2" borderId="124" xfId="0" applyFont="1" applyFill="1" applyBorder="1" applyAlignment="1">
      <alignment horizontal="left" vertical="center"/>
    </xf>
    <xf numFmtId="0" fontId="15" fillId="0" borderId="124" xfId="0" applyFont="1" applyFill="1" applyBorder="1" applyAlignment="1">
      <alignment horizontal="left" vertical="center" wrapText="1"/>
    </xf>
    <xf numFmtId="0" fontId="9" fillId="2" borderId="115" xfId="0" applyFont="1" applyFill="1" applyBorder="1" applyAlignment="1">
      <alignment horizontal="left" vertical="center"/>
    </xf>
    <xf numFmtId="0" fontId="9" fillId="2" borderId="25" xfId="0" applyFont="1" applyFill="1" applyBorder="1" applyAlignment="1">
      <alignment horizontal="left" vertical="center"/>
    </xf>
    <xf numFmtId="14" fontId="15" fillId="0" borderId="0" xfId="0" applyNumberFormat="1" applyFont="1" applyAlignment="1">
      <alignment horizontal="left"/>
    </xf>
    <xf numFmtId="43" fontId="15" fillId="0" borderId="0" xfId="7" applyFont="1" applyAlignment="1">
      <alignment horizontal="left"/>
    </xf>
    <xf numFmtId="195" fontId="6" fillId="0" borderId="122" xfId="7" applyNumberFormat="1" applyFont="1" applyBorder="1"/>
    <xf numFmtId="10" fontId="3" fillId="0" borderId="146" xfId="20961" applyNumberFormat="1" applyFont="1" applyBorder="1" applyAlignment="1">
      <alignment horizontal="center" wrapText="1"/>
    </xf>
    <xf numFmtId="193" fontId="4" fillId="0" borderId="122" xfId="0" applyNumberFormat="1" applyFont="1" applyFill="1" applyBorder="1" applyAlignment="1" applyProtection="1">
      <alignment horizontal="center" vertical="center" wrapText="1"/>
      <protection locked="0"/>
    </xf>
    <xf numFmtId="10" fontId="4" fillId="0" borderId="122" xfId="20961" applyNumberFormat="1" applyFont="1" applyBorder="1" applyAlignment="1" applyProtection="1">
      <alignment horizontal="center" vertical="center" wrapText="1"/>
      <protection locked="0"/>
    </xf>
    <xf numFmtId="10" fontId="17" fillId="2" borderId="122" xfId="20961" applyNumberFormat="1" applyFont="1" applyFill="1" applyBorder="1" applyAlignment="1" applyProtection="1">
      <alignment horizontal="center" vertical="center"/>
      <protection locked="0"/>
    </xf>
    <xf numFmtId="9" fontId="28" fillId="37" borderId="100" xfId="20961" applyFont="1" applyFill="1" applyBorder="1" applyAlignment="1">
      <alignment horizontal="center"/>
    </xf>
    <xf numFmtId="10" fontId="28" fillId="37" borderId="100" xfId="20961" applyNumberFormat="1" applyFont="1" applyFill="1" applyBorder="1" applyAlignment="1">
      <alignment horizontal="center"/>
    </xf>
    <xf numFmtId="10" fontId="9" fillId="2" borderId="122" xfId="20961" applyNumberFormat="1" applyFont="1" applyFill="1" applyBorder="1" applyAlignment="1" applyProtection="1">
      <alignment horizontal="center" vertical="center"/>
      <protection locked="0"/>
    </xf>
    <xf numFmtId="193" fontId="9" fillId="2" borderId="122" xfId="0" applyNumberFormat="1" applyFont="1" applyFill="1" applyBorder="1" applyAlignment="1" applyProtection="1">
      <alignment horizontal="center" vertical="center"/>
      <protection locked="0"/>
    </xf>
    <xf numFmtId="193" fontId="17" fillId="2" borderId="122" xfId="0" applyNumberFormat="1" applyFont="1" applyFill="1" applyBorder="1" applyAlignment="1" applyProtection="1">
      <alignment horizontal="center" vertical="center"/>
      <protection locked="0"/>
    </xf>
    <xf numFmtId="9" fontId="17" fillId="2" borderId="122" xfId="20961" applyFont="1" applyFill="1" applyBorder="1" applyAlignment="1" applyProtection="1">
      <alignment horizontal="center" vertical="center"/>
      <protection locked="0"/>
    </xf>
    <xf numFmtId="193" fontId="17" fillId="2" borderId="116" xfId="0" applyNumberFormat="1" applyFont="1" applyFill="1" applyBorder="1" applyAlignment="1" applyProtection="1">
      <alignment horizontal="center" vertical="center"/>
      <protection locked="0"/>
    </xf>
    <xf numFmtId="9" fontId="9" fillId="2" borderId="26" xfId="20961" applyFont="1" applyFill="1" applyBorder="1" applyAlignment="1" applyProtection="1">
      <alignment horizontal="center" vertical="center"/>
      <protection locked="0"/>
    </xf>
    <xf numFmtId="9" fontId="17" fillId="2" borderId="26" xfId="20961" applyFont="1" applyFill="1" applyBorder="1" applyAlignment="1" applyProtection="1">
      <alignment horizontal="center" vertical="center"/>
      <protection locked="0"/>
    </xf>
    <xf numFmtId="9" fontId="17" fillId="2" borderId="27" xfId="20961" applyFont="1" applyFill="1" applyBorder="1" applyAlignment="1" applyProtection="1">
      <alignment horizontal="center" vertical="center"/>
      <protection locked="0"/>
    </xf>
    <xf numFmtId="14" fontId="6" fillId="0" borderId="0" xfId="0" applyNumberFormat="1" applyFont="1" applyAlignment="1">
      <alignment horizontal="left"/>
    </xf>
    <xf numFmtId="9" fontId="9" fillId="0" borderId="122" xfId="0" applyNumberFormat="1" applyFont="1" applyBorder="1" applyAlignment="1">
      <alignment wrapText="1"/>
    </xf>
    <xf numFmtId="0" fontId="9" fillId="0" borderId="0" xfId="11" applyFont="1" applyFill="1" applyBorder="1" applyAlignment="1" applyProtection="1">
      <alignment horizontal="center"/>
    </xf>
    <xf numFmtId="0" fontId="6" fillId="36" borderId="122" xfId="0" applyFont="1" applyFill="1" applyBorder="1" applyAlignment="1">
      <alignment horizontal="center" vertical="center" wrapText="1"/>
    </xf>
    <xf numFmtId="1" fontId="111" fillId="0" borderId="122" xfId="0" applyNumberFormat="1" applyFont="1" applyFill="1" applyBorder="1" applyAlignment="1">
      <alignment horizontal="center" vertical="center" wrapText="1"/>
    </xf>
    <xf numFmtId="0" fontId="15" fillId="0" borderId="0" xfId="0" applyFont="1" applyAlignment="1">
      <alignment horizontal="left"/>
    </xf>
    <xf numFmtId="193" fontId="7" fillId="3" borderId="122" xfId="2" applyNumberFormat="1" applyFont="1" applyFill="1" applyBorder="1" applyAlignment="1" applyProtection="1">
      <alignment horizontal="center" vertical="top" wrapText="1"/>
      <protection locked="0"/>
    </xf>
    <xf numFmtId="193" fontId="7" fillId="3" borderId="27" xfId="2" applyNumberFormat="1" applyFont="1" applyFill="1" applyBorder="1" applyAlignment="1" applyProtection="1">
      <alignment horizontal="center" vertical="top" wrapText="1"/>
      <protection locked="0"/>
    </xf>
    <xf numFmtId="193" fontId="4" fillId="36" borderId="26" xfId="0" applyNumberFormat="1" applyFont="1" applyFill="1" applyBorder="1" applyAlignment="1">
      <alignment horizontal="center"/>
    </xf>
    <xf numFmtId="9" fontId="4" fillId="36" borderId="27" xfId="20961" applyFont="1" applyFill="1" applyBorder="1" applyAlignment="1">
      <alignment horizontal="center"/>
    </xf>
    <xf numFmtId="0" fontId="9" fillId="0" borderId="0" xfId="0" applyFont="1" applyFill="1" applyBorder="1" applyAlignment="1" applyProtection="1">
      <alignment horizontal="center"/>
    </xf>
    <xf numFmtId="10" fontId="9" fillId="0" borderId="0" xfId="6" applyNumberFormat="1" applyFont="1" applyFill="1" applyBorder="1" applyAlignment="1" applyProtection="1">
      <alignment horizontal="center"/>
      <protection locked="0"/>
    </xf>
    <xf numFmtId="0" fontId="9" fillId="0" borderId="0" xfId="0" applyFont="1" applyFill="1" applyBorder="1" applyAlignment="1" applyProtection="1">
      <alignment horizontal="center"/>
      <protection locked="0"/>
    </xf>
    <xf numFmtId="0" fontId="18" fillId="0" borderId="0" xfId="0" applyFont="1" applyFill="1" applyBorder="1" applyAlignment="1" applyProtection="1">
      <alignment horizontal="center"/>
      <protection locked="0"/>
    </xf>
    <xf numFmtId="193" fontId="9" fillId="0" borderId="3" xfId="7" applyNumberFormat="1" applyFont="1" applyFill="1" applyBorder="1" applyAlignment="1" applyProtection="1">
      <alignment horizontal="center"/>
    </xf>
    <xf numFmtId="193" fontId="9" fillId="36" borderId="3" xfId="7" applyNumberFormat="1" applyFont="1" applyFill="1" applyBorder="1" applyAlignment="1" applyProtection="1">
      <alignment horizontal="center"/>
    </xf>
    <xf numFmtId="193" fontId="9" fillId="0" borderId="10" xfId="0" applyNumberFormat="1" applyFont="1" applyFill="1" applyBorder="1" applyAlignment="1" applyProtection="1">
      <alignment horizontal="center"/>
    </xf>
    <xf numFmtId="193" fontId="9" fillId="0" borderId="3" xfId="0" applyNumberFormat="1" applyFont="1" applyFill="1" applyBorder="1" applyAlignment="1" applyProtection="1">
      <alignment horizontal="center"/>
    </xf>
    <xf numFmtId="193" fontId="9" fillId="36" borderId="23" xfId="0" applyNumberFormat="1" applyFont="1" applyFill="1" applyBorder="1" applyAlignment="1" applyProtection="1">
      <alignment horizontal="center"/>
    </xf>
    <xf numFmtId="193" fontId="9" fillId="0" borderId="3" xfId="7" applyNumberFormat="1" applyFont="1" applyFill="1" applyBorder="1" applyAlignment="1" applyProtection="1">
      <alignment horizontal="center"/>
      <protection locked="0"/>
    </xf>
    <xf numFmtId="193" fontId="9" fillId="0" borderId="10" xfId="0" applyNumberFormat="1" applyFont="1" applyFill="1" applyBorder="1" applyAlignment="1" applyProtection="1">
      <alignment horizontal="center"/>
      <protection locked="0"/>
    </xf>
    <xf numFmtId="193" fontId="9" fillId="0" borderId="3" xfId="0" applyNumberFormat="1" applyFont="1" applyFill="1" applyBorder="1" applyAlignment="1" applyProtection="1">
      <alignment horizontal="center"/>
      <protection locked="0"/>
    </xf>
    <xf numFmtId="193" fontId="9" fillId="0" borderId="23" xfId="0" applyNumberFormat="1" applyFont="1" applyFill="1" applyBorder="1" applyAlignment="1" applyProtection="1">
      <alignment horizontal="center"/>
    </xf>
    <xf numFmtId="194" fontId="9" fillId="36" borderId="3" xfId="7" applyNumberFormat="1" applyFont="1" applyFill="1" applyBorder="1" applyAlignment="1" applyProtection="1">
      <alignment horizontal="center"/>
    </xf>
    <xf numFmtId="194" fontId="9" fillId="36" borderId="23" xfId="0" applyNumberFormat="1" applyFont="1" applyFill="1" applyBorder="1" applyAlignment="1" applyProtection="1">
      <alignment horizontal="center"/>
    </xf>
    <xf numFmtId="193" fontId="9" fillId="36" borderId="26" xfId="7" applyNumberFormat="1" applyFont="1" applyFill="1" applyBorder="1" applyAlignment="1" applyProtection="1">
      <alignment horizontal="center"/>
    </xf>
    <xf numFmtId="194" fontId="9" fillId="36" borderId="26" xfId="7" applyNumberFormat="1" applyFont="1" applyFill="1" applyBorder="1" applyAlignment="1" applyProtection="1">
      <alignment horizontal="center"/>
    </xf>
    <xf numFmtId="193" fontId="9" fillId="36" borderId="27" xfId="0" applyNumberFormat="1" applyFont="1" applyFill="1" applyBorder="1" applyAlignment="1" applyProtection="1">
      <alignment horizontal="center"/>
    </xf>
    <xf numFmtId="193" fontId="4" fillId="0" borderId="0" xfId="0" applyNumberFormat="1" applyFont="1" applyAlignment="1">
      <alignment horizontal="center"/>
    </xf>
    <xf numFmtId="0" fontId="4" fillId="0" borderId="20" xfId="0" applyFont="1" applyBorder="1" applyAlignment="1">
      <alignment horizontal="center"/>
    </xf>
    <xf numFmtId="0" fontId="106" fillId="0" borderId="74" xfId="0" applyFont="1" applyBorder="1" applyAlignment="1">
      <alignment horizontal="left" vertical="center" wrapText="1"/>
    </xf>
    <xf numFmtId="0" fontId="106" fillId="0" borderId="73" xfId="0" applyFont="1" applyBorder="1" applyAlignment="1">
      <alignment horizontal="left" vertical="center" wrapText="1"/>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3" xfId="0" applyFont="1" applyFill="1" applyBorder="1" applyAlignment="1" applyProtection="1">
      <alignment horizontal="center"/>
    </xf>
    <xf numFmtId="0" fontId="9"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7"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07" xfId="0" applyFont="1" applyFill="1" applyBorder="1" applyAlignment="1">
      <alignment horizontal="center" vertical="center" wrapText="1"/>
    </xf>
    <xf numFmtId="0" fontId="4" fillId="0" borderId="108" xfId="0" applyFont="1" applyFill="1" applyBorder="1" applyAlignment="1">
      <alignment horizontal="center"/>
    </xf>
    <xf numFmtId="0" fontId="4" fillId="0" borderId="24" xfId="0" applyFont="1" applyFill="1" applyBorder="1" applyAlignment="1">
      <alignment horizontal="center"/>
    </xf>
    <xf numFmtId="0" fontId="6" fillId="36" borderId="126"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23" xfId="0" applyFont="1" applyFill="1" applyBorder="1" applyAlignment="1">
      <alignment horizontal="center" vertical="center" wrapText="1"/>
    </xf>
    <xf numFmtId="0" fontId="6" fillId="36" borderId="106" xfId="0" applyFont="1" applyFill="1" applyBorder="1" applyAlignment="1">
      <alignment horizontal="center" vertical="center" wrapText="1"/>
    </xf>
    <xf numFmtId="0" fontId="103" fillId="3" borderId="75" xfId="13" applyFont="1" applyFill="1" applyBorder="1" applyAlignment="1" applyProtection="1">
      <alignment horizontal="center" vertical="center" wrapText="1"/>
      <protection locked="0"/>
    </xf>
    <xf numFmtId="0" fontId="103" fillId="3" borderId="7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164" fontId="15" fillId="0" borderId="98" xfId="1" applyNumberFormat="1" applyFont="1" applyFill="1" applyBorder="1" applyAlignment="1" applyProtection="1">
      <alignment horizontal="center" vertical="center" wrapText="1"/>
      <protection locked="0"/>
    </xf>
    <xf numFmtId="164" fontId="15" fillId="0" borderId="9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101"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148" xfId="0" applyFont="1" applyFill="1" applyBorder="1" applyAlignment="1">
      <alignment horizontal="center" vertical="center" wrapText="1"/>
    </xf>
    <xf numFmtId="0" fontId="4" fillId="0" borderId="147" xfId="0" applyFont="1" applyFill="1" applyBorder="1" applyAlignment="1">
      <alignment horizontal="center" vertical="center" wrapText="1"/>
    </xf>
    <xf numFmtId="0" fontId="14" fillId="0" borderId="60" xfId="0" applyFont="1" applyFill="1" applyBorder="1" applyAlignment="1">
      <alignment horizontal="left" vertical="center"/>
    </xf>
    <xf numFmtId="0" fontId="14" fillId="0" borderId="61" xfId="0" applyFont="1" applyFill="1" applyBorder="1" applyAlignment="1">
      <alignment horizontal="left" vertical="center"/>
    </xf>
    <xf numFmtId="0" fontId="4" fillId="0" borderId="61" xfId="0" applyFont="1" applyFill="1" applyBorder="1" applyAlignment="1">
      <alignment horizontal="center" vertical="center" wrapText="1"/>
    </xf>
    <xf numFmtId="0" fontId="4" fillId="0" borderId="114" xfId="0" applyFont="1" applyFill="1" applyBorder="1" applyAlignment="1">
      <alignment horizontal="center" vertical="center" wrapText="1"/>
    </xf>
    <xf numFmtId="0" fontId="4" fillId="0" borderId="20" xfId="0" applyFont="1" applyBorder="1" applyAlignment="1">
      <alignment horizontal="center"/>
    </xf>
    <xf numFmtId="0" fontId="4" fillId="0" borderId="21" xfId="0" applyFont="1" applyBorder="1" applyAlignment="1">
      <alignment horizontal="center" vertical="center" wrapText="1"/>
    </xf>
    <xf numFmtId="0" fontId="4" fillId="0" borderId="122" xfId="0" applyFont="1" applyBorder="1" applyAlignment="1">
      <alignment horizontal="center" vertical="center" wrapText="1"/>
    </xf>
    <xf numFmtId="0" fontId="121" fillId="0" borderId="129" xfId="0" applyNumberFormat="1" applyFont="1" applyFill="1" applyBorder="1" applyAlignment="1">
      <alignment horizontal="left" vertical="center" wrapText="1"/>
    </xf>
    <xf numFmtId="0" fontId="121" fillId="0" borderId="130" xfId="0" applyNumberFormat="1" applyFont="1" applyFill="1" applyBorder="1" applyAlignment="1">
      <alignment horizontal="left" vertical="center" wrapText="1"/>
    </xf>
    <xf numFmtId="0" fontId="121" fillId="0" borderId="132" xfId="0" applyNumberFormat="1" applyFont="1" applyFill="1" applyBorder="1" applyAlignment="1">
      <alignment horizontal="left" vertical="center" wrapText="1"/>
    </xf>
    <xf numFmtId="0" fontId="121" fillId="0" borderId="133" xfId="0" applyNumberFormat="1" applyFont="1" applyFill="1" applyBorder="1" applyAlignment="1">
      <alignment horizontal="left" vertical="center" wrapText="1"/>
    </xf>
    <xf numFmtId="0" fontId="121" fillId="0" borderId="135" xfId="0" applyNumberFormat="1" applyFont="1" applyFill="1" applyBorder="1" applyAlignment="1">
      <alignment horizontal="left" vertical="center" wrapText="1"/>
    </xf>
    <xf numFmtId="0" fontId="121" fillId="0" borderId="136" xfId="0" applyNumberFormat="1" applyFont="1" applyFill="1" applyBorder="1" applyAlignment="1">
      <alignment horizontal="left" vertical="center" wrapText="1"/>
    </xf>
    <xf numFmtId="0" fontId="122" fillId="0" borderId="103" xfId="0" applyFont="1" applyFill="1" applyBorder="1" applyAlignment="1">
      <alignment horizontal="center" vertical="center" wrapText="1"/>
    </xf>
    <xf numFmtId="0" fontId="122" fillId="0" borderId="121" xfId="0" applyFont="1" applyFill="1" applyBorder="1" applyAlignment="1">
      <alignment horizontal="center" vertical="center" wrapText="1"/>
    </xf>
    <xf numFmtId="0" fontId="122" fillId="0" borderId="131" xfId="0" applyFont="1" applyFill="1" applyBorder="1" applyAlignment="1">
      <alignment horizontal="center" vertical="center" wrapText="1"/>
    </xf>
    <xf numFmtId="0" fontId="122" fillId="0" borderId="59" xfId="0" applyFont="1" applyFill="1" applyBorder="1" applyAlignment="1">
      <alignment horizontal="center" vertical="center" wrapText="1"/>
    </xf>
    <xf numFmtId="0" fontId="122" fillId="0" borderId="134" xfId="0" applyFont="1" applyFill="1" applyBorder="1" applyAlignment="1">
      <alignment horizontal="center" vertical="center" wrapText="1"/>
    </xf>
    <xf numFmtId="0" fontId="122" fillId="0" borderId="11" xfId="0" applyFont="1" applyFill="1" applyBorder="1" applyAlignment="1">
      <alignment horizontal="center" vertical="center" wrapText="1"/>
    </xf>
    <xf numFmtId="0" fontId="119" fillId="0" borderId="102" xfId="0" applyFont="1" applyBorder="1" applyAlignment="1">
      <alignment horizontal="center" vertical="center" wrapText="1"/>
    </xf>
    <xf numFmtId="0" fontId="119" fillId="0" borderId="7" xfId="0" applyFont="1" applyBorder="1" applyAlignment="1">
      <alignment horizontal="center" vertical="center" wrapText="1"/>
    </xf>
    <xf numFmtId="0" fontId="119" fillId="0" borderId="107" xfId="0" applyFont="1" applyBorder="1" applyAlignment="1">
      <alignment horizontal="center" vertical="center" wrapText="1"/>
    </xf>
    <xf numFmtId="0" fontId="126" fillId="0" borderId="107" xfId="0" applyFont="1" applyFill="1" applyBorder="1" applyAlignment="1">
      <alignment horizontal="center" vertical="center"/>
    </xf>
    <xf numFmtId="0" fontId="126" fillId="0" borderId="103" xfId="0" applyFont="1" applyFill="1" applyBorder="1" applyAlignment="1">
      <alignment horizontal="center" vertical="center"/>
    </xf>
    <xf numFmtId="0" fontId="126" fillId="0" borderId="131" xfId="0" applyFont="1" applyFill="1" applyBorder="1" applyAlignment="1">
      <alignment horizontal="center" vertical="center"/>
    </xf>
    <xf numFmtId="0" fontId="126" fillId="0" borderId="59" xfId="0" applyFont="1" applyFill="1" applyBorder="1" applyAlignment="1">
      <alignment horizontal="center" vertical="center"/>
    </xf>
    <xf numFmtId="0" fontId="126" fillId="0" borderId="11" xfId="0" applyFont="1" applyFill="1" applyBorder="1" applyAlignment="1">
      <alignment horizontal="center" vertical="center"/>
    </xf>
    <xf numFmtId="0" fontId="122" fillId="0" borderId="107" xfId="0" applyFont="1" applyFill="1" applyBorder="1" applyAlignment="1">
      <alignment horizontal="center" vertical="center" wrapText="1"/>
    </xf>
    <xf numFmtId="0" fontId="122" fillId="0" borderId="137" xfId="0" applyFont="1" applyFill="1" applyBorder="1" applyAlignment="1">
      <alignment horizontal="center" vertical="center" wrapText="1"/>
    </xf>
    <xf numFmtId="0" fontId="122" fillId="0" borderId="138" xfId="0" applyFont="1" applyFill="1" applyBorder="1" applyAlignment="1">
      <alignment horizontal="center" vertical="center" wrapText="1"/>
    </xf>
    <xf numFmtId="0" fontId="119" fillId="0" borderId="108" xfId="0" applyFont="1" applyFill="1" applyBorder="1" applyAlignment="1">
      <alignment horizontal="center" vertical="center" wrapText="1"/>
    </xf>
    <xf numFmtId="0" fontId="119" fillId="0" borderId="105" xfId="0" applyFont="1" applyFill="1" applyBorder="1" applyAlignment="1">
      <alignment horizontal="center" vertical="center" wrapText="1"/>
    </xf>
    <xf numFmtId="0" fontId="119" fillId="0" borderId="106" xfId="0" applyFont="1" applyFill="1" applyBorder="1" applyAlignment="1">
      <alignment horizontal="center" vertical="center" wrapText="1"/>
    </xf>
    <xf numFmtId="0" fontId="122" fillId="0" borderId="139" xfId="0" applyFont="1" applyFill="1" applyBorder="1" applyAlignment="1">
      <alignment horizontal="center" vertical="center" wrapText="1"/>
    </xf>
    <xf numFmtId="0" fontId="122" fillId="0" borderId="7" xfId="0" applyFont="1" applyFill="1" applyBorder="1" applyAlignment="1">
      <alignment horizontal="center" vertical="center" wrapText="1"/>
    </xf>
    <xf numFmtId="0" fontId="119" fillId="0" borderId="139"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9" fillId="0" borderId="137" xfId="0" applyFont="1" applyFill="1" applyBorder="1" applyAlignment="1">
      <alignment horizontal="center" vertical="center" wrapText="1"/>
    </xf>
    <xf numFmtId="0" fontId="119" fillId="0" borderId="0" xfId="0" applyFont="1" applyFill="1" applyBorder="1" applyAlignment="1">
      <alignment horizontal="center" vertical="center" wrapText="1"/>
    </xf>
    <xf numFmtId="0" fontId="119" fillId="0" borderId="138" xfId="0" applyFont="1" applyFill="1" applyBorder="1" applyAlignment="1">
      <alignment horizontal="center" vertical="center" wrapText="1"/>
    </xf>
    <xf numFmtId="0" fontId="119" fillId="0" borderId="11" xfId="0" applyFont="1" applyBorder="1" applyAlignment="1">
      <alignment horizontal="center" vertical="center" wrapText="1"/>
    </xf>
    <xf numFmtId="0" fontId="121" fillId="0" borderId="103" xfId="0" applyNumberFormat="1" applyFont="1" applyFill="1" applyBorder="1" applyAlignment="1">
      <alignment horizontal="left" vertical="top" wrapText="1"/>
    </xf>
    <xf numFmtId="0" fontId="121" fillId="0" borderId="131" xfId="0" applyNumberFormat="1" applyFont="1" applyFill="1" applyBorder="1" applyAlignment="1">
      <alignment horizontal="left" vertical="top" wrapText="1"/>
    </xf>
    <xf numFmtId="0" fontId="121" fillId="0" borderId="137" xfId="0" applyNumberFormat="1" applyFont="1" applyFill="1" applyBorder="1" applyAlignment="1">
      <alignment horizontal="left" vertical="top" wrapText="1"/>
    </xf>
    <xf numFmtId="0" fontId="121" fillId="0" borderId="138" xfId="0" applyNumberFormat="1" applyFont="1" applyFill="1" applyBorder="1" applyAlignment="1">
      <alignment horizontal="left" vertical="top" wrapText="1"/>
    </xf>
    <xf numFmtId="0" fontId="121" fillId="0" borderId="59" xfId="0" applyNumberFormat="1" applyFont="1" applyFill="1" applyBorder="1" applyAlignment="1">
      <alignment horizontal="left" vertical="top" wrapText="1"/>
    </xf>
    <xf numFmtId="0" fontId="121" fillId="0" borderId="11" xfId="0" applyNumberFormat="1" applyFont="1" applyFill="1" applyBorder="1" applyAlignment="1">
      <alignment horizontal="left" vertical="top" wrapText="1"/>
    </xf>
    <xf numFmtId="0" fontId="119" fillId="0" borderId="103" xfId="0" applyFont="1" applyFill="1" applyBorder="1" applyAlignment="1">
      <alignment horizontal="center" vertical="center"/>
    </xf>
    <xf numFmtId="0" fontId="119" fillId="0" borderId="121" xfId="0" applyFont="1" applyFill="1" applyBorder="1" applyAlignment="1">
      <alignment horizontal="center" vertical="center"/>
    </xf>
    <xf numFmtId="0" fontId="119" fillId="0" borderId="131" xfId="0" applyFont="1" applyFill="1" applyBorder="1" applyAlignment="1">
      <alignment horizontal="center" vertical="center"/>
    </xf>
    <xf numFmtId="0" fontId="119" fillId="0" borderId="103" xfId="0" applyFont="1" applyFill="1" applyBorder="1" applyAlignment="1">
      <alignment horizontal="center" vertical="center" wrapText="1"/>
    </xf>
    <xf numFmtId="0" fontId="119" fillId="0" borderId="121" xfId="0" applyFont="1" applyFill="1" applyBorder="1" applyAlignment="1">
      <alignment horizontal="center" vertical="center" wrapText="1"/>
    </xf>
    <xf numFmtId="0" fontId="119" fillId="0" borderId="131" xfId="0" applyFont="1" applyFill="1" applyBorder="1" applyAlignment="1">
      <alignment horizontal="center" vertical="center" wrapText="1"/>
    </xf>
    <xf numFmtId="0" fontId="119" fillId="0" borderId="103" xfId="0" applyFont="1" applyBorder="1" applyAlignment="1">
      <alignment horizontal="center" vertical="top" wrapText="1"/>
    </xf>
    <xf numFmtId="0" fontId="119" fillId="0" borderId="121" xfId="0" applyFont="1" applyBorder="1" applyAlignment="1">
      <alignment horizontal="center" vertical="top" wrapText="1"/>
    </xf>
    <xf numFmtId="0" fontId="119" fillId="0" borderId="131" xfId="0" applyFont="1" applyBorder="1" applyAlignment="1">
      <alignment horizontal="center" vertical="top" wrapText="1"/>
    </xf>
    <xf numFmtId="0" fontId="119" fillId="0" borderId="103" xfId="0" applyFont="1" applyFill="1" applyBorder="1" applyAlignment="1">
      <alignment horizontal="center" vertical="top" wrapText="1"/>
    </xf>
    <xf numFmtId="0" fontId="119" fillId="0" borderId="105" xfId="0" applyFont="1" applyFill="1" applyBorder="1" applyAlignment="1">
      <alignment horizontal="center" vertical="top" wrapText="1"/>
    </xf>
    <xf numFmtId="0" fontId="119" fillId="0" borderId="106" xfId="0" applyFont="1" applyFill="1" applyBorder="1" applyAlignment="1">
      <alignment horizontal="center" vertical="top" wrapText="1"/>
    </xf>
    <xf numFmtId="0" fontId="119" fillId="0" borderId="102" xfId="0" applyFont="1" applyBorder="1" applyAlignment="1">
      <alignment horizontal="center" vertical="top" wrapText="1"/>
    </xf>
    <xf numFmtId="0" fontId="119" fillId="0" borderId="7" xfId="0" applyFont="1" applyBorder="1" applyAlignment="1">
      <alignment horizontal="center" vertical="top" wrapText="1"/>
    </xf>
    <xf numFmtId="0" fontId="121" fillId="0" borderId="140" xfId="0" applyNumberFormat="1" applyFont="1" applyFill="1" applyBorder="1" applyAlignment="1">
      <alignment horizontal="left" vertical="top" wrapText="1"/>
    </xf>
    <xf numFmtId="0" fontId="121" fillId="0" borderId="141" xfId="0" applyNumberFormat="1" applyFont="1" applyFill="1" applyBorder="1" applyAlignment="1">
      <alignment horizontal="left" vertical="top" wrapText="1"/>
    </xf>
    <xf numFmtId="0" fontId="108" fillId="0" borderId="108" xfId="0" applyFont="1" applyFill="1" applyBorder="1" applyAlignment="1">
      <alignment horizontal="left" vertical="center" wrapText="1"/>
    </xf>
    <xf numFmtId="0" fontId="108" fillId="0" borderId="106" xfId="0" applyFont="1" applyFill="1" applyBorder="1" applyAlignment="1">
      <alignment horizontal="left" vertical="center" wrapText="1"/>
    </xf>
    <xf numFmtId="0" fontId="108" fillId="0" borderId="108" xfId="0" applyFont="1" applyFill="1" applyBorder="1" applyAlignment="1">
      <alignment horizontal="left"/>
    </xf>
    <xf numFmtId="0" fontId="108" fillId="0" borderId="106" xfId="0" applyFont="1" applyFill="1" applyBorder="1" applyAlignment="1">
      <alignment horizontal="left"/>
    </xf>
    <xf numFmtId="0" fontId="108" fillId="3" borderId="108" xfId="0" applyFont="1" applyFill="1" applyBorder="1" applyAlignment="1">
      <alignment vertical="center" wrapText="1"/>
    </xf>
    <xf numFmtId="0" fontId="108" fillId="3" borderId="106" xfId="0" applyFont="1" applyFill="1" applyBorder="1" applyAlignment="1">
      <alignment vertical="center" wrapText="1"/>
    </xf>
    <xf numFmtId="0" fontId="107" fillId="0" borderId="78" xfId="0" applyFont="1" applyFill="1" applyBorder="1" applyAlignment="1">
      <alignment horizontal="center" vertical="center"/>
    </xf>
    <xf numFmtId="0" fontId="107" fillId="0" borderId="79" xfId="0" applyFont="1" applyFill="1" applyBorder="1" applyAlignment="1">
      <alignment horizontal="center" vertical="center"/>
    </xf>
    <xf numFmtId="0" fontId="107" fillId="0" borderId="80" xfId="0" applyFont="1" applyFill="1" applyBorder="1" applyAlignment="1">
      <alignment horizontal="center" vertical="center"/>
    </xf>
    <xf numFmtId="0" fontId="108" fillId="0" borderId="107" xfId="0" applyFont="1" applyFill="1" applyBorder="1" applyAlignment="1">
      <alignment horizontal="left" vertical="center" wrapText="1"/>
    </xf>
    <xf numFmtId="0" fontId="107" fillId="76" borderId="81" xfId="0" applyFont="1" applyFill="1" applyBorder="1" applyAlignment="1">
      <alignment horizontal="center" vertical="center" wrapText="1"/>
    </xf>
    <xf numFmtId="0" fontId="107" fillId="76" borderId="82" xfId="0" applyFont="1" applyFill="1" applyBorder="1" applyAlignment="1">
      <alignment horizontal="center" vertical="center" wrapText="1"/>
    </xf>
    <xf numFmtId="0" fontId="107" fillId="76" borderId="83" xfId="0" applyFont="1" applyFill="1" applyBorder="1" applyAlignment="1">
      <alignment horizontal="center" vertical="center" wrapText="1"/>
    </xf>
    <xf numFmtId="0" fontId="108" fillId="0" borderId="59" xfId="0" applyFont="1" applyFill="1" applyBorder="1" applyAlignment="1">
      <alignment horizontal="left" vertical="center" wrapText="1"/>
    </xf>
    <xf numFmtId="0" fontId="108" fillId="0" borderId="11" xfId="0" applyFont="1" applyFill="1" applyBorder="1" applyAlignment="1">
      <alignment horizontal="left" vertical="center" wrapText="1"/>
    </xf>
    <xf numFmtId="0" fontId="108" fillId="0" borderId="108" xfId="0" applyFont="1" applyFill="1" applyBorder="1" applyAlignment="1">
      <alignment vertical="center" wrapText="1"/>
    </xf>
    <xf numFmtId="0" fontId="108" fillId="0" borderId="106" xfId="0" applyFont="1" applyFill="1" applyBorder="1" applyAlignment="1">
      <alignment vertical="center" wrapText="1"/>
    </xf>
    <xf numFmtId="0" fontId="108" fillId="3" borderId="85" xfId="0" applyFont="1" applyFill="1" applyBorder="1" applyAlignment="1">
      <alignment horizontal="left" vertical="center" wrapText="1"/>
    </xf>
    <xf numFmtId="0" fontId="108" fillId="3" borderId="86" xfId="0" applyFont="1" applyFill="1" applyBorder="1" applyAlignment="1">
      <alignment horizontal="left" vertical="center" wrapText="1"/>
    </xf>
    <xf numFmtId="0" fontId="108" fillId="0" borderId="88" xfId="0" applyFont="1" applyFill="1" applyBorder="1" applyAlignment="1">
      <alignment horizontal="left" vertical="center" wrapText="1"/>
    </xf>
    <xf numFmtId="0" fontId="108" fillId="0" borderId="89" xfId="0" applyFont="1" applyFill="1" applyBorder="1" applyAlignment="1">
      <alignment horizontal="left" vertical="center" wrapText="1"/>
    </xf>
    <xf numFmtId="0" fontId="108" fillId="0" borderId="59" xfId="0" applyFont="1" applyFill="1" applyBorder="1" applyAlignment="1">
      <alignment vertical="center" wrapText="1"/>
    </xf>
    <xf numFmtId="0" fontId="108" fillId="0" borderId="11" xfId="0" applyFont="1" applyFill="1" applyBorder="1" applyAlignment="1">
      <alignment vertical="center" wrapText="1"/>
    </xf>
    <xf numFmtId="0" fontId="108" fillId="0" borderId="85" xfId="0" applyFont="1" applyFill="1" applyBorder="1" applyAlignment="1">
      <alignment horizontal="left" vertical="center" wrapText="1"/>
    </xf>
    <xf numFmtId="0" fontId="108" fillId="0" borderId="86" xfId="0" applyFont="1" applyFill="1" applyBorder="1" applyAlignment="1">
      <alignment horizontal="left" vertical="center" wrapText="1"/>
    </xf>
    <xf numFmtId="0" fontId="108" fillId="0" borderId="85" xfId="0" applyFont="1" applyFill="1" applyBorder="1" applyAlignment="1">
      <alignment vertical="center" wrapText="1"/>
    </xf>
    <xf numFmtId="0" fontId="108" fillId="0" borderId="86" xfId="0" applyFont="1" applyFill="1" applyBorder="1" applyAlignment="1">
      <alignment vertical="center" wrapText="1"/>
    </xf>
    <xf numFmtId="0" fontId="108" fillId="3" borderId="108" xfId="0" applyFont="1" applyFill="1" applyBorder="1" applyAlignment="1">
      <alignment horizontal="left" vertical="center" wrapText="1"/>
    </xf>
    <xf numFmtId="0" fontId="108" fillId="3" borderId="106" xfId="0" applyFont="1" applyFill="1" applyBorder="1" applyAlignment="1">
      <alignment horizontal="left" vertical="center" wrapText="1"/>
    </xf>
    <xf numFmtId="0" fontId="107" fillId="76" borderId="90" xfId="0" applyFont="1" applyFill="1" applyBorder="1" applyAlignment="1">
      <alignment horizontal="center" vertical="center" wrapText="1"/>
    </xf>
    <xf numFmtId="0" fontId="107" fillId="76" borderId="0" xfId="0" applyFont="1" applyFill="1" applyBorder="1" applyAlignment="1">
      <alignment horizontal="center" vertical="center" wrapText="1"/>
    </xf>
    <xf numFmtId="0" fontId="107" fillId="76" borderId="91" xfId="0" applyFont="1" applyFill="1" applyBorder="1" applyAlignment="1">
      <alignment horizontal="center" vertical="center" wrapText="1"/>
    </xf>
    <xf numFmtId="0" fontId="108" fillId="78" borderId="108" xfId="0" applyFont="1" applyFill="1" applyBorder="1" applyAlignment="1">
      <alignment vertical="center" wrapText="1"/>
    </xf>
    <xf numFmtId="0" fontId="108" fillId="78" borderId="106" xfId="0" applyFont="1" applyFill="1" applyBorder="1" applyAlignment="1">
      <alignment vertical="center" wrapText="1"/>
    </xf>
    <xf numFmtId="0" fontId="107" fillId="76" borderId="95" xfId="0" applyFont="1" applyFill="1" applyBorder="1" applyAlignment="1">
      <alignment horizontal="center" vertical="center"/>
    </xf>
    <xf numFmtId="0" fontId="107" fillId="76" borderId="96" xfId="0" applyFont="1" applyFill="1" applyBorder="1" applyAlignment="1">
      <alignment horizontal="center" vertical="center"/>
    </xf>
    <xf numFmtId="0" fontId="107" fillId="76" borderId="97" xfId="0" applyFont="1" applyFill="1" applyBorder="1" applyAlignment="1">
      <alignment horizontal="center" vertical="center"/>
    </xf>
    <xf numFmtId="0" fontId="107" fillId="76" borderId="107" xfId="0" applyFont="1" applyFill="1" applyBorder="1" applyAlignment="1">
      <alignment horizontal="center" vertical="center" wrapText="1"/>
    </xf>
    <xf numFmtId="0" fontId="107" fillId="0" borderId="107" xfId="0" applyFont="1" applyFill="1" applyBorder="1" applyAlignment="1">
      <alignment horizontal="center" vertical="center"/>
    </xf>
    <xf numFmtId="0" fontId="108" fillId="0" borderId="108" xfId="13" applyFont="1" applyFill="1" applyBorder="1" applyAlignment="1" applyProtection="1">
      <alignment horizontal="left" vertical="top" wrapText="1"/>
      <protection locked="0"/>
    </xf>
    <xf numFmtId="0" fontId="108" fillId="0" borderId="106" xfId="13" applyFont="1" applyFill="1" applyBorder="1" applyAlignment="1" applyProtection="1">
      <alignment horizontal="left" vertical="top" wrapText="1"/>
      <protection locked="0"/>
    </xf>
    <xf numFmtId="0" fontId="108" fillId="3" borderId="108" xfId="13" applyFont="1" applyFill="1" applyBorder="1" applyAlignment="1" applyProtection="1">
      <alignment horizontal="left" vertical="top" wrapText="1"/>
      <protection locked="0"/>
    </xf>
    <xf numFmtId="0" fontId="108" fillId="3" borderId="106" xfId="13" applyFont="1" applyFill="1" applyBorder="1" applyAlignment="1" applyProtection="1">
      <alignment horizontal="left" vertical="top" wrapText="1"/>
      <protection locked="0"/>
    </xf>
    <xf numFmtId="0" fontId="107" fillId="0" borderId="93" xfId="0" applyFont="1" applyFill="1" applyBorder="1" applyAlignment="1">
      <alignment horizontal="center" vertical="center"/>
    </xf>
    <xf numFmtId="0" fontId="108" fillId="0" borderId="108" xfId="0" applyNumberFormat="1" applyFont="1" applyFill="1" applyBorder="1" applyAlignment="1">
      <alignment horizontal="left" vertical="center" wrapText="1"/>
    </xf>
    <xf numFmtId="0" fontId="108" fillId="0" borderId="106" xfId="0" applyNumberFormat="1" applyFont="1" applyFill="1" applyBorder="1" applyAlignment="1">
      <alignment horizontal="left" vertical="center" wrapText="1"/>
    </xf>
    <xf numFmtId="0" fontId="107" fillId="76" borderId="108" xfId="0" applyFont="1" applyFill="1" applyBorder="1" applyAlignment="1">
      <alignment horizontal="center" vertical="center" wrapText="1"/>
    </xf>
    <xf numFmtId="0" fontId="107" fillId="76" borderId="106" xfId="0" applyFont="1" applyFill="1" applyBorder="1" applyAlignment="1">
      <alignment horizontal="center" vertical="center" wrapText="1"/>
    </xf>
    <xf numFmtId="0" fontId="108" fillId="0" borderId="108" xfId="0" applyNumberFormat="1" applyFont="1" applyFill="1" applyBorder="1" applyAlignment="1">
      <alignment horizontal="left" vertical="top" wrapText="1"/>
    </xf>
    <xf numFmtId="0" fontId="108" fillId="0" borderId="106" xfId="0" applyNumberFormat="1" applyFont="1" applyFill="1" applyBorder="1" applyAlignment="1">
      <alignment horizontal="left" vertical="top" wrapText="1"/>
    </xf>
    <xf numFmtId="0" fontId="108" fillId="0" borderId="102" xfId="12672" applyFont="1" applyFill="1" applyBorder="1" applyAlignment="1">
      <alignment horizontal="left" vertical="center" wrapText="1"/>
    </xf>
    <xf numFmtId="0" fontId="108" fillId="0" borderId="139" xfId="12672" applyFont="1" applyFill="1" applyBorder="1" applyAlignment="1">
      <alignment horizontal="left" vertical="center" wrapText="1"/>
    </xf>
    <xf numFmtId="0" fontId="108" fillId="0" borderId="7" xfId="12672" applyFont="1" applyFill="1" applyBorder="1" applyAlignment="1">
      <alignment horizontal="left" vertical="center" wrapText="1"/>
    </xf>
    <xf numFmtId="49" fontId="108" fillId="0" borderId="102" xfId="0" applyNumberFormat="1" applyFont="1" applyFill="1" applyBorder="1" applyAlignment="1">
      <alignment horizontal="center" vertical="center"/>
    </xf>
    <xf numFmtId="49" fontId="108" fillId="0" borderId="139" xfId="0" applyNumberFormat="1" applyFont="1" applyFill="1" applyBorder="1" applyAlignment="1">
      <alignment horizontal="center" vertical="center"/>
    </xf>
    <xf numFmtId="49" fontId="108" fillId="0" borderId="7" xfId="0" applyNumberFormat="1" applyFont="1" applyFill="1" applyBorder="1" applyAlignment="1">
      <alignment horizontal="center" vertical="center"/>
    </xf>
    <xf numFmtId="0" fontId="108" fillId="0" borderId="107" xfId="0" applyFont="1" applyFill="1" applyBorder="1" applyAlignment="1">
      <alignment horizontal="left" vertical="top" wrapText="1"/>
    </xf>
    <xf numFmtId="0" fontId="108" fillId="0" borderId="107" xfId="0" applyNumberFormat="1" applyFont="1" applyFill="1" applyBorder="1" applyAlignment="1">
      <alignment horizontal="left" vertical="top" wrapText="1"/>
    </xf>
    <xf numFmtId="0" fontId="108" fillId="0" borderId="108" xfId="0" applyFont="1" applyFill="1" applyBorder="1" applyAlignment="1">
      <alignment horizontal="left" vertical="top" wrapText="1"/>
    </xf>
    <xf numFmtId="0" fontId="132" fillId="0" borderId="107" xfId="0" applyFont="1" applyBorder="1" applyAlignment="1">
      <alignment horizontal="center" vertical="center"/>
    </xf>
    <xf numFmtId="0" fontId="127" fillId="0" borderId="107" xfId="0" applyFont="1" applyBorder="1" applyAlignment="1">
      <alignment horizontal="center" vertical="center" wrapText="1"/>
    </xf>
    <xf numFmtId="0" fontId="127" fillId="0" borderId="102" xfId="0" applyFont="1" applyBorder="1" applyAlignment="1">
      <alignment horizontal="center" vertical="center" wrapText="1"/>
    </xf>
    <xf numFmtId="0" fontId="118" fillId="0" borderId="0" xfId="11" applyFont="1" applyFill="1" applyBorder="1" applyAlignment="1" applyProtection="1">
      <alignment horizontal="left"/>
    </xf>
    <xf numFmtId="0" fontId="122" fillId="0" borderId="107" xfId="0" applyFont="1" applyBorder="1" applyAlignment="1">
      <alignment horizontal="center" vertical="center" wrapText="1"/>
    </xf>
    <xf numFmtId="0" fontId="122" fillId="0" borderId="102" xfId="0" applyFont="1" applyBorder="1" applyAlignment="1">
      <alignment horizontal="center" vertical="center" wrapText="1"/>
    </xf>
    <xf numFmtId="0" fontId="122" fillId="0" borderId="102" xfId="0" applyFont="1" applyFill="1" applyBorder="1" applyAlignment="1">
      <alignment horizontal="center" vertical="center" wrapText="1"/>
    </xf>
    <xf numFmtId="0" fontId="122" fillId="0" borderId="7" xfId="0" applyFont="1" applyBorder="1" applyAlignment="1">
      <alignment horizontal="center" vertical="center" wrapText="1"/>
    </xf>
    <xf numFmtId="49" fontId="123" fillId="3" borderId="107" xfId="5" applyNumberFormat="1" applyFont="1" applyFill="1" applyBorder="1" applyAlignment="1" applyProtection="1">
      <alignment horizontal="center" vertical="center" wrapText="1"/>
      <protection locked="0"/>
    </xf>
    <xf numFmtId="49" fontId="123" fillId="0" borderId="107" xfId="5" applyNumberFormat="1" applyFont="1" applyFill="1" applyBorder="1" applyAlignment="1" applyProtection="1">
      <alignment horizontal="center" vertical="center" wrapText="1"/>
      <protection locked="0"/>
    </xf>
    <xf numFmtId="49" fontId="124" fillId="0" borderId="107" xfId="5" applyNumberFormat="1" applyFont="1" applyFill="1" applyBorder="1" applyAlignment="1" applyProtection="1">
      <alignment horizontal="center" vertical="center" wrapText="1"/>
      <protection locked="0"/>
    </xf>
    <xf numFmtId="0" fontId="119" fillId="0" borderId="107" xfId="0" applyFont="1" applyBorder="1" applyAlignment="1">
      <alignment horizontal="center" wrapText="1"/>
    </xf>
    <xf numFmtId="3" fontId="4" fillId="36" borderId="27" xfId="0" applyNumberFormat="1" applyFont="1" applyFill="1" applyBorder="1"/>
    <xf numFmtId="193" fontId="4" fillId="0" borderId="0" xfId="0" applyNumberFormat="1" applyFont="1"/>
    <xf numFmtId="0" fontId="4" fillId="0" borderId="0" xfId="0" applyFont="1" applyAlignment="1">
      <alignment horizontal="left"/>
    </xf>
    <xf numFmtId="0" fontId="4" fillId="0" borderId="19" xfId="0" applyFont="1" applyBorder="1" applyAlignment="1">
      <alignment horizontal="center"/>
    </xf>
    <xf numFmtId="0" fontId="4" fillId="0" borderId="20" xfId="0" applyFont="1" applyBorder="1" applyAlignment="1">
      <alignment horizontal="center" wrapText="1"/>
    </xf>
    <xf numFmtId="0" fontId="4" fillId="0" borderId="30" xfId="0" applyFont="1" applyBorder="1" applyAlignment="1">
      <alignment horizontal="center" wrapText="1"/>
    </xf>
    <xf numFmtId="0" fontId="4" fillId="0" borderId="21" xfId="0" applyFont="1" applyBorder="1" applyAlignment="1">
      <alignment horizontal="center" wrapText="1"/>
    </xf>
    <xf numFmtId="0" fontId="12" fillId="0" borderId="0" xfId="0" applyFont="1" applyAlignment="1">
      <alignment horizontal="center" wrapText="1"/>
    </xf>
    <xf numFmtId="9" fontId="4" fillId="0" borderId="23" xfId="20961" applyFont="1" applyBorder="1" applyAlignment="1">
      <alignment horizontal="center"/>
    </xf>
    <xf numFmtId="193" fontId="4" fillId="0" borderId="3" xfId="0" applyNumberFormat="1" applyFont="1" applyBorder="1" applyAlignment="1">
      <alignment horizontal="center"/>
    </xf>
    <xf numFmtId="193" fontId="4" fillId="0" borderId="3" xfId="0" applyNumberFormat="1" applyFont="1" applyFill="1" applyBorder="1" applyAlignment="1">
      <alignment horizontal="center"/>
    </xf>
    <xf numFmtId="193" fontId="4" fillId="0" borderId="8" xfId="0" applyNumberFormat="1" applyFont="1" applyBorder="1" applyAlignment="1">
      <alignment horizontal="center"/>
    </xf>
    <xf numFmtId="193" fontId="4" fillId="0" borderId="8" xfId="0" applyNumberFormat="1" applyFont="1" applyFill="1" applyBorder="1" applyAlignment="1">
      <alignment horizontal="center"/>
    </xf>
    <xf numFmtId="193" fontId="0" fillId="0" borderId="0" xfId="0" applyNumberFormat="1"/>
    <xf numFmtId="199" fontId="0" fillId="0" borderId="0" xfId="7" applyNumberFormat="1" applyFont="1"/>
    <xf numFmtId="199" fontId="0" fillId="0" borderId="0" xfId="7" applyNumberFormat="1" applyFont="1" applyBorder="1"/>
    <xf numFmtId="199" fontId="0" fillId="0" borderId="0" xfId="7" applyNumberFormat="1" applyFont="1" applyFill="1"/>
    <xf numFmtId="0" fontId="6" fillId="0" borderId="71" xfId="0" applyFont="1" applyBorder="1"/>
    <xf numFmtId="9" fontId="135" fillId="0" borderId="3" xfId="0" applyNumberFormat="1" applyFont="1" applyFill="1" applyBorder="1" applyAlignment="1">
      <alignment horizontal="center" vertical="center"/>
    </xf>
    <xf numFmtId="0" fontId="136" fillId="0" borderId="0" xfId="0" applyFont="1"/>
  </cellXfs>
  <cellStyles count="2141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15" xfId="2141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tabSelected="1" workbookViewId="0">
      <pane xSplit="1" ySplit="7" topLeftCell="B8" activePane="bottomRight" state="frozen"/>
      <selection pane="topRight" activeCell="B1" sqref="B1"/>
      <selection pane="bottomLeft" activeCell="A8" sqref="A8"/>
      <selection pane="bottomRight" activeCell="A6" sqref="A6:C6"/>
    </sheetView>
  </sheetViews>
  <sheetFormatPr defaultRowHeight="15"/>
  <cols>
    <col min="1" max="1" width="10.28515625" style="1" customWidth="1"/>
    <col min="2" max="2" width="153" bestFit="1" customWidth="1"/>
    <col min="3" max="3" width="39.42578125" customWidth="1"/>
    <col min="7" max="7" width="25" customWidth="1"/>
  </cols>
  <sheetData>
    <row r="1" spans="1:3" ht="15.75">
      <c r="A1" s="9"/>
      <c r="B1" s="174" t="s">
        <v>254</v>
      </c>
      <c r="C1" s="88"/>
    </row>
    <row r="2" spans="1:3" s="171" customFormat="1" ht="15.75">
      <c r="A2" s="225">
        <v>1</v>
      </c>
      <c r="B2" s="172" t="s">
        <v>255</v>
      </c>
      <c r="C2" s="611" t="s">
        <v>1011</v>
      </c>
    </row>
    <row r="3" spans="1:3" s="171" customFormat="1" ht="15.75">
      <c r="A3" s="225">
        <v>2</v>
      </c>
      <c r="B3" s="173" t="s">
        <v>256</v>
      </c>
      <c r="C3" s="611" t="s">
        <v>1012</v>
      </c>
    </row>
    <row r="4" spans="1:3" s="171" customFormat="1" ht="15.75">
      <c r="A4" s="225">
        <v>3</v>
      </c>
      <c r="B4" s="173" t="s">
        <v>257</v>
      </c>
      <c r="C4" s="611" t="s">
        <v>1013</v>
      </c>
    </row>
    <row r="5" spans="1:3" s="171" customFormat="1" ht="15.75">
      <c r="A5" s="226">
        <v>4</v>
      </c>
      <c r="B5" s="176" t="s">
        <v>258</v>
      </c>
      <c r="C5" s="611" t="s">
        <v>1014</v>
      </c>
    </row>
    <row r="6" spans="1:3" s="175" customFormat="1" ht="65.25" customHeight="1">
      <c r="A6" s="765" t="s">
        <v>489</v>
      </c>
      <c r="B6" s="766"/>
      <c r="C6" s="766"/>
    </row>
    <row r="7" spans="1:3">
      <c r="A7" s="367" t="s">
        <v>404</v>
      </c>
      <c r="B7" s="368" t="s">
        <v>259</v>
      </c>
    </row>
    <row r="8" spans="1:3">
      <c r="A8" s="369">
        <v>1</v>
      </c>
      <c r="B8" s="365" t="s">
        <v>223</v>
      </c>
    </row>
    <row r="9" spans="1:3">
      <c r="A9" s="369">
        <v>2</v>
      </c>
      <c r="B9" s="365" t="s">
        <v>260</v>
      </c>
    </row>
    <row r="10" spans="1:3">
      <c r="A10" s="369">
        <v>3</v>
      </c>
      <c r="B10" s="365" t="s">
        <v>261</v>
      </c>
    </row>
    <row r="11" spans="1:3">
      <c r="A11" s="369">
        <v>4</v>
      </c>
      <c r="B11" s="365" t="s">
        <v>262</v>
      </c>
      <c r="C11" s="170"/>
    </row>
    <row r="12" spans="1:3">
      <c r="A12" s="369">
        <v>5</v>
      </c>
      <c r="B12" s="365" t="s">
        <v>187</v>
      </c>
    </row>
    <row r="13" spans="1:3">
      <c r="A13" s="369">
        <v>6</v>
      </c>
      <c r="B13" s="370" t="s">
        <v>149</v>
      </c>
    </row>
    <row r="14" spans="1:3">
      <c r="A14" s="369">
        <v>7</v>
      </c>
      <c r="B14" s="365" t="s">
        <v>263</v>
      </c>
    </row>
    <row r="15" spans="1:3">
      <c r="A15" s="369">
        <v>8</v>
      </c>
      <c r="B15" s="365" t="s">
        <v>266</v>
      </c>
    </row>
    <row r="16" spans="1:3">
      <c r="A16" s="369">
        <v>9</v>
      </c>
      <c r="B16" s="365" t="s">
        <v>88</v>
      </c>
    </row>
    <row r="17" spans="1:2">
      <c r="A17" s="371" t="s">
        <v>546</v>
      </c>
      <c r="B17" s="365" t="s">
        <v>526</v>
      </c>
    </row>
    <row r="18" spans="1:2">
      <c r="A18" s="369">
        <v>10</v>
      </c>
      <c r="B18" s="365" t="s">
        <v>269</v>
      </c>
    </row>
    <row r="19" spans="1:2">
      <c r="A19" s="369">
        <v>11</v>
      </c>
      <c r="B19" s="370" t="s">
        <v>250</v>
      </c>
    </row>
    <row r="20" spans="1:2">
      <c r="A20" s="369">
        <v>12</v>
      </c>
      <c r="B20" s="370" t="s">
        <v>247</v>
      </c>
    </row>
    <row r="21" spans="1:2">
      <c r="A21" s="369">
        <v>13</v>
      </c>
      <c r="B21" s="372" t="s">
        <v>460</v>
      </c>
    </row>
    <row r="22" spans="1:2">
      <c r="A22" s="369">
        <v>14</v>
      </c>
      <c r="B22" s="373" t="s">
        <v>519</v>
      </c>
    </row>
    <row r="23" spans="1:2">
      <c r="A23" s="374">
        <v>15</v>
      </c>
      <c r="B23" s="370" t="s">
        <v>77</v>
      </c>
    </row>
    <row r="24" spans="1:2">
      <c r="A24" s="374">
        <v>15.1</v>
      </c>
      <c r="B24" s="365" t="s">
        <v>555</v>
      </c>
    </row>
    <row r="25" spans="1:2">
      <c r="A25" s="374">
        <v>16</v>
      </c>
      <c r="B25" s="365" t="s">
        <v>623</v>
      </c>
    </row>
    <row r="26" spans="1:2">
      <c r="A26" s="374">
        <v>17</v>
      </c>
      <c r="B26" s="365" t="s">
        <v>935</v>
      </c>
    </row>
    <row r="27" spans="1:2">
      <c r="A27" s="374">
        <v>18</v>
      </c>
      <c r="B27" s="365" t="s">
        <v>953</v>
      </c>
    </row>
    <row r="28" spans="1:2">
      <c r="A28" s="374">
        <v>19</v>
      </c>
      <c r="B28" s="365" t="s">
        <v>954</v>
      </c>
    </row>
    <row r="29" spans="1:2">
      <c r="A29" s="374">
        <v>20</v>
      </c>
      <c r="B29" s="373" t="s">
        <v>722</v>
      </c>
    </row>
    <row r="30" spans="1:2">
      <c r="A30" s="374">
        <v>21</v>
      </c>
      <c r="B30" s="365" t="s">
        <v>740</v>
      </c>
    </row>
    <row r="31" spans="1:2">
      <c r="A31" s="374">
        <v>22</v>
      </c>
      <c r="B31" s="566" t="s">
        <v>757</v>
      </c>
    </row>
    <row r="32" spans="1:2" ht="26.25">
      <c r="A32" s="374">
        <v>23</v>
      </c>
      <c r="B32" s="566" t="s">
        <v>936</v>
      </c>
    </row>
    <row r="33" spans="1:2">
      <c r="A33" s="374">
        <v>24</v>
      </c>
      <c r="B33" s="365" t="s">
        <v>937</v>
      </c>
    </row>
    <row r="34" spans="1:2">
      <c r="A34" s="374">
        <v>25</v>
      </c>
      <c r="B34" s="365" t="s">
        <v>938</v>
      </c>
    </row>
    <row r="35" spans="1:2">
      <c r="A35" s="369">
        <v>26</v>
      </c>
      <c r="B35" s="373" t="s">
        <v>1007</v>
      </c>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zoomScaleNormal="100" workbookViewId="0">
      <pane xSplit="1" ySplit="5" topLeftCell="B48" activePane="bottomRight" state="frozen"/>
      <selection pane="topRight" activeCell="B1" sqref="B1"/>
      <selection pane="bottomLeft" activeCell="A5" sqref="A5"/>
      <selection pane="bottomRight" activeCell="C6" sqref="C6:C52"/>
    </sheetView>
  </sheetViews>
  <sheetFormatPr defaultRowHeight="15"/>
  <cols>
    <col min="1" max="1" width="9.5703125" style="4" bestFit="1" customWidth="1"/>
    <col min="2" max="2" width="132.42578125" style="1" customWidth="1"/>
    <col min="3" max="3" width="18.42578125" style="1" customWidth="1"/>
  </cols>
  <sheetData>
    <row r="1" spans="1:6" ht="15.75">
      <c r="A1" s="666" t="s">
        <v>188</v>
      </c>
      <c r="B1" s="740" t="str">
        <f>Info!C2</f>
        <v>სს "ზირაათ ბანკი საქართველო"</v>
      </c>
      <c r="D1" s="1"/>
      <c r="E1" s="1"/>
      <c r="F1" s="1"/>
    </row>
    <row r="2" spans="1:6" s="19" customFormat="1" ht="15.75" customHeight="1">
      <c r="A2" s="666" t="s">
        <v>189</v>
      </c>
      <c r="B2" s="735">
        <f>'1. key ratios'!B2</f>
        <v>44651</v>
      </c>
    </row>
    <row r="3" spans="1:6" s="19" customFormat="1" ht="15.75" customHeight="1"/>
    <row r="4" spans="1:6" ht="15.75" thickBot="1">
      <c r="A4" s="4" t="s">
        <v>413</v>
      </c>
      <c r="B4" s="56" t="s">
        <v>88</v>
      </c>
    </row>
    <row r="5" spans="1:6">
      <c r="A5" s="128" t="s">
        <v>26</v>
      </c>
      <c r="B5" s="129"/>
      <c r="C5" s="130" t="s">
        <v>27</v>
      </c>
    </row>
    <row r="6" spans="1:6">
      <c r="A6" s="131">
        <v>1</v>
      </c>
      <c r="B6" s="77" t="s">
        <v>28</v>
      </c>
      <c r="C6" s="258">
        <v>61436638.962099999</v>
      </c>
    </row>
    <row r="7" spans="1:6">
      <c r="A7" s="131">
        <v>2</v>
      </c>
      <c r="B7" s="74" t="s">
        <v>29</v>
      </c>
      <c r="C7" s="259">
        <v>50000000</v>
      </c>
    </row>
    <row r="8" spans="1:6">
      <c r="A8" s="131">
        <v>3</v>
      </c>
      <c r="B8" s="68" t="s">
        <v>30</v>
      </c>
      <c r="C8" s="259"/>
    </row>
    <row r="9" spans="1:6">
      <c r="A9" s="131">
        <v>4</v>
      </c>
      <c r="B9" s="68" t="s">
        <v>31</v>
      </c>
      <c r="C9" s="259"/>
    </row>
    <row r="10" spans="1:6">
      <c r="A10" s="131">
        <v>5</v>
      </c>
      <c r="B10" s="68" t="s">
        <v>32</v>
      </c>
      <c r="C10" s="259"/>
    </row>
    <row r="11" spans="1:6">
      <c r="A11" s="131">
        <v>6</v>
      </c>
      <c r="B11" s="75" t="s">
        <v>33</v>
      </c>
      <c r="C11" s="259">
        <v>11436638.962099999</v>
      </c>
    </row>
    <row r="12" spans="1:6" s="3" customFormat="1">
      <c r="A12" s="131">
        <v>7</v>
      </c>
      <c r="B12" s="77" t="s">
        <v>34</v>
      </c>
      <c r="C12" s="260">
        <v>797689.16</v>
      </c>
    </row>
    <row r="13" spans="1:6" s="3" customFormat="1">
      <c r="A13" s="131">
        <v>8</v>
      </c>
      <c r="B13" s="76" t="s">
        <v>35</v>
      </c>
      <c r="C13" s="261"/>
    </row>
    <row r="14" spans="1:6" s="3" customFormat="1" ht="25.5">
      <c r="A14" s="131">
        <v>9</v>
      </c>
      <c r="B14" s="69" t="s">
        <v>36</v>
      </c>
      <c r="C14" s="261"/>
    </row>
    <row r="15" spans="1:6" s="3" customFormat="1">
      <c r="A15" s="131">
        <v>10</v>
      </c>
      <c r="B15" s="70" t="s">
        <v>37</v>
      </c>
      <c r="C15" s="261">
        <v>797689.16</v>
      </c>
    </row>
    <row r="16" spans="1:6" s="3" customFormat="1">
      <c r="A16" s="131">
        <v>11</v>
      </c>
      <c r="B16" s="71" t="s">
        <v>38</v>
      </c>
      <c r="C16" s="261"/>
    </row>
    <row r="17" spans="1:3" s="3" customFormat="1">
      <c r="A17" s="131">
        <v>12</v>
      </c>
      <c r="B17" s="70" t="s">
        <v>39</v>
      </c>
      <c r="C17" s="261"/>
    </row>
    <row r="18" spans="1:3" s="3" customFormat="1">
      <c r="A18" s="131">
        <v>13</v>
      </c>
      <c r="B18" s="70" t="s">
        <v>40</v>
      </c>
      <c r="C18" s="261"/>
    </row>
    <row r="19" spans="1:3" s="3" customFormat="1">
      <c r="A19" s="131">
        <v>14</v>
      </c>
      <c r="B19" s="70" t="s">
        <v>41</v>
      </c>
      <c r="C19" s="261"/>
    </row>
    <row r="20" spans="1:3" s="3" customFormat="1" ht="25.5">
      <c r="A20" s="131">
        <v>15</v>
      </c>
      <c r="B20" s="70" t="s">
        <v>42</v>
      </c>
      <c r="C20" s="261"/>
    </row>
    <row r="21" spans="1:3" s="3" customFormat="1" ht="25.5">
      <c r="A21" s="131">
        <v>16</v>
      </c>
      <c r="B21" s="69" t="s">
        <v>43</v>
      </c>
      <c r="C21" s="261"/>
    </row>
    <row r="22" spans="1:3" s="3" customFormat="1">
      <c r="A22" s="131">
        <v>17</v>
      </c>
      <c r="B22" s="132" t="s">
        <v>44</v>
      </c>
      <c r="C22" s="261"/>
    </row>
    <row r="23" spans="1:3" s="3" customFormat="1" ht="25.5">
      <c r="A23" s="131">
        <v>18</v>
      </c>
      <c r="B23" s="69" t="s">
        <v>45</v>
      </c>
      <c r="C23" s="261">
        <v>0</v>
      </c>
    </row>
    <row r="24" spans="1:3" s="3" customFormat="1" ht="25.5">
      <c r="A24" s="131">
        <v>19</v>
      </c>
      <c r="B24" s="69" t="s">
        <v>46</v>
      </c>
      <c r="C24" s="261">
        <v>0</v>
      </c>
    </row>
    <row r="25" spans="1:3" s="3" customFormat="1" ht="25.5">
      <c r="A25" s="131">
        <v>20</v>
      </c>
      <c r="B25" s="72" t="s">
        <v>47</v>
      </c>
      <c r="C25" s="261">
        <v>0</v>
      </c>
    </row>
    <row r="26" spans="1:3" s="3" customFormat="1">
      <c r="A26" s="131">
        <v>21</v>
      </c>
      <c r="B26" s="72" t="s">
        <v>48</v>
      </c>
      <c r="C26" s="261">
        <v>0</v>
      </c>
    </row>
    <row r="27" spans="1:3" s="3" customFormat="1" ht="25.5">
      <c r="A27" s="131">
        <v>22</v>
      </c>
      <c r="B27" s="72" t="s">
        <v>49</v>
      </c>
      <c r="C27" s="261">
        <v>0</v>
      </c>
    </row>
    <row r="28" spans="1:3" s="3" customFormat="1">
      <c r="A28" s="131">
        <v>23</v>
      </c>
      <c r="B28" s="78" t="s">
        <v>23</v>
      </c>
      <c r="C28" s="260">
        <v>60638949.802100003</v>
      </c>
    </row>
    <row r="29" spans="1:3" s="3" customFormat="1">
      <c r="A29" s="133"/>
      <c r="B29" s="73"/>
      <c r="C29" s="261"/>
    </row>
    <row r="30" spans="1:3" s="3" customFormat="1">
      <c r="A30" s="133">
        <v>24</v>
      </c>
      <c r="B30" s="78" t="s">
        <v>50</v>
      </c>
      <c r="C30" s="260">
        <v>0</v>
      </c>
    </row>
    <row r="31" spans="1:3" s="3" customFormat="1">
      <c r="A31" s="133">
        <v>25</v>
      </c>
      <c r="B31" s="68" t="s">
        <v>51</v>
      </c>
      <c r="C31" s="262">
        <v>0</v>
      </c>
    </row>
    <row r="32" spans="1:3" s="3" customFormat="1">
      <c r="A32" s="133">
        <v>26</v>
      </c>
      <c r="B32" s="168" t="s">
        <v>52</v>
      </c>
      <c r="C32" s="261"/>
    </row>
    <row r="33" spans="1:3" s="3" customFormat="1">
      <c r="A33" s="133">
        <v>27</v>
      </c>
      <c r="B33" s="168" t="s">
        <v>53</v>
      </c>
      <c r="C33" s="261"/>
    </row>
    <row r="34" spans="1:3" s="3" customFormat="1">
      <c r="A34" s="133">
        <v>28</v>
      </c>
      <c r="B34" s="68" t="s">
        <v>54</v>
      </c>
      <c r="C34" s="261"/>
    </row>
    <row r="35" spans="1:3" s="3" customFormat="1">
      <c r="A35" s="133">
        <v>29</v>
      </c>
      <c r="B35" s="78" t="s">
        <v>55</v>
      </c>
      <c r="C35" s="260">
        <v>0</v>
      </c>
    </row>
    <row r="36" spans="1:3" s="3" customFormat="1">
      <c r="A36" s="133">
        <v>30</v>
      </c>
      <c r="B36" s="69" t="s">
        <v>56</v>
      </c>
      <c r="C36" s="261">
        <v>0</v>
      </c>
    </row>
    <row r="37" spans="1:3" s="3" customFormat="1">
      <c r="A37" s="133">
        <v>31</v>
      </c>
      <c r="B37" s="70" t="s">
        <v>57</v>
      </c>
      <c r="C37" s="261">
        <v>0</v>
      </c>
    </row>
    <row r="38" spans="1:3" s="3" customFormat="1" ht="25.5">
      <c r="A38" s="133">
        <v>32</v>
      </c>
      <c r="B38" s="69" t="s">
        <v>58</v>
      </c>
      <c r="C38" s="261">
        <v>0</v>
      </c>
    </row>
    <row r="39" spans="1:3" s="3" customFormat="1" ht="25.5">
      <c r="A39" s="133">
        <v>33</v>
      </c>
      <c r="B39" s="69" t="s">
        <v>46</v>
      </c>
      <c r="C39" s="261">
        <v>0</v>
      </c>
    </row>
    <row r="40" spans="1:3" s="3" customFormat="1" ht="25.5">
      <c r="A40" s="133">
        <v>34</v>
      </c>
      <c r="B40" s="72" t="s">
        <v>59</v>
      </c>
      <c r="C40" s="261">
        <v>0</v>
      </c>
    </row>
    <row r="41" spans="1:3" s="3" customFormat="1">
      <c r="A41" s="133">
        <v>35</v>
      </c>
      <c r="B41" s="78" t="s">
        <v>24</v>
      </c>
      <c r="C41" s="260">
        <v>0</v>
      </c>
    </row>
    <row r="42" spans="1:3" s="3" customFormat="1">
      <c r="A42" s="133"/>
      <c r="B42" s="73"/>
      <c r="C42" s="261"/>
    </row>
    <row r="43" spans="1:3" s="3" customFormat="1">
      <c r="A43" s="133">
        <v>36</v>
      </c>
      <c r="B43" s="79" t="s">
        <v>60</v>
      </c>
      <c r="C43" s="260">
        <v>2044579.0736</v>
      </c>
    </row>
    <row r="44" spans="1:3" s="3" customFormat="1">
      <c r="A44" s="133">
        <v>37</v>
      </c>
      <c r="B44" s="68" t="s">
        <v>61</v>
      </c>
      <c r="C44" s="261"/>
    </row>
    <row r="45" spans="1:3" s="3" customFormat="1">
      <c r="A45" s="133">
        <v>38</v>
      </c>
      <c r="B45" s="68" t="s">
        <v>62</v>
      </c>
      <c r="C45" s="261"/>
    </row>
    <row r="46" spans="1:3" s="3" customFormat="1">
      <c r="A46" s="133">
        <v>39</v>
      </c>
      <c r="B46" s="68" t="s">
        <v>63</v>
      </c>
      <c r="C46" s="261">
        <v>2044579.0736</v>
      </c>
    </row>
    <row r="47" spans="1:3" s="3" customFormat="1">
      <c r="A47" s="133">
        <v>40</v>
      </c>
      <c r="B47" s="79" t="s">
        <v>64</v>
      </c>
      <c r="C47" s="260">
        <v>0</v>
      </c>
    </row>
    <row r="48" spans="1:3" s="3" customFormat="1">
      <c r="A48" s="133">
        <v>41</v>
      </c>
      <c r="B48" s="69" t="s">
        <v>65</v>
      </c>
      <c r="C48" s="261">
        <v>0</v>
      </c>
    </row>
    <row r="49" spans="1:3" s="3" customFormat="1">
      <c r="A49" s="133">
        <v>42</v>
      </c>
      <c r="B49" s="70" t="s">
        <v>66</v>
      </c>
      <c r="C49" s="261">
        <v>0</v>
      </c>
    </row>
    <row r="50" spans="1:3" s="3" customFormat="1" ht="25.5">
      <c r="A50" s="133">
        <v>43</v>
      </c>
      <c r="B50" s="69" t="s">
        <v>67</v>
      </c>
      <c r="C50" s="261">
        <v>0</v>
      </c>
    </row>
    <row r="51" spans="1:3" s="3" customFormat="1" ht="25.5">
      <c r="A51" s="133">
        <v>44</v>
      </c>
      <c r="B51" s="69" t="s">
        <v>46</v>
      </c>
      <c r="C51" s="261">
        <v>0</v>
      </c>
    </row>
    <row r="52" spans="1:3" s="3" customFormat="1" ht="15.75" thickBot="1">
      <c r="A52" s="134">
        <v>45</v>
      </c>
      <c r="B52" s="135" t="s">
        <v>25</v>
      </c>
      <c r="C52" s="263">
        <v>2044579.0736</v>
      </c>
    </row>
    <row r="55" spans="1:3">
      <c r="B55" s="1" t="s">
        <v>225</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election activeCell="D13" sqref="D13"/>
    </sheetView>
  </sheetViews>
  <sheetFormatPr defaultColWidth="9.140625" defaultRowHeight="12.75"/>
  <cols>
    <col min="1" max="1" width="10.85546875" style="320" bestFit="1" customWidth="1"/>
    <col min="2" max="2" width="59" style="320" customWidth="1"/>
    <col min="3" max="3" width="16.7109375" style="320" bestFit="1" customWidth="1"/>
    <col min="4" max="4" width="15.85546875" style="690" customWidth="1"/>
    <col min="5" max="16384" width="9.140625" style="320"/>
  </cols>
  <sheetData>
    <row r="1" spans="1:4" ht="15">
      <c r="A1" s="666" t="s">
        <v>188</v>
      </c>
      <c r="B1" s="740" t="str">
        <f>Info!C2</f>
        <v>სს "ზირაათ ბანკი საქართველო"</v>
      </c>
    </row>
    <row r="2" spans="1:4" s="19" customFormat="1" ht="15.75" customHeight="1">
      <c r="A2" s="666" t="s">
        <v>189</v>
      </c>
      <c r="B2" s="735">
        <f>'1. key ratios'!B2</f>
        <v>44651</v>
      </c>
      <c r="D2" s="737"/>
    </row>
    <row r="3" spans="1:4" s="19" customFormat="1" ht="15.75" customHeight="1">
      <c r="D3" s="737"/>
    </row>
    <row r="4" spans="1:4" ht="13.5" thickBot="1">
      <c r="A4" s="321" t="s">
        <v>525</v>
      </c>
      <c r="B4" s="356" t="s">
        <v>526</v>
      </c>
    </row>
    <row r="5" spans="1:4" s="357" customFormat="1">
      <c r="A5" s="784" t="s">
        <v>527</v>
      </c>
      <c r="B5" s="785"/>
      <c r="C5" s="347" t="s">
        <v>528</v>
      </c>
      <c r="D5" s="348" t="s">
        <v>529</v>
      </c>
    </row>
    <row r="6" spans="1:4" s="358" customFormat="1">
      <c r="A6" s="349">
        <v>1</v>
      </c>
      <c r="B6" s="350" t="s">
        <v>530</v>
      </c>
      <c r="C6" s="350"/>
      <c r="D6" s="738"/>
    </row>
    <row r="7" spans="1:4" s="358" customFormat="1">
      <c r="A7" s="351" t="s">
        <v>531</v>
      </c>
      <c r="B7" s="352" t="s">
        <v>532</v>
      </c>
      <c r="C7" s="402">
        <v>4.4999999999999998E-2</v>
      </c>
      <c r="D7" s="741">
        <v>8179020.4472621977</v>
      </c>
    </row>
    <row r="8" spans="1:4" s="358" customFormat="1">
      <c r="A8" s="351" t="s">
        <v>533</v>
      </c>
      <c r="B8" s="352" t="s">
        <v>534</v>
      </c>
      <c r="C8" s="403">
        <v>0.06</v>
      </c>
      <c r="D8" s="741">
        <v>10905360.596349597</v>
      </c>
    </row>
    <row r="9" spans="1:4" s="358" customFormat="1">
      <c r="A9" s="351" t="s">
        <v>535</v>
      </c>
      <c r="B9" s="352" t="s">
        <v>536</v>
      </c>
      <c r="C9" s="403">
        <v>0.08</v>
      </c>
      <c r="D9" s="741">
        <v>14540480.795132797</v>
      </c>
    </row>
    <row r="10" spans="1:4" s="358" customFormat="1">
      <c r="A10" s="349" t="s">
        <v>537</v>
      </c>
      <c r="B10" s="350" t="s">
        <v>538</v>
      </c>
      <c r="C10" s="404"/>
      <c r="D10" s="401"/>
    </row>
    <row r="11" spans="1:4" s="359" customFormat="1">
      <c r="A11" s="353" t="s">
        <v>539</v>
      </c>
      <c r="B11" s="354" t="s">
        <v>601</v>
      </c>
      <c r="C11" s="405">
        <v>0</v>
      </c>
      <c r="D11" s="739">
        <v>0</v>
      </c>
    </row>
    <row r="12" spans="1:4" s="359" customFormat="1">
      <c r="A12" s="353" t="s">
        <v>540</v>
      </c>
      <c r="B12" s="354" t="s">
        <v>541</v>
      </c>
      <c r="C12" s="405">
        <v>0</v>
      </c>
      <c r="D12" s="739">
        <v>0</v>
      </c>
    </row>
    <row r="13" spans="1:4" s="359" customFormat="1">
      <c r="A13" s="353" t="s">
        <v>542</v>
      </c>
      <c r="B13" s="354" t="s">
        <v>543</v>
      </c>
      <c r="C13" s="405">
        <v>0</v>
      </c>
      <c r="D13" s="739">
        <v>0</v>
      </c>
    </row>
    <row r="14" spans="1:4" s="358" customFormat="1">
      <c r="A14" s="349" t="s">
        <v>544</v>
      </c>
      <c r="B14" s="350" t="s">
        <v>599</v>
      </c>
      <c r="C14" s="406"/>
      <c r="D14" s="401"/>
    </row>
    <row r="15" spans="1:4" s="358" customFormat="1">
      <c r="A15" s="366" t="s">
        <v>547</v>
      </c>
      <c r="B15" s="354" t="s">
        <v>600</v>
      </c>
      <c r="C15" s="405">
        <v>2.5681492261591263E-2</v>
      </c>
      <c r="D15" s="741">
        <v>4667765.5627502408</v>
      </c>
    </row>
    <row r="16" spans="1:4" s="358" customFormat="1">
      <c r="A16" s="366" t="s">
        <v>548</v>
      </c>
      <c r="B16" s="354" t="s">
        <v>550</v>
      </c>
      <c r="C16" s="405">
        <v>3.4253550027256288E-2</v>
      </c>
      <c r="D16" s="741">
        <v>6225788.5792055065</v>
      </c>
    </row>
    <row r="17" spans="1:6" s="358" customFormat="1">
      <c r="A17" s="366" t="s">
        <v>549</v>
      </c>
      <c r="B17" s="354" t="s">
        <v>597</v>
      </c>
      <c r="C17" s="405">
        <v>5.6222224160331249E-2</v>
      </c>
      <c r="D17" s="741">
        <v>10218727.133286845</v>
      </c>
    </row>
    <row r="18" spans="1:6" s="357" customFormat="1">
      <c r="A18" s="786" t="s">
        <v>598</v>
      </c>
      <c r="B18" s="787"/>
      <c r="C18" s="407" t="s">
        <v>528</v>
      </c>
      <c r="D18" s="401" t="s">
        <v>529</v>
      </c>
    </row>
    <row r="19" spans="1:6" s="358" customFormat="1">
      <c r="A19" s="355">
        <v>4</v>
      </c>
      <c r="B19" s="354" t="s">
        <v>23</v>
      </c>
      <c r="C19" s="405">
        <v>7.0681492261591261E-2</v>
      </c>
      <c r="D19" s="741">
        <v>12846786.010012439</v>
      </c>
    </row>
    <row r="20" spans="1:6" s="358" customFormat="1">
      <c r="A20" s="355">
        <v>5</v>
      </c>
      <c r="B20" s="354" t="s">
        <v>89</v>
      </c>
      <c r="C20" s="405">
        <v>9.4253550027256286E-2</v>
      </c>
      <c r="D20" s="741">
        <v>17131149.175555103</v>
      </c>
    </row>
    <row r="21" spans="1:6" s="358" customFormat="1" ht="13.5" thickBot="1">
      <c r="A21" s="360" t="s">
        <v>545</v>
      </c>
      <c r="B21" s="361" t="s">
        <v>88</v>
      </c>
      <c r="C21" s="408">
        <v>0.13622222416033125</v>
      </c>
      <c r="D21" s="742">
        <v>24759207.928419642</v>
      </c>
    </row>
    <row r="22" spans="1:6">
      <c r="F22" s="321"/>
    </row>
    <row r="23" spans="1:6" ht="63.75">
      <c r="B23" s="21" t="s">
        <v>602</v>
      </c>
    </row>
  </sheetData>
  <mergeCells count="2">
    <mergeCell ref="A5:B5"/>
    <mergeCell ref="A18:B18"/>
  </mergeCells>
  <conditionalFormatting sqref="C21">
    <cfRule type="cellIs" dxfId="25"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5"/>
  <sheetViews>
    <sheetView zoomScaleNormal="100" workbookViewId="0">
      <pane xSplit="1" ySplit="5" topLeftCell="B6" activePane="bottomRight" state="frozen"/>
      <selection pane="topRight" activeCell="B1" sqref="B1"/>
      <selection pane="bottomLeft" activeCell="A5" sqref="A5"/>
      <selection pane="bottomRight" activeCell="C6" sqref="C6:C45"/>
    </sheetView>
  </sheetViews>
  <sheetFormatPr defaultRowHeight="15.75"/>
  <cols>
    <col min="1" max="1" width="10.7109375" style="65" customWidth="1"/>
    <col min="2" max="2" width="69" style="65" customWidth="1"/>
    <col min="3" max="3" width="53.140625" style="65" customWidth="1"/>
    <col min="4" max="4" width="32.28515625" style="65" customWidth="1"/>
    <col min="5" max="5" width="9.42578125" customWidth="1"/>
  </cols>
  <sheetData>
    <row r="1" spans="1:6">
      <c r="A1" s="17" t="s">
        <v>188</v>
      </c>
      <c r="B1" s="665" t="str">
        <f>Info!C2</f>
        <v>სს "ზირაათ ბანკი საქართველო"</v>
      </c>
      <c r="E1" s="1"/>
      <c r="F1" s="1"/>
    </row>
    <row r="2" spans="1:6" s="19" customFormat="1" ht="15.75" customHeight="1">
      <c r="A2" s="19" t="s">
        <v>189</v>
      </c>
      <c r="B2" s="661">
        <f>'1. key ratios'!B2</f>
        <v>44651</v>
      </c>
    </row>
    <row r="3" spans="1:6" s="19" customFormat="1" ht="15.75" customHeight="1">
      <c r="A3" s="24"/>
    </row>
    <row r="4" spans="1:6" s="19" customFormat="1" ht="15.75" customHeight="1" thickBot="1">
      <c r="A4" s="19" t="s">
        <v>414</v>
      </c>
      <c r="B4" s="666" t="s">
        <v>269</v>
      </c>
      <c r="D4" s="191" t="s">
        <v>93</v>
      </c>
    </row>
    <row r="5" spans="1:6" ht="38.25">
      <c r="A5" s="146" t="s">
        <v>26</v>
      </c>
      <c r="B5" s="667" t="s">
        <v>231</v>
      </c>
      <c r="C5" s="668" t="s">
        <v>236</v>
      </c>
      <c r="D5" s="669" t="s">
        <v>270</v>
      </c>
    </row>
    <row r="6" spans="1:6">
      <c r="A6" s="136">
        <v>1</v>
      </c>
      <c r="B6" s="80" t="s">
        <v>154</v>
      </c>
      <c r="C6" s="264">
        <v>12307219.343499999</v>
      </c>
      <c r="D6" s="615"/>
      <c r="E6" s="7"/>
    </row>
    <row r="7" spans="1:6">
      <c r="A7" s="136">
        <v>2</v>
      </c>
      <c r="B7" s="81" t="s">
        <v>155</v>
      </c>
      <c r="C7" s="265">
        <v>46484038.82</v>
      </c>
      <c r="D7" s="137"/>
      <c r="E7" s="7"/>
    </row>
    <row r="8" spans="1:6">
      <c r="A8" s="136">
        <v>3</v>
      </c>
      <c r="B8" s="81" t="s">
        <v>156</v>
      </c>
      <c r="C8" s="265">
        <v>14473228.990499999</v>
      </c>
      <c r="D8" s="137"/>
      <c r="E8" s="7"/>
    </row>
    <row r="9" spans="1:6">
      <c r="A9" s="136">
        <v>4</v>
      </c>
      <c r="B9" s="81" t="s">
        <v>185</v>
      </c>
      <c r="C9" s="265">
        <v>0</v>
      </c>
      <c r="D9" s="137"/>
      <c r="E9" s="7"/>
    </row>
    <row r="10" spans="1:6">
      <c r="A10" s="136">
        <v>5</v>
      </c>
      <c r="B10" s="81" t="s">
        <v>157</v>
      </c>
      <c r="C10" s="265">
        <v>1997026.96</v>
      </c>
      <c r="D10" s="137"/>
      <c r="E10" s="7"/>
    </row>
    <row r="11" spans="1:6">
      <c r="A11" s="136">
        <v>6.1</v>
      </c>
      <c r="B11" s="81" t="s">
        <v>158</v>
      </c>
      <c r="C11" s="266">
        <v>100758765.77319999</v>
      </c>
      <c r="D11" s="138"/>
      <c r="E11" s="8"/>
    </row>
    <row r="12" spans="1:6">
      <c r="A12" s="136">
        <v>6.2</v>
      </c>
      <c r="B12" s="82" t="s">
        <v>159</v>
      </c>
      <c r="C12" s="266">
        <v>-5254084.3815000001</v>
      </c>
      <c r="D12" s="138"/>
      <c r="E12" s="8"/>
    </row>
    <row r="13" spans="1:6">
      <c r="A13" s="136" t="s">
        <v>486</v>
      </c>
      <c r="B13" s="83" t="s">
        <v>487</v>
      </c>
      <c r="C13" s="266">
        <v>-1678969.69</v>
      </c>
      <c r="D13" s="227" t="s">
        <v>1024</v>
      </c>
      <c r="E13" s="8"/>
    </row>
    <row r="14" spans="1:6">
      <c r="A14" s="136" t="s">
        <v>621</v>
      </c>
      <c r="B14" s="83" t="s">
        <v>610</v>
      </c>
      <c r="C14" s="266">
        <v>0</v>
      </c>
      <c r="D14" s="138"/>
      <c r="E14" s="8"/>
    </row>
    <row r="15" spans="1:6">
      <c r="A15" s="136">
        <v>6</v>
      </c>
      <c r="B15" s="81" t="s">
        <v>160</v>
      </c>
      <c r="C15" s="272">
        <v>95504681.391699985</v>
      </c>
      <c r="D15" s="138"/>
      <c r="E15" s="7"/>
    </row>
    <row r="16" spans="1:6">
      <c r="A16" s="136">
        <v>7</v>
      </c>
      <c r="B16" s="81" t="s">
        <v>161</v>
      </c>
      <c r="C16" s="265">
        <v>545604.56739999994</v>
      </c>
      <c r="D16" s="137"/>
      <c r="E16" s="7"/>
    </row>
    <row r="17" spans="1:5">
      <c r="A17" s="136">
        <v>8</v>
      </c>
      <c r="B17" s="81" t="s">
        <v>162</v>
      </c>
      <c r="C17" s="265">
        <v>28500</v>
      </c>
      <c r="D17" s="137"/>
      <c r="E17" s="7"/>
    </row>
    <row r="18" spans="1:5">
      <c r="A18" s="136">
        <v>9</v>
      </c>
      <c r="B18" s="81" t="s">
        <v>163</v>
      </c>
      <c r="C18" s="265">
        <v>0</v>
      </c>
      <c r="D18" s="137"/>
      <c r="E18" s="7"/>
    </row>
    <row r="19" spans="1:5" ht="30">
      <c r="A19" s="136">
        <v>9.1</v>
      </c>
      <c r="B19" s="83" t="s">
        <v>246</v>
      </c>
      <c r="C19" s="266"/>
      <c r="D19" s="137"/>
      <c r="E19" s="7"/>
    </row>
    <row r="20" spans="1:5" ht="30">
      <c r="A20" s="136">
        <v>9.1999999999999993</v>
      </c>
      <c r="B20" s="83" t="s">
        <v>235</v>
      </c>
      <c r="C20" s="266"/>
      <c r="D20" s="137"/>
      <c r="E20" s="7"/>
    </row>
    <row r="21" spans="1:5" ht="30">
      <c r="A21" s="136">
        <v>9.3000000000000007</v>
      </c>
      <c r="B21" s="83" t="s">
        <v>234</v>
      </c>
      <c r="C21" s="266"/>
      <c r="D21" s="137"/>
      <c r="E21" s="7"/>
    </row>
    <row r="22" spans="1:5">
      <c r="A22" s="136">
        <v>10</v>
      </c>
      <c r="B22" s="81" t="s">
        <v>164</v>
      </c>
      <c r="C22" s="265">
        <v>5932257.5899999999</v>
      </c>
      <c r="D22" s="137"/>
      <c r="E22" s="7"/>
    </row>
    <row r="23" spans="1:5">
      <c r="A23" s="136">
        <v>10.1</v>
      </c>
      <c r="B23" s="83" t="s">
        <v>233</v>
      </c>
      <c r="C23" s="265">
        <v>797689.16</v>
      </c>
      <c r="D23" s="227" t="s">
        <v>440</v>
      </c>
      <c r="E23" s="7"/>
    </row>
    <row r="24" spans="1:5">
      <c r="A24" s="136">
        <v>11</v>
      </c>
      <c r="B24" s="84" t="s">
        <v>165</v>
      </c>
      <c r="C24" s="267">
        <v>1701254.1878</v>
      </c>
      <c r="D24" s="139"/>
      <c r="E24" s="7"/>
    </row>
    <row r="25" spans="1:5">
      <c r="A25" s="136">
        <v>12</v>
      </c>
      <c r="B25" s="86" t="s">
        <v>166</v>
      </c>
      <c r="C25" s="268">
        <v>178973811.85089999</v>
      </c>
      <c r="D25" s="140"/>
      <c r="E25" s="6"/>
    </row>
    <row r="26" spans="1:5">
      <c r="A26" s="136">
        <v>13</v>
      </c>
      <c r="B26" s="81" t="s">
        <v>167</v>
      </c>
      <c r="C26" s="269">
        <v>11629875</v>
      </c>
      <c r="D26" s="141"/>
      <c r="E26" s="7"/>
    </row>
    <row r="27" spans="1:5">
      <c r="A27" s="136">
        <v>14</v>
      </c>
      <c r="B27" s="81" t="s">
        <v>168</v>
      </c>
      <c r="C27" s="265">
        <v>67621739.011500001</v>
      </c>
      <c r="D27" s="137"/>
      <c r="E27" s="7"/>
    </row>
    <row r="28" spans="1:5">
      <c r="A28" s="136">
        <v>15</v>
      </c>
      <c r="B28" s="81" t="s">
        <v>169</v>
      </c>
      <c r="C28" s="265">
        <v>14321574.4647</v>
      </c>
      <c r="D28" s="137"/>
      <c r="E28" s="7"/>
    </row>
    <row r="29" spans="1:5">
      <c r="A29" s="136">
        <v>16</v>
      </c>
      <c r="B29" s="81" t="s">
        <v>170</v>
      </c>
      <c r="C29" s="265">
        <v>20425283.232799999</v>
      </c>
      <c r="D29" s="137"/>
      <c r="E29" s="7"/>
    </row>
    <row r="30" spans="1:5">
      <c r="A30" s="136">
        <v>17</v>
      </c>
      <c r="B30" s="81" t="s">
        <v>171</v>
      </c>
      <c r="C30" s="265">
        <v>0</v>
      </c>
      <c r="D30" s="137"/>
      <c r="E30" s="7"/>
    </row>
    <row r="31" spans="1:5">
      <c r="A31" s="136">
        <v>18</v>
      </c>
      <c r="B31" s="81" t="s">
        <v>172</v>
      </c>
      <c r="C31" s="265">
        <v>0</v>
      </c>
      <c r="D31" s="137"/>
      <c r="E31" s="7"/>
    </row>
    <row r="32" spans="1:5">
      <c r="A32" s="136">
        <v>19</v>
      </c>
      <c r="B32" s="81" t="s">
        <v>173</v>
      </c>
      <c r="C32" s="265">
        <v>159795.4615</v>
      </c>
      <c r="D32" s="137"/>
      <c r="E32" s="7"/>
    </row>
    <row r="33" spans="1:5">
      <c r="A33" s="136">
        <v>20</v>
      </c>
      <c r="B33" s="81" t="s">
        <v>95</v>
      </c>
      <c r="C33" s="265">
        <v>3378905.7327999999</v>
      </c>
      <c r="D33" s="137"/>
      <c r="E33" s="7"/>
    </row>
    <row r="34" spans="1:5">
      <c r="A34" s="590">
        <v>20.100000000000001</v>
      </c>
      <c r="B34" s="85" t="s">
        <v>962</v>
      </c>
      <c r="C34" s="267">
        <v>365609.3836</v>
      </c>
      <c r="D34" s="227" t="s">
        <v>1024</v>
      </c>
      <c r="E34" s="7"/>
    </row>
    <row r="35" spans="1:5">
      <c r="A35" s="136">
        <v>21</v>
      </c>
      <c r="B35" s="84" t="s">
        <v>174</v>
      </c>
      <c r="C35" s="267">
        <v>0</v>
      </c>
      <c r="D35" s="139"/>
      <c r="E35" s="7"/>
    </row>
    <row r="36" spans="1:5">
      <c r="A36" s="136">
        <v>21.1</v>
      </c>
      <c r="B36" s="85" t="s">
        <v>960</v>
      </c>
      <c r="C36" s="270">
        <v>0</v>
      </c>
      <c r="D36" s="142"/>
      <c r="E36" s="7"/>
    </row>
    <row r="37" spans="1:5">
      <c r="A37" s="136">
        <v>22</v>
      </c>
      <c r="B37" s="86" t="s">
        <v>175</v>
      </c>
      <c r="C37" s="268">
        <v>117537172.9033</v>
      </c>
      <c r="D37" s="140"/>
      <c r="E37" s="6"/>
    </row>
    <row r="38" spans="1:5">
      <c r="A38" s="136">
        <v>23</v>
      </c>
      <c r="B38" s="84" t="s">
        <v>176</v>
      </c>
      <c r="C38" s="265">
        <v>50000000</v>
      </c>
      <c r="D38" s="227" t="s">
        <v>1025</v>
      </c>
      <c r="E38" s="7"/>
    </row>
    <row r="39" spans="1:5">
      <c r="A39" s="136">
        <v>24</v>
      </c>
      <c r="B39" s="84" t="s">
        <v>177</v>
      </c>
      <c r="C39" s="265">
        <v>0</v>
      </c>
      <c r="D39" s="137"/>
      <c r="E39" s="7"/>
    </row>
    <row r="40" spans="1:5">
      <c r="A40" s="136">
        <v>25</v>
      </c>
      <c r="B40" s="84" t="s">
        <v>232</v>
      </c>
      <c r="C40" s="265">
        <v>0</v>
      </c>
      <c r="D40" s="137"/>
      <c r="E40" s="7"/>
    </row>
    <row r="41" spans="1:5">
      <c r="A41" s="136">
        <v>26</v>
      </c>
      <c r="B41" s="84" t="s">
        <v>179</v>
      </c>
      <c r="C41" s="265">
        <v>0</v>
      </c>
      <c r="D41" s="137"/>
      <c r="E41" s="7"/>
    </row>
    <row r="42" spans="1:5">
      <c r="A42" s="136">
        <v>27</v>
      </c>
      <c r="B42" s="84" t="s">
        <v>180</v>
      </c>
      <c r="C42" s="265">
        <v>0</v>
      </c>
      <c r="D42" s="137"/>
      <c r="E42" s="7"/>
    </row>
    <row r="43" spans="1:5">
      <c r="A43" s="136">
        <v>28</v>
      </c>
      <c r="B43" s="84" t="s">
        <v>181</v>
      </c>
      <c r="C43" s="265">
        <v>11436638.662099998</v>
      </c>
      <c r="D43" s="227" t="s">
        <v>1026</v>
      </c>
      <c r="E43" s="7"/>
    </row>
    <row r="44" spans="1:5">
      <c r="A44" s="136">
        <v>29</v>
      </c>
      <c r="B44" s="84" t="s">
        <v>35</v>
      </c>
      <c r="C44" s="265">
        <v>0</v>
      </c>
      <c r="D44" s="227" t="s">
        <v>1027</v>
      </c>
      <c r="E44" s="7"/>
    </row>
    <row r="45" spans="1:5" ht="16.5" thickBot="1">
      <c r="A45" s="143">
        <v>30</v>
      </c>
      <c r="B45" s="144" t="s">
        <v>182</v>
      </c>
      <c r="C45" s="271">
        <v>61436638.662100002</v>
      </c>
      <c r="D45" s="145"/>
      <c r="E45" s="6"/>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4"/>
  <sheetViews>
    <sheetView workbookViewId="0">
      <pane xSplit="2" ySplit="7" topLeftCell="C8" activePane="bottomRight" state="frozen"/>
      <selection pane="topRight" activeCell="C1" sqref="C1"/>
      <selection pane="bottomLeft" activeCell="A8" sqref="A8"/>
      <selection pane="bottomRight" activeCell="C8" sqref="C8:S22"/>
    </sheetView>
  </sheetViews>
  <sheetFormatPr defaultColWidth="9.140625" defaultRowHeight="12.75"/>
  <cols>
    <col min="1" max="1" width="10.5703125" style="1" bestFit="1" customWidth="1"/>
    <col min="2" max="2" width="82.140625" style="1" customWidth="1"/>
    <col min="3" max="3" width="11.140625" style="1" customWidth="1"/>
    <col min="4" max="4" width="13.28515625" style="1" bestFit="1" customWidth="1"/>
    <col min="5" max="5" width="12.42578125" style="1" customWidth="1"/>
    <col min="6" max="6" width="13.28515625" style="1" bestFit="1" customWidth="1"/>
    <col min="7" max="7" width="9.42578125" style="1" bestFit="1" customWidth="1"/>
    <col min="8" max="8" width="13.28515625" style="1" bestFit="1" customWidth="1"/>
    <col min="9" max="9" width="9.42578125" style="1" bestFit="1" customWidth="1"/>
    <col min="10" max="10" width="13.28515625" style="1" bestFit="1" customWidth="1"/>
    <col min="11" max="11" width="9.42578125" style="1" bestFit="1" customWidth="1"/>
    <col min="12" max="12" width="13.28515625" style="1" bestFit="1" customWidth="1"/>
    <col min="13" max="13" width="12.5703125" style="1" customWidth="1"/>
    <col min="14" max="14" width="13.28515625" style="1" bestFit="1" customWidth="1"/>
    <col min="15" max="15" width="9.42578125" style="1" bestFit="1" customWidth="1"/>
    <col min="16" max="16" width="13.28515625" style="1" bestFit="1" customWidth="1"/>
    <col min="17" max="17" width="9.42578125" style="1" bestFit="1" customWidth="1"/>
    <col min="18" max="18" width="13.28515625" style="1" bestFit="1" customWidth="1"/>
    <col min="19" max="19" width="31.5703125" style="1" bestFit="1" customWidth="1"/>
    <col min="20" max="16384" width="9.140625" style="12"/>
  </cols>
  <sheetData>
    <row r="1" spans="1:19">
      <c r="A1" s="947" t="s">
        <v>188</v>
      </c>
      <c r="B1" s="947" t="str">
        <f>Info!C2</f>
        <v>სს "ზირაათ ბანკი საქართველო"</v>
      </c>
    </row>
    <row r="2" spans="1:19">
      <c r="A2" s="947" t="s">
        <v>189</v>
      </c>
      <c r="B2" s="661">
        <f>'1. key ratios'!B2</f>
        <v>44651</v>
      </c>
    </row>
    <row r="4" spans="1:19" ht="39" thickBot="1">
      <c r="A4" s="64" t="s">
        <v>415</v>
      </c>
      <c r="B4" s="295" t="s">
        <v>457</v>
      </c>
    </row>
    <row r="5" spans="1:19">
      <c r="A5" s="125"/>
      <c r="B5" s="127"/>
      <c r="C5" s="112" t="s">
        <v>0</v>
      </c>
      <c r="D5" s="112" t="s">
        <v>1</v>
      </c>
      <c r="E5" s="112" t="s">
        <v>2</v>
      </c>
      <c r="F5" s="112" t="s">
        <v>3</v>
      </c>
      <c r="G5" s="112" t="s">
        <v>4</v>
      </c>
      <c r="H5" s="112" t="s">
        <v>5</v>
      </c>
      <c r="I5" s="112" t="s">
        <v>237</v>
      </c>
      <c r="J5" s="112" t="s">
        <v>238</v>
      </c>
      <c r="K5" s="112" t="s">
        <v>239</v>
      </c>
      <c r="L5" s="112" t="s">
        <v>240</v>
      </c>
      <c r="M5" s="112" t="s">
        <v>241</v>
      </c>
      <c r="N5" s="112" t="s">
        <v>242</v>
      </c>
      <c r="O5" s="112" t="s">
        <v>444</v>
      </c>
      <c r="P5" s="112" t="s">
        <v>445</v>
      </c>
      <c r="Q5" s="112" t="s">
        <v>446</v>
      </c>
      <c r="R5" s="289" t="s">
        <v>447</v>
      </c>
      <c r="S5" s="113" t="s">
        <v>448</v>
      </c>
    </row>
    <row r="6" spans="1:19" ht="46.5" customHeight="1">
      <c r="A6" s="148"/>
      <c r="B6" s="792" t="s">
        <v>449</v>
      </c>
      <c r="C6" s="790">
        <v>0</v>
      </c>
      <c r="D6" s="791"/>
      <c r="E6" s="790">
        <v>0.2</v>
      </c>
      <c r="F6" s="791"/>
      <c r="G6" s="790">
        <v>0.35</v>
      </c>
      <c r="H6" s="791"/>
      <c r="I6" s="790">
        <v>0.5</v>
      </c>
      <c r="J6" s="791"/>
      <c r="K6" s="790">
        <v>0.75</v>
      </c>
      <c r="L6" s="791"/>
      <c r="M6" s="790">
        <v>1</v>
      </c>
      <c r="N6" s="791"/>
      <c r="O6" s="790">
        <v>1.5</v>
      </c>
      <c r="P6" s="791"/>
      <c r="Q6" s="790">
        <v>2.5</v>
      </c>
      <c r="R6" s="791"/>
      <c r="S6" s="788" t="s">
        <v>251</v>
      </c>
    </row>
    <row r="7" spans="1:19" s="964" customFormat="1">
      <c r="A7" s="962"/>
      <c r="B7" s="793"/>
      <c r="C7" s="963" t="s">
        <v>442</v>
      </c>
      <c r="D7" s="963" t="s">
        <v>443</v>
      </c>
      <c r="E7" s="963" t="s">
        <v>442</v>
      </c>
      <c r="F7" s="963" t="s">
        <v>443</v>
      </c>
      <c r="G7" s="963" t="s">
        <v>442</v>
      </c>
      <c r="H7" s="963" t="s">
        <v>443</v>
      </c>
      <c r="I7" s="963" t="s">
        <v>442</v>
      </c>
      <c r="J7" s="963" t="s">
        <v>443</v>
      </c>
      <c r="K7" s="963" t="s">
        <v>442</v>
      </c>
      <c r="L7" s="963" t="s">
        <v>443</v>
      </c>
      <c r="M7" s="963" t="s">
        <v>442</v>
      </c>
      <c r="N7" s="963" t="s">
        <v>443</v>
      </c>
      <c r="O7" s="963" t="s">
        <v>442</v>
      </c>
      <c r="P7" s="963" t="s">
        <v>443</v>
      </c>
      <c r="Q7" s="963" t="s">
        <v>442</v>
      </c>
      <c r="R7" s="963" t="s">
        <v>443</v>
      </c>
      <c r="S7" s="789"/>
    </row>
    <row r="8" spans="1:19" s="151" customFormat="1">
      <c r="A8" s="116">
        <v>1</v>
      </c>
      <c r="B8" s="167" t="s">
        <v>216</v>
      </c>
      <c r="C8" s="273">
        <v>3233152.83</v>
      </c>
      <c r="D8" s="273"/>
      <c r="E8" s="273">
        <v>0</v>
      </c>
      <c r="F8" s="290"/>
      <c r="G8" s="273">
        <v>0</v>
      </c>
      <c r="H8" s="273"/>
      <c r="I8" s="273">
        <v>0</v>
      </c>
      <c r="J8" s="273"/>
      <c r="K8" s="273">
        <v>0</v>
      </c>
      <c r="L8" s="273"/>
      <c r="M8" s="273">
        <v>45247252.523999996</v>
      </c>
      <c r="N8" s="273"/>
      <c r="O8" s="273">
        <v>0</v>
      </c>
      <c r="P8" s="273"/>
      <c r="Q8" s="273">
        <v>0</v>
      </c>
      <c r="R8" s="290"/>
      <c r="S8" s="298">
        <v>45247252.523999996</v>
      </c>
    </row>
    <row r="9" spans="1:19" s="151" customFormat="1">
      <c r="A9" s="116">
        <v>2</v>
      </c>
      <c r="B9" s="167" t="s">
        <v>217</v>
      </c>
      <c r="C9" s="273">
        <v>0</v>
      </c>
      <c r="D9" s="273"/>
      <c r="E9" s="273">
        <v>0</v>
      </c>
      <c r="F9" s="273"/>
      <c r="G9" s="273">
        <v>0</v>
      </c>
      <c r="H9" s="273"/>
      <c r="I9" s="273">
        <v>0</v>
      </c>
      <c r="J9" s="273"/>
      <c r="K9" s="273">
        <v>0</v>
      </c>
      <c r="L9" s="273"/>
      <c r="M9" s="273">
        <v>0</v>
      </c>
      <c r="N9" s="273"/>
      <c r="O9" s="273">
        <v>0</v>
      </c>
      <c r="P9" s="273"/>
      <c r="Q9" s="273">
        <v>0</v>
      </c>
      <c r="R9" s="290"/>
      <c r="S9" s="298">
        <v>0</v>
      </c>
    </row>
    <row r="10" spans="1:19" s="151" customFormat="1">
      <c r="A10" s="116">
        <v>3</v>
      </c>
      <c r="B10" s="167" t="s">
        <v>218</v>
      </c>
      <c r="C10" s="273">
        <v>0</v>
      </c>
      <c r="D10" s="273"/>
      <c r="E10" s="273">
        <v>0</v>
      </c>
      <c r="F10" s="273"/>
      <c r="G10" s="273">
        <v>0</v>
      </c>
      <c r="H10" s="273"/>
      <c r="I10" s="273">
        <v>0</v>
      </c>
      <c r="J10" s="273"/>
      <c r="K10" s="273">
        <v>0</v>
      </c>
      <c r="L10" s="273"/>
      <c r="M10" s="273">
        <v>0</v>
      </c>
      <c r="N10" s="273"/>
      <c r="O10" s="273">
        <v>0</v>
      </c>
      <c r="P10" s="273"/>
      <c r="Q10" s="273">
        <v>0</v>
      </c>
      <c r="R10" s="290"/>
      <c r="S10" s="298">
        <v>0</v>
      </c>
    </row>
    <row r="11" spans="1:19" s="151" customFormat="1">
      <c r="A11" s="116">
        <v>4</v>
      </c>
      <c r="B11" s="167" t="s">
        <v>219</v>
      </c>
      <c r="C11" s="273">
        <v>0</v>
      </c>
      <c r="D11" s="273"/>
      <c r="E11" s="273">
        <v>0</v>
      </c>
      <c r="F11" s="273"/>
      <c r="G11" s="273">
        <v>0</v>
      </c>
      <c r="H11" s="273"/>
      <c r="I11" s="273">
        <v>0</v>
      </c>
      <c r="J11" s="273"/>
      <c r="K11" s="273">
        <v>0</v>
      </c>
      <c r="L11" s="273"/>
      <c r="M11" s="273">
        <v>0</v>
      </c>
      <c r="N11" s="273"/>
      <c r="O11" s="273">
        <v>0</v>
      </c>
      <c r="P11" s="273"/>
      <c r="Q11" s="273">
        <v>0</v>
      </c>
      <c r="R11" s="290"/>
      <c r="S11" s="298">
        <v>0</v>
      </c>
    </row>
    <row r="12" spans="1:19" s="151" customFormat="1">
      <c r="A12" s="116">
        <v>5</v>
      </c>
      <c r="B12" s="167" t="s">
        <v>220</v>
      </c>
      <c r="C12" s="273">
        <v>0</v>
      </c>
      <c r="D12" s="273"/>
      <c r="E12" s="273">
        <v>0</v>
      </c>
      <c r="F12" s="273"/>
      <c r="G12" s="273">
        <v>0</v>
      </c>
      <c r="H12" s="273"/>
      <c r="I12" s="273">
        <v>0</v>
      </c>
      <c r="J12" s="273"/>
      <c r="K12" s="273">
        <v>0</v>
      </c>
      <c r="L12" s="273"/>
      <c r="M12" s="273">
        <v>0</v>
      </c>
      <c r="N12" s="273"/>
      <c r="O12" s="273">
        <v>0</v>
      </c>
      <c r="P12" s="273"/>
      <c r="Q12" s="273">
        <v>0</v>
      </c>
      <c r="R12" s="290"/>
      <c r="S12" s="298">
        <v>0</v>
      </c>
    </row>
    <row r="13" spans="1:19" s="151" customFormat="1">
      <c r="A13" s="116">
        <v>6</v>
      </c>
      <c r="B13" s="167" t="s">
        <v>221</v>
      </c>
      <c r="C13" s="273">
        <v>0</v>
      </c>
      <c r="D13" s="273"/>
      <c r="E13" s="273">
        <v>10525996.310000001</v>
      </c>
      <c r="F13" s="273"/>
      <c r="G13" s="273">
        <v>0</v>
      </c>
      <c r="H13" s="273"/>
      <c r="I13" s="273">
        <v>3950479.085</v>
      </c>
      <c r="J13" s="273"/>
      <c r="K13" s="273">
        <v>0</v>
      </c>
      <c r="L13" s="273"/>
      <c r="M13" s="273">
        <v>0</v>
      </c>
      <c r="N13" s="273"/>
      <c r="O13" s="273">
        <v>0</v>
      </c>
      <c r="P13" s="273"/>
      <c r="Q13" s="273">
        <v>0</v>
      </c>
      <c r="R13" s="290"/>
      <c r="S13" s="298">
        <v>4080438.8045000001</v>
      </c>
    </row>
    <row r="14" spans="1:19" s="151" customFormat="1">
      <c r="A14" s="116">
        <v>7</v>
      </c>
      <c r="B14" s="167" t="s">
        <v>73</v>
      </c>
      <c r="C14" s="273">
        <v>0</v>
      </c>
      <c r="D14" s="273"/>
      <c r="E14" s="273">
        <v>0</v>
      </c>
      <c r="F14" s="273"/>
      <c r="G14" s="273">
        <v>0</v>
      </c>
      <c r="H14" s="273"/>
      <c r="I14" s="273">
        <v>0</v>
      </c>
      <c r="J14" s="273"/>
      <c r="K14" s="273">
        <v>0</v>
      </c>
      <c r="L14" s="273"/>
      <c r="M14" s="273">
        <v>58983252.0973</v>
      </c>
      <c r="N14" s="273">
        <v>7555560.3228099998</v>
      </c>
      <c r="O14" s="273">
        <v>0</v>
      </c>
      <c r="P14" s="273"/>
      <c r="Q14" s="273">
        <v>0</v>
      </c>
      <c r="R14" s="290"/>
      <c r="S14" s="298">
        <v>66538812.420110002</v>
      </c>
    </row>
    <row r="15" spans="1:19" s="151" customFormat="1">
      <c r="A15" s="116">
        <v>8</v>
      </c>
      <c r="B15" s="167" t="s">
        <v>74</v>
      </c>
      <c r="C15" s="273">
        <v>0</v>
      </c>
      <c r="D15" s="273"/>
      <c r="E15" s="273">
        <v>0</v>
      </c>
      <c r="F15" s="273"/>
      <c r="G15" s="273">
        <v>0</v>
      </c>
      <c r="H15" s="273"/>
      <c r="I15" s="273">
        <v>0</v>
      </c>
      <c r="J15" s="273"/>
      <c r="K15" s="273">
        <v>0</v>
      </c>
      <c r="L15" s="273"/>
      <c r="M15" s="273">
        <v>38718320.639700003</v>
      </c>
      <c r="N15" s="273">
        <v>4146973.6486499999</v>
      </c>
      <c r="O15" s="273">
        <v>0</v>
      </c>
      <c r="P15" s="273"/>
      <c r="Q15" s="273">
        <v>0</v>
      </c>
      <c r="R15" s="290"/>
      <c r="S15" s="298">
        <v>42865294.288350001</v>
      </c>
    </row>
    <row r="16" spans="1:19" s="151" customFormat="1">
      <c r="A16" s="116">
        <v>9</v>
      </c>
      <c r="B16" s="167" t="s">
        <v>75</v>
      </c>
      <c r="C16" s="273">
        <v>0</v>
      </c>
      <c r="D16" s="273"/>
      <c r="E16" s="273">
        <v>0</v>
      </c>
      <c r="F16" s="273"/>
      <c r="G16" s="273">
        <v>0</v>
      </c>
      <c r="H16" s="273"/>
      <c r="I16" s="273">
        <v>0</v>
      </c>
      <c r="J16" s="273"/>
      <c r="K16" s="273">
        <v>0</v>
      </c>
      <c r="L16" s="273"/>
      <c r="M16" s="273">
        <v>0</v>
      </c>
      <c r="N16" s="273"/>
      <c r="O16" s="273">
        <v>0</v>
      </c>
      <c r="P16" s="273"/>
      <c r="Q16" s="273">
        <v>0</v>
      </c>
      <c r="R16" s="290"/>
      <c r="S16" s="298">
        <v>0</v>
      </c>
    </row>
    <row r="17" spans="1:19" s="151" customFormat="1">
      <c r="A17" s="116">
        <v>10</v>
      </c>
      <c r="B17" s="167" t="s">
        <v>69</v>
      </c>
      <c r="C17" s="273">
        <v>0</v>
      </c>
      <c r="D17" s="273"/>
      <c r="E17" s="273">
        <v>0</v>
      </c>
      <c r="F17" s="273"/>
      <c r="G17" s="273">
        <v>0</v>
      </c>
      <c r="H17" s="273"/>
      <c r="I17" s="273">
        <v>0</v>
      </c>
      <c r="J17" s="273"/>
      <c r="K17" s="273">
        <v>0</v>
      </c>
      <c r="L17" s="273"/>
      <c r="M17" s="273">
        <v>0</v>
      </c>
      <c r="N17" s="273"/>
      <c r="O17" s="273">
        <v>0</v>
      </c>
      <c r="P17" s="273"/>
      <c r="Q17" s="273">
        <v>0</v>
      </c>
      <c r="R17" s="290"/>
      <c r="S17" s="298">
        <v>0</v>
      </c>
    </row>
    <row r="18" spans="1:19" s="151" customFormat="1">
      <c r="A18" s="116">
        <v>11</v>
      </c>
      <c r="B18" s="167" t="s">
        <v>70</v>
      </c>
      <c r="C18" s="273">
        <v>0</v>
      </c>
      <c r="D18" s="273"/>
      <c r="E18" s="273">
        <v>0</v>
      </c>
      <c r="F18" s="273"/>
      <c r="G18" s="273">
        <v>0</v>
      </c>
      <c r="H18" s="273"/>
      <c r="I18" s="273">
        <v>0</v>
      </c>
      <c r="J18" s="273"/>
      <c r="K18" s="273">
        <v>0</v>
      </c>
      <c r="L18" s="273"/>
      <c r="M18" s="273">
        <v>0</v>
      </c>
      <c r="N18" s="273"/>
      <c r="O18" s="273">
        <v>0</v>
      </c>
      <c r="P18" s="273"/>
      <c r="Q18" s="273">
        <v>0</v>
      </c>
      <c r="R18" s="290"/>
      <c r="S18" s="298">
        <v>0</v>
      </c>
    </row>
    <row r="19" spans="1:19" s="151" customFormat="1">
      <c r="A19" s="116">
        <v>12</v>
      </c>
      <c r="B19" s="167" t="s">
        <v>71</v>
      </c>
      <c r="C19" s="273">
        <v>0</v>
      </c>
      <c r="D19" s="273"/>
      <c r="E19" s="273">
        <v>0</v>
      </c>
      <c r="F19" s="273"/>
      <c r="G19" s="273">
        <v>0</v>
      </c>
      <c r="H19" s="273"/>
      <c r="I19" s="273">
        <v>0</v>
      </c>
      <c r="J19" s="273"/>
      <c r="K19" s="273">
        <v>0</v>
      </c>
      <c r="L19" s="273"/>
      <c r="M19" s="273">
        <v>0</v>
      </c>
      <c r="N19" s="273"/>
      <c r="O19" s="273">
        <v>0</v>
      </c>
      <c r="P19" s="273"/>
      <c r="Q19" s="273">
        <v>0</v>
      </c>
      <c r="R19" s="290"/>
      <c r="S19" s="298">
        <v>0</v>
      </c>
    </row>
    <row r="20" spans="1:19" s="151" customFormat="1">
      <c r="A20" s="116">
        <v>13</v>
      </c>
      <c r="B20" s="167" t="s">
        <v>72</v>
      </c>
      <c r="C20" s="273">
        <v>0</v>
      </c>
      <c r="D20" s="273"/>
      <c r="E20" s="273">
        <v>0</v>
      </c>
      <c r="F20" s="273"/>
      <c r="G20" s="273">
        <v>0</v>
      </c>
      <c r="H20" s="273"/>
      <c r="I20" s="273">
        <v>0</v>
      </c>
      <c r="J20" s="273"/>
      <c r="K20" s="273">
        <v>0</v>
      </c>
      <c r="L20" s="273"/>
      <c r="M20" s="273">
        <v>0</v>
      </c>
      <c r="N20" s="273"/>
      <c r="O20" s="273">
        <v>0</v>
      </c>
      <c r="P20" s="273"/>
      <c r="Q20" s="273">
        <v>0</v>
      </c>
      <c r="R20" s="290"/>
      <c r="S20" s="298">
        <v>0</v>
      </c>
    </row>
    <row r="21" spans="1:19" s="151" customFormat="1">
      <c r="A21" s="116">
        <v>14</v>
      </c>
      <c r="B21" s="167" t="s">
        <v>249</v>
      </c>
      <c r="C21" s="273">
        <v>12804631.353499999</v>
      </c>
      <c r="D21" s="273"/>
      <c r="E21" s="273">
        <v>268864.52</v>
      </c>
      <c r="F21" s="273"/>
      <c r="G21" s="273">
        <v>0</v>
      </c>
      <c r="H21" s="273"/>
      <c r="I21" s="273">
        <v>0</v>
      </c>
      <c r="J21" s="273"/>
      <c r="K21" s="273">
        <v>0</v>
      </c>
      <c r="L21" s="273"/>
      <c r="M21" s="273">
        <v>6123143.0114000002</v>
      </c>
      <c r="N21" s="273"/>
      <c r="O21" s="273">
        <v>0</v>
      </c>
      <c r="P21" s="273"/>
      <c r="Q21" s="273">
        <v>0</v>
      </c>
      <c r="R21" s="290"/>
      <c r="S21" s="298">
        <v>6176915.9154000003</v>
      </c>
    </row>
    <row r="22" spans="1:19" ht="13.5" thickBot="1">
      <c r="A22" s="98"/>
      <c r="B22" s="153" t="s">
        <v>68</v>
      </c>
      <c r="C22" s="274">
        <f>SUM(C8:C21)</f>
        <v>16037784.183499999</v>
      </c>
      <c r="D22" s="274">
        <f t="shared" ref="D22:S22" si="0">SUM(D8:D21)</f>
        <v>0</v>
      </c>
      <c r="E22" s="274">
        <f t="shared" si="0"/>
        <v>10794860.83</v>
      </c>
      <c r="F22" s="274">
        <f t="shared" si="0"/>
        <v>0</v>
      </c>
      <c r="G22" s="274">
        <f t="shared" si="0"/>
        <v>0</v>
      </c>
      <c r="H22" s="274">
        <f t="shared" si="0"/>
        <v>0</v>
      </c>
      <c r="I22" s="274">
        <f t="shared" si="0"/>
        <v>3950479.085</v>
      </c>
      <c r="J22" s="274">
        <f t="shared" si="0"/>
        <v>0</v>
      </c>
      <c r="K22" s="274">
        <f t="shared" si="0"/>
        <v>0</v>
      </c>
      <c r="L22" s="274">
        <f t="shared" si="0"/>
        <v>0</v>
      </c>
      <c r="M22" s="743">
        <f t="shared" si="0"/>
        <v>149071968.27240002</v>
      </c>
      <c r="N22" s="274">
        <f>SUM(N8:N21)</f>
        <v>11702533.97146</v>
      </c>
      <c r="O22" s="274">
        <f t="shared" si="0"/>
        <v>0</v>
      </c>
      <c r="P22" s="274">
        <f t="shared" si="0"/>
        <v>0</v>
      </c>
      <c r="Q22" s="274">
        <f t="shared" si="0"/>
        <v>0</v>
      </c>
      <c r="R22" s="274">
        <f t="shared" si="0"/>
        <v>0</v>
      </c>
      <c r="S22" s="945">
        <f t="shared" si="0"/>
        <v>164908713.95236</v>
      </c>
    </row>
    <row r="24" spans="1:19">
      <c r="C24" s="946"/>
      <c r="D24" s="946"/>
      <c r="E24" s="946"/>
      <c r="F24" s="946"/>
      <c r="G24" s="946"/>
      <c r="H24" s="946"/>
      <c r="I24" s="946"/>
      <c r="J24" s="946"/>
      <c r="K24" s="946"/>
      <c r="L24" s="946"/>
      <c r="M24" s="946"/>
      <c r="N24" s="946"/>
      <c r="O24" s="946"/>
      <c r="P24" s="946"/>
      <c r="Q24" s="946"/>
      <c r="R24" s="946"/>
      <c r="S24" s="946"/>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C10" activePane="bottomRight" state="frozen"/>
      <selection pane="topRight" activeCell="C1" sqref="C1"/>
      <selection pane="bottomLeft" activeCell="A6" sqref="A6"/>
      <selection pane="bottomRight" activeCell="B2" sqref="B2"/>
    </sheetView>
  </sheetViews>
  <sheetFormatPr defaultColWidth="9.140625" defaultRowHeight="12.75"/>
  <cols>
    <col min="1" max="1" width="10.5703125" style="1" bestFit="1" customWidth="1"/>
    <col min="2" max="2" width="74.5703125" style="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7109375" style="1" customWidth="1"/>
    <col min="10" max="10" width="21.5703125" style="1" customWidth="1"/>
    <col min="11" max="11" width="15.7109375" style="1" customWidth="1"/>
    <col min="12" max="12" width="13.28515625" style="1" customWidth="1"/>
    <col min="13" max="13" width="20.85546875" style="1" customWidth="1"/>
    <col min="14" max="14" width="19.28515625" style="1" customWidth="1"/>
    <col min="15" max="15" width="18.42578125" style="1" customWidth="1"/>
    <col min="16" max="16" width="19" style="1" customWidth="1"/>
    <col min="17" max="17" width="20.28515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12"/>
  </cols>
  <sheetData>
    <row r="1" spans="1:22">
      <c r="A1" s="1" t="s">
        <v>188</v>
      </c>
      <c r="B1" s="320" t="str">
        <f>Info!C2</f>
        <v>სს "ზირაათ ბანკი საქართველო"</v>
      </c>
    </row>
    <row r="2" spans="1:22">
      <c r="A2" s="1" t="s">
        <v>189</v>
      </c>
      <c r="B2" s="429">
        <f>'1. key ratios'!B2</f>
        <v>44651</v>
      </c>
    </row>
    <row r="4" spans="1:22" ht="27.75" thickBot="1">
      <c r="A4" s="1" t="s">
        <v>416</v>
      </c>
      <c r="B4" s="296" t="s">
        <v>458</v>
      </c>
      <c r="V4" s="191" t="s">
        <v>93</v>
      </c>
    </row>
    <row r="5" spans="1:22">
      <c r="A5" s="96"/>
      <c r="B5" s="97"/>
      <c r="C5" s="794" t="s">
        <v>198</v>
      </c>
      <c r="D5" s="795"/>
      <c r="E5" s="795"/>
      <c r="F5" s="795"/>
      <c r="G5" s="795"/>
      <c r="H5" s="795"/>
      <c r="I5" s="795"/>
      <c r="J5" s="795"/>
      <c r="K5" s="795"/>
      <c r="L5" s="796"/>
      <c r="M5" s="794" t="s">
        <v>199</v>
      </c>
      <c r="N5" s="795"/>
      <c r="O5" s="795"/>
      <c r="P5" s="795"/>
      <c r="Q5" s="795"/>
      <c r="R5" s="795"/>
      <c r="S5" s="796"/>
      <c r="T5" s="799" t="s">
        <v>456</v>
      </c>
      <c r="U5" s="799" t="s">
        <v>455</v>
      </c>
      <c r="V5" s="797" t="s">
        <v>200</v>
      </c>
    </row>
    <row r="6" spans="1:22" s="64" customFormat="1" ht="127.5">
      <c r="A6" s="114"/>
      <c r="B6" s="169"/>
      <c r="C6" s="94" t="s">
        <v>201</v>
      </c>
      <c r="D6" s="93" t="s">
        <v>202</v>
      </c>
      <c r="E6" s="90" t="s">
        <v>203</v>
      </c>
      <c r="F6" s="297" t="s">
        <v>450</v>
      </c>
      <c r="G6" s="93" t="s">
        <v>204</v>
      </c>
      <c r="H6" s="93" t="s">
        <v>205</v>
      </c>
      <c r="I6" s="93" t="s">
        <v>206</v>
      </c>
      <c r="J6" s="93" t="s">
        <v>248</v>
      </c>
      <c r="K6" s="93" t="s">
        <v>207</v>
      </c>
      <c r="L6" s="95" t="s">
        <v>208</v>
      </c>
      <c r="M6" s="94" t="s">
        <v>209</v>
      </c>
      <c r="N6" s="93" t="s">
        <v>210</v>
      </c>
      <c r="O6" s="93" t="s">
        <v>211</v>
      </c>
      <c r="P6" s="93" t="s">
        <v>212</v>
      </c>
      <c r="Q6" s="93" t="s">
        <v>213</v>
      </c>
      <c r="R6" s="93" t="s">
        <v>214</v>
      </c>
      <c r="S6" s="95" t="s">
        <v>215</v>
      </c>
      <c r="T6" s="800"/>
      <c r="U6" s="800"/>
      <c r="V6" s="798"/>
    </row>
    <row r="7" spans="1:22" s="151" customFormat="1">
      <c r="A7" s="152">
        <v>1</v>
      </c>
      <c r="B7" s="150" t="s">
        <v>216</v>
      </c>
      <c r="C7" s="275"/>
      <c r="D7" s="273"/>
      <c r="E7" s="273"/>
      <c r="F7" s="273"/>
      <c r="G7" s="273"/>
      <c r="H7" s="273"/>
      <c r="I7" s="273"/>
      <c r="J7" s="273"/>
      <c r="K7" s="273"/>
      <c r="L7" s="276"/>
      <c r="M7" s="275"/>
      <c r="N7" s="273"/>
      <c r="O7" s="273"/>
      <c r="P7" s="273"/>
      <c r="Q7" s="273"/>
      <c r="R7" s="273"/>
      <c r="S7" s="276"/>
      <c r="T7" s="292"/>
      <c r="U7" s="291"/>
      <c r="V7" s="277">
        <f>SUM(C7:S7)</f>
        <v>0</v>
      </c>
    </row>
    <row r="8" spans="1:22" s="151" customFormat="1">
      <c r="A8" s="152">
        <v>2</v>
      </c>
      <c r="B8" s="150" t="s">
        <v>217</v>
      </c>
      <c r="C8" s="275"/>
      <c r="D8" s="273"/>
      <c r="E8" s="273"/>
      <c r="F8" s="273"/>
      <c r="G8" s="273"/>
      <c r="H8" s="273"/>
      <c r="I8" s="273"/>
      <c r="J8" s="273"/>
      <c r="K8" s="273"/>
      <c r="L8" s="276"/>
      <c r="M8" s="275"/>
      <c r="N8" s="273"/>
      <c r="O8" s="273"/>
      <c r="P8" s="273"/>
      <c r="Q8" s="273"/>
      <c r="R8" s="273"/>
      <c r="S8" s="276"/>
      <c r="T8" s="291"/>
      <c r="U8" s="291"/>
      <c r="V8" s="277">
        <f t="shared" ref="V8:V20" si="0">SUM(C8:S8)</f>
        <v>0</v>
      </c>
    </row>
    <row r="9" spans="1:22" s="151" customFormat="1">
      <c r="A9" s="152">
        <v>3</v>
      </c>
      <c r="B9" s="150" t="s">
        <v>218</v>
      </c>
      <c r="C9" s="275"/>
      <c r="D9" s="273"/>
      <c r="E9" s="273"/>
      <c r="F9" s="273"/>
      <c r="G9" s="273"/>
      <c r="H9" s="273"/>
      <c r="I9" s="273"/>
      <c r="J9" s="273"/>
      <c r="K9" s="273"/>
      <c r="L9" s="276"/>
      <c r="M9" s="275"/>
      <c r="N9" s="273"/>
      <c r="O9" s="273"/>
      <c r="P9" s="273"/>
      <c r="Q9" s="273"/>
      <c r="R9" s="273"/>
      <c r="S9" s="276"/>
      <c r="T9" s="291"/>
      <c r="U9" s="291"/>
      <c r="V9" s="277">
        <f>SUM(C9:S9)</f>
        <v>0</v>
      </c>
    </row>
    <row r="10" spans="1:22" s="151" customFormat="1">
      <c r="A10" s="152">
        <v>4</v>
      </c>
      <c r="B10" s="150" t="s">
        <v>219</v>
      </c>
      <c r="C10" s="275"/>
      <c r="D10" s="273"/>
      <c r="E10" s="273"/>
      <c r="F10" s="273"/>
      <c r="G10" s="273"/>
      <c r="H10" s="273"/>
      <c r="I10" s="273"/>
      <c r="J10" s="273"/>
      <c r="K10" s="273"/>
      <c r="L10" s="276"/>
      <c r="M10" s="275"/>
      <c r="N10" s="273"/>
      <c r="O10" s="273"/>
      <c r="P10" s="273"/>
      <c r="Q10" s="273"/>
      <c r="R10" s="273"/>
      <c r="S10" s="276"/>
      <c r="T10" s="291"/>
      <c r="U10" s="291"/>
      <c r="V10" s="277">
        <f t="shared" si="0"/>
        <v>0</v>
      </c>
    </row>
    <row r="11" spans="1:22" s="151" customFormat="1">
      <c r="A11" s="152">
        <v>5</v>
      </c>
      <c r="B11" s="150" t="s">
        <v>220</v>
      </c>
      <c r="C11" s="275"/>
      <c r="D11" s="273"/>
      <c r="E11" s="273"/>
      <c r="F11" s="273"/>
      <c r="G11" s="273"/>
      <c r="H11" s="273"/>
      <c r="I11" s="273"/>
      <c r="J11" s="273"/>
      <c r="K11" s="273"/>
      <c r="L11" s="276"/>
      <c r="M11" s="275"/>
      <c r="N11" s="273"/>
      <c r="O11" s="273"/>
      <c r="P11" s="273"/>
      <c r="Q11" s="273"/>
      <c r="R11" s="273"/>
      <c r="S11" s="276"/>
      <c r="T11" s="291"/>
      <c r="U11" s="291"/>
      <c r="V11" s="277">
        <f t="shared" si="0"/>
        <v>0</v>
      </c>
    </row>
    <row r="12" spans="1:22" s="151" customFormat="1">
      <c r="A12" s="152">
        <v>6</v>
      </c>
      <c r="B12" s="150" t="s">
        <v>221</v>
      </c>
      <c r="C12" s="275"/>
      <c r="D12" s="273"/>
      <c r="E12" s="273"/>
      <c r="F12" s="273"/>
      <c r="G12" s="273"/>
      <c r="H12" s="273"/>
      <c r="I12" s="273"/>
      <c r="J12" s="273"/>
      <c r="K12" s="273"/>
      <c r="L12" s="276"/>
      <c r="M12" s="275"/>
      <c r="N12" s="273"/>
      <c r="O12" s="273"/>
      <c r="P12" s="273"/>
      <c r="Q12" s="273"/>
      <c r="R12" s="273"/>
      <c r="S12" s="276"/>
      <c r="T12" s="291"/>
      <c r="U12" s="291"/>
      <c r="V12" s="277">
        <f t="shared" si="0"/>
        <v>0</v>
      </c>
    </row>
    <row r="13" spans="1:22" s="151" customFormat="1">
      <c r="A13" s="152">
        <v>7</v>
      </c>
      <c r="B13" s="150" t="s">
        <v>73</v>
      </c>
      <c r="C13" s="275"/>
      <c r="D13" s="273"/>
      <c r="E13" s="273"/>
      <c r="F13" s="273"/>
      <c r="G13" s="273"/>
      <c r="H13" s="273"/>
      <c r="I13" s="273"/>
      <c r="J13" s="273"/>
      <c r="K13" s="273"/>
      <c r="L13" s="276"/>
      <c r="M13" s="275"/>
      <c r="N13" s="273"/>
      <c r="O13" s="273"/>
      <c r="P13" s="273"/>
      <c r="Q13" s="273"/>
      <c r="R13" s="273"/>
      <c r="S13" s="276"/>
      <c r="T13" s="291"/>
      <c r="U13" s="291"/>
      <c r="V13" s="277">
        <f t="shared" si="0"/>
        <v>0</v>
      </c>
    </row>
    <row r="14" spans="1:22" s="151" customFormat="1">
      <c r="A14" s="152">
        <v>8</v>
      </c>
      <c r="B14" s="150" t="s">
        <v>74</v>
      </c>
      <c r="C14" s="275"/>
      <c r="D14" s="273"/>
      <c r="E14" s="273"/>
      <c r="F14" s="273"/>
      <c r="G14" s="273"/>
      <c r="H14" s="273"/>
      <c r="I14" s="273"/>
      <c r="J14" s="273"/>
      <c r="K14" s="273"/>
      <c r="L14" s="276"/>
      <c r="M14" s="275"/>
      <c r="N14" s="273"/>
      <c r="O14" s="273"/>
      <c r="P14" s="273"/>
      <c r="Q14" s="273"/>
      <c r="R14" s="273"/>
      <c r="S14" s="276"/>
      <c r="T14" s="291"/>
      <c r="U14" s="291"/>
      <c r="V14" s="277">
        <f t="shared" si="0"/>
        <v>0</v>
      </c>
    </row>
    <row r="15" spans="1:22" s="151" customFormat="1">
      <c r="A15" s="152">
        <v>9</v>
      </c>
      <c r="B15" s="150" t="s">
        <v>75</v>
      </c>
      <c r="C15" s="275"/>
      <c r="D15" s="273"/>
      <c r="E15" s="273"/>
      <c r="F15" s="273"/>
      <c r="G15" s="273"/>
      <c r="H15" s="273"/>
      <c r="I15" s="273"/>
      <c r="J15" s="273"/>
      <c r="K15" s="273"/>
      <c r="L15" s="276"/>
      <c r="M15" s="275"/>
      <c r="N15" s="273"/>
      <c r="O15" s="273"/>
      <c r="P15" s="273"/>
      <c r="Q15" s="273"/>
      <c r="R15" s="273"/>
      <c r="S15" s="276"/>
      <c r="T15" s="291"/>
      <c r="U15" s="291"/>
      <c r="V15" s="277">
        <f t="shared" si="0"/>
        <v>0</v>
      </c>
    </row>
    <row r="16" spans="1:22" s="151" customFormat="1">
      <c r="A16" s="152">
        <v>10</v>
      </c>
      <c r="B16" s="150" t="s">
        <v>69</v>
      </c>
      <c r="C16" s="275"/>
      <c r="D16" s="273"/>
      <c r="E16" s="273"/>
      <c r="F16" s="273"/>
      <c r="G16" s="273"/>
      <c r="H16" s="273"/>
      <c r="I16" s="273"/>
      <c r="J16" s="273"/>
      <c r="K16" s="273"/>
      <c r="L16" s="276"/>
      <c r="M16" s="275"/>
      <c r="N16" s="273"/>
      <c r="O16" s="273"/>
      <c r="P16" s="273"/>
      <c r="Q16" s="273"/>
      <c r="R16" s="273"/>
      <c r="S16" s="276"/>
      <c r="T16" s="291"/>
      <c r="U16" s="291"/>
      <c r="V16" s="277">
        <f t="shared" si="0"/>
        <v>0</v>
      </c>
    </row>
    <row r="17" spans="1:22" s="151" customFormat="1">
      <c r="A17" s="152">
        <v>11</v>
      </c>
      <c r="B17" s="150" t="s">
        <v>70</v>
      </c>
      <c r="C17" s="275"/>
      <c r="D17" s="273"/>
      <c r="E17" s="273"/>
      <c r="F17" s="273"/>
      <c r="G17" s="273"/>
      <c r="H17" s="273"/>
      <c r="I17" s="273"/>
      <c r="J17" s="273"/>
      <c r="K17" s="273"/>
      <c r="L17" s="276"/>
      <c r="M17" s="275"/>
      <c r="N17" s="273"/>
      <c r="O17" s="273"/>
      <c r="P17" s="273"/>
      <c r="Q17" s="273"/>
      <c r="R17" s="273"/>
      <c r="S17" s="276"/>
      <c r="T17" s="291"/>
      <c r="U17" s="291"/>
      <c r="V17" s="277">
        <f t="shared" si="0"/>
        <v>0</v>
      </c>
    </row>
    <row r="18" spans="1:22" s="151" customFormat="1">
      <c r="A18" s="152">
        <v>12</v>
      </c>
      <c r="B18" s="150" t="s">
        <v>71</v>
      </c>
      <c r="C18" s="275"/>
      <c r="D18" s="273"/>
      <c r="E18" s="273"/>
      <c r="F18" s="273"/>
      <c r="G18" s="273"/>
      <c r="H18" s="273"/>
      <c r="I18" s="273"/>
      <c r="J18" s="273"/>
      <c r="K18" s="273"/>
      <c r="L18" s="276"/>
      <c r="M18" s="275"/>
      <c r="N18" s="273"/>
      <c r="O18" s="273"/>
      <c r="P18" s="273"/>
      <c r="Q18" s="273"/>
      <c r="R18" s="273"/>
      <c r="S18" s="276"/>
      <c r="T18" s="291"/>
      <c r="U18" s="291"/>
      <c r="V18" s="277">
        <f t="shared" si="0"/>
        <v>0</v>
      </c>
    </row>
    <row r="19" spans="1:22" s="151" customFormat="1">
      <c r="A19" s="152">
        <v>13</v>
      </c>
      <c r="B19" s="150" t="s">
        <v>72</v>
      </c>
      <c r="C19" s="275"/>
      <c r="D19" s="273"/>
      <c r="E19" s="273"/>
      <c r="F19" s="273"/>
      <c r="G19" s="273"/>
      <c r="H19" s="273"/>
      <c r="I19" s="273"/>
      <c r="J19" s="273"/>
      <c r="K19" s="273"/>
      <c r="L19" s="276"/>
      <c r="M19" s="275"/>
      <c r="N19" s="273"/>
      <c r="O19" s="273"/>
      <c r="P19" s="273"/>
      <c r="Q19" s="273"/>
      <c r="R19" s="273"/>
      <c r="S19" s="276"/>
      <c r="T19" s="291"/>
      <c r="U19" s="291"/>
      <c r="V19" s="277">
        <f t="shared" si="0"/>
        <v>0</v>
      </c>
    </row>
    <row r="20" spans="1:22" s="151" customFormat="1">
      <c r="A20" s="152">
        <v>14</v>
      </c>
      <c r="B20" s="150" t="s">
        <v>249</v>
      </c>
      <c r="C20" s="275"/>
      <c r="D20" s="273"/>
      <c r="E20" s="273"/>
      <c r="F20" s="273"/>
      <c r="G20" s="273"/>
      <c r="H20" s="273"/>
      <c r="I20" s="273"/>
      <c r="J20" s="273"/>
      <c r="K20" s="273"/>
      <c r="L20" s="276"/>
      <c r="M20" s="275"/>
      <c r="N20" s="273"/>
      <c r="O20" s="273"/>
      <c r="P20" s="273"/>
      <c r="Q20" s="273"/>
      <c r="R20" s="273"/>
      <c r="S20" s="276"/>
      <c r="T20" s="291"/>
      <c r="U20" s="291"/>
      <c r="V20" s="277">
        <f t="shared" si="0"/>
        <v>0</v>
      </c>
    </row>
    <row r="21" spans="1:22" ht="13.5" thickBot="1">
      <c r="A21" s="98"/>
      <c r="B21" s="99" t="s">
        <v>68</v>
      </c>
      <c r="C21" s="278">
        <f>SUM(C7:C20)</f>
        <v>0</v>
      </c>
      <c r="D21" s="274">
        <f t="shared" ref="D21:V21" si="1">SUM(D7:D20)</f>
        <v>0</v>
      </c>
      <c r="E21" s="274">
        <f t="shared" si="1"/>
        <v>0</v>
      </c>
      <c r="F21" s="274">
        <f t="shared" si="1"/>
        <v>0</v>
      </c>
      <c r="G21" s="274">
        <f t="shared" si="1"/>
        <v>0</v>
      </c>
      <c r="H21" s="274">
        <f t="shared" si="1"/>
        <v>0</v>
      </c>
      <c r="I21" s="274">
        <f t="shared" si="1"/>
        <v>0</v>
      </c>
      <c r="J21" s="274">
        <f t="shared" si="1"/>
        <v>0</v>
      </c>
      <c r="K21" s="274">
        <f t="shared" si="1"/>
        <v>0</v>
      </c>
      <c r="L21" s="279">
        <f t="shared" si="1"/>
        <v>0</v>
      </c>
      <c r="M21" s="278">
        <f t="shared" si="1"/>
        <v>0</v>
      </c>
      <c r="N21" s="274">
        <f t="shared" si="1"/>
        <v>0</v>
      </c>
      <c r="O21" s="274">
        <f t="shared" si="1"/>
        <v>0</v>
      </c>
      <c r="P21" s="274">
        <f t="shared" si="1"/>
        <v>0</v>
      </c>
      <c r="Q21" s="274">
        <f t="shared" si="1"/>
        <v>0</v>
      </c>
      <c r="R21" s="274">
        <f t="shared" si="1"/>
        <v>0</v>
      </c>
      <c r="S21" s="279">
        <f t="shared" si="1"/>
        <v>0</v>
      </c>
      <c r="T21" s="279">
        <f>SUM(T7:T20)</f>
        <v>0</v>
      </c>
      <c r="U21" s="279">
        <f t="shared" si="1"/>
        <v>0</v>
      </c>
      <c r="V21" s="280">
        <f t="shared" si="1"/>
        <v>0</v>
      </c>
    </row>
    <row r="24" spans="1:22">
      <c r="A24" s="18"/>
      <c r="B24" s="18"/>
      <c r="C24" s="67"/>
      <c r="D24" s="67"/>
      <c r="E24" s="67"/>
    </row>
    <row r="25" spans="1:22">
      <c r="A25" s="91"/>
      <c r="B25" s="91"/>
      <c r="C25" s="18"/>
      <c r="D25" s="67"/>
      <c r="E25" s="67"/>
    </row>
    <row r="26" spans="1:22">
      <c r="A26" s="91"/>
      <c r="B26" s="92"/>
      <c r="C26" s="18"/>
      <c r="D26" s="67"/>
      <c r="E26" s="67"/>
    </row>
    <row r="27" spans="1:22">
      <c r="A27" s="91"/>
      <c r="B27" s="91"/>
      <c r="C27" s="18"/>
      <c r="D27" s="67"/>
      <c r="E27" s="67"/>
    </row>
    <row r="28" spans="1:22">
      <c r="A28" s="91"/>
      <c r="B28" s="92"/>
      <c r="C28" s="18"/>
      <c r="D28" s="67"/>
      <c r="E28" s="67"/>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C8" sqref="C8:H22"/>
    </sheetView>
  </sheetViews>
  <sheetFormatPr defaultColWidth="9.140625" defaultRowHeight="12.75"/>
  <cols>
    <col min="1" max="1" width="10.5703125" style="1" bestFit="1" customWidth="1"/>
    <col min="2" max="2" width="88.140625" style="1" customWidth="1"/>
    <col min="3" max="3" width="13.7109375" style="690" customWidth="1"/>
    <col min="4" max="4" width="14.85546875" style="690" bestFit="1" customWidth="1"/>
    <col min="5" max="5" width="17.7109375" style="690" customWidth="1"/>
    <col min="6" max="6" width="15.85546875" style="690" customWidth="1"/>
    <col min="7" max="7" width="17.42578125" style="690" customWidth="1"/>
    <col min="8" max="8" width="13.7109375" style="690" customWidth="1"/>
    <col min="9" max="16384" width="9.140625" style="12"/>
  </cols>
  <sheetData>
    <row r="1" spans="1:9">
      <c r="A1" s="1" t="s">
        <v>188</v>
      </c>
      <c r="B1" s="947" t="str">
        <f>Info!C2</f>
        <v>სს "ზირაათ ბანკი საქართველო"</v>
      </c>
    </row>
    <row r="2" spans="1:9">
      <c r="A2" s="1" t="s">
        <v>189</v>
      </c>
      <c r="B2" s="661">
        <f>'1. key ratios'!B2</f>
        <v>44651</v>
      </c>
    </row>
    <row r="4" spans="1:9" ht="13.5" thickBot="1">
      <c r="A4" s="1" t="s">
        <v>417</v>
      </c>
      <c r="B4" s="294" t="s">
        <v>459</v>
      </c>
    </row>
    <row r="5" spans="1:9" s="23" customFormat="1">
      <c r="A5" s="948"/>
      <c r="B5" s="764"/>
      <c r="C5" s="949" t="s">
        <v>0</v>
      </c>
      <c r="D5" s="949" t="s">
        <v>1</v>
      </c>
      <c r="E5" s="949" t="s">
        <v>2</v>
      </c>
      <c r="F5" s="949" t="s">
        <v>3</v>
      </c>
      <c r="G5" s="950" t="s">
        <v>4</v>
      </c>
      <c r="H5" s="951" t="s">
        <v>5</v>
      </c>
      <c r="I5" s="952"/>
    </row>
    <row r="6" spans="1:9" ht="15" customHeight="1">
      <c r="A6" s="148"/>
      <c r="B6" s="20"/>
      <c r="C6" s="801" t="s">
        <v>451</v>
      </c>
      <c r="D6" s="805" t="s">
        <v>472</v>
      </c>
      <c r="E6" s="806"/>
      <c r="F6" s="801" t="s">
        <v>478</v>
      </c>
      <c r="G6" s="801" t="s">
        <v>479</v>
      </c>
      <c r="H6" s="803" t="s">
        <v>453</v>
      </c>
      <c r="I6" s="22"/>
    </row>
    <row r="7" spans="1:9" ht="63.75">
      <c r="A7" s="148"/>
      <c r="B7" s="20"/>
      <c r="C7" s="802"/>
      <c r="D7" s="293" t="s">
        <v>454</v>
      </c>
      <c r="E7" s="293" t="s">
        <v>452</v>
      </c>
      <c r="F7" s="802"/>
      <c r="G7" s="802"/>
      <c r="H7" s="804"/>
      <c r="I7" s="22"/>
    </row>
    <row r="8" spans="1:9" ht="25.5">
      <c r="A8" s="87">
        <v>1</v>
      </c>
      <c r="B8" s="69" t="s">
        <v>216</v>
      </c>
      <c r="C8" s="954">
        <v>48480405.353999995</v>
      </c>
      <c r="D8" s="955">
        <v>0</v>
      </c>
      <c r="E8" s="954">
        <v>0</v>
      </c>
      <c r="F8" s="954">
        <v>45247252.523999996</v>
      </c>
      <c r="G8" s="956">
        <v>45247252.523999996</v>
      </c>
      <c r="H8" s="953">
        <v>0.93331011144828968</v>
      </c>
    </row>
    <row r="9" spans="1:9" ht="15" customHeight="1">
      <c r="A9" s="87">
        <v>2</v>
      </c>
      <c r="B9" s="69" t="s">
        <v>217</v>
      </c>
      <c r="C9" s="954">
        <v>0</v>
      </c>
      <c r="D9" s="955">
        <v>0</v>
      </c>
      <c r="E9" s="954">
        <v>0</v>
      </c>
      <c r="F9" s="954">
        <v>0</v>
      </c>
      <c r="G9" s="956">
        <v>0</v>
      </c>
      <c r="H9" s="953">
        <v>0</v>
      </c>
    </row>
    <row r="10" spans="1:9">
      <c r="A10" s="87">
        <v>3</v>
      </c>
      <c r="B10" s="69" t="s">
        <v>218</v>
      </c>
      <c r="C10" s="954">
        <v>0</v>
      </c>
      <c r="D10" s="955">
        <v>0</v>
      </c>
      <c r="E10" s="954">
        <v>0</v>
      </c>
      <c r="F10" s="954">
        <v>0</v>
      </c>
      <c r="G10" s="956">
        <v>0</v>
      </c>
      <c r="H10" s="953">
        <v>0</v>
      </c>
    </row>
    <row r="11" spans="1:9">
      <c r="A11" s="87">
        <v>4</v>
      </c>
      <c r="B11" s="69" t="s">
        <v>219</v>
      </c>
      <c r="C11" s="954">
        <v>0</v>
      </c>
      <c r="D11" s="955">
        <v>0</v>
      </c>
      <c r="E11" s="954">
        <v>0</v>
      </c>
      <c r="F11" s="954">
        <v>0</v>
      </c>
      <c r="G11" s="956">
        <v>0</v>
      </c>
      <c r="H11" s="953">
        <v>0</v>
      </c>
    </row>
    <row r="12" spans="1:9">
      <c r="A12" s="87">
        <v>5</v>
      </c>
      <c r="B12" s="69" t="s">
        <v>220</v>
      </c>
      <c r="C12" s="954">
        <v>0</v>
      </c>
      <c r="D12" s="955">
        <v>0</v>
      </c>
      <c r="E12" s="954">
        <v>0</v>
      </c>
      <c r="F12" s="954">
        <v>0</v>
      </c>
      <c r="G12" s="956">
        <v>0</v>
      </c>
      <c r="H12" s="953">
        <v>0</v>
      </c>
    </row>
    <row r="13" spans="1:9">
      <c r="A13" s="87">
        <v>6</v>
      </c>
      <c r="B13" s="69" t="s">
        <v>221</v>
      </c>
      <c r="C13" s="954">
        <v>14476475.395</v>
      </c>
      <c r="D13" s="955">
        <v>0</v>
      </c>
      <c r="E13" s="954">
        <v>0</v>
      </c>
      <c r="F13" s="954">
        <v>4080438.8045000001</v>
      </c>
      <c r="G13" s="956">
        <v>4080438.8045000001</v>
      </c>
      <c r="H13" s="953">
        <v>0.28186686974298553</v>
      </c>
    </row>
    <row r="14" spans="1:9">
      <c r="A14" s="87">
        <v>7</v>
      </c>
      <c r="B14" s="69" t="s">
        <v>73</v>
      </c>
      <c r="C14" s="954">
        <v>58983252.0973</v>
      </c>
      <c r="D14" s="955">
        <v>17367776.710099999</v>
      </c>
      <c r="E14" s="954">
        <v>7555560.3228099998</v>
      </c>
      <c r="F14" s="955">
        <v>66538812.420110002</v>
      </c>
      <c r="G14" s="957">
        <v>66538812.420110002</v>
      </c>
      <c r="H14" s="953">
        <v>1</v>
      </c>
    </row>
    <row r="15" spans="1:9">
      <c r="A15" s="87">
        <v>8</v>
      </c>
      <c r="B15" s="69" t="s">
        <v>74</v>
      </c>
      <c r="C15" s="954">
        <v>38718320.639700003</v>
      </c>
      <c r="D15" s="955">
        <v>10198845.118499998</v>
      </c>
      <c r="E15" s="954">
        <v>4146973.6486499999</v>
      </c>
      <c r="F15" s="955">
        <v>42865294.288350001</v>
      </c>
      <c r="G15" s="957">
        <v>42865294.288350001</v>
      </c>
      <c r="H15" s="953">
        <v>1</v>
      </c>
    </row>
    <row r="16" spans="1:9" ht="25.5">
      <c r="A16" s="87">
        <v>9</v>
      </c>
      <c r="B16" s="69" t="s">
        <v>75</v>
      </c>
      <c r="C16" s="954">
        <v>0</v>
      </c>
      <c r="D16" s="955">
        <v>0</v>
      </c>
      <c r="E16" s="954">
        <v>0</v>
      </c>
      <c r="F16" s="955">
        <v>0</v>
      </c>
      <c r="G16" s="957">
        <v>0</v>
      </c>
      <c r="H16" s="953">
        <v>0</v>
      </c>
    </row>
    <row r="17" spans="1:8">
      <c r="A17" s="87">
        <v>10</v>
      </c>
      <c r="B17" s="69" t="s">
        <v>69</v>
      </c>
      <c r="C17" s="954">
        <v>0</v>
      </c>
      <c r="D17" s="955">
        <v>0</v>
      </c>
      <c r="E17" s="954">
        <v>0</v>
      </c>
      <c r="F17" s="955">
        <v>0</v>
      </c>
      <c r="G17" s="957">
        <v>0</v>
      </c>
      <c r="H17" s="953">
        <v>0</v>
      </c>
    </row>
    <row r="18" spans="1:8">
      <c r="A18" s="87">
        <v>11</v>
      </c>
      <c r="B18" s="69" t="s">
        <v>70</v>
      </c>
      <c r="C18" s="954">
        <v>0</v>
      </c>
      <c r="D18" s="955">
        <v>0</v>
      </c>
      <c r="E18" s="954">
        <v>0</v>
      </c>
      <c r="F18" s="955">
        <v>0</v>
      </c>
      <c r="G18" s="957">
        <v>0</v>
      </c>
      <c r="H18" s="953">
        <v>0</v>
      </c>
    </row>
    <row r="19" spans="1:8">
      <c r="A19" s="87">
        <v>12</v>
      </c>
      <c r="B19" s="69" t="s">
        <v>71</v>
      </c>
      <c r="C19" s="954">
        <v>0</v>
      </c>
      <c r="D19" s="955">
        <v>0</v>
      </c>
      <c r="E19" s="954">
        <v>0</v>
      </c>
      <c r="F19" s="955">
        <v>0</v>
      </c>
      <c r="G19" s="957">
        <v>0</v>
      </c>
      <c r="H19" s="953">
        <v>0</v>
      </c>
    </row>
    <row r="20" spans="1:8">
      <c r="A20" s="87">
        <v>13</v>
      </c>
      <c r="B20" s="69" t="s">
        <v>72</v>
      </c>
      <c r="C20" s="954">
        <v>0</v>
      </c>
      <c r="D20" s="955">
        <v>0</v>
      </c>
      <c r="E20" s="954">
        <v>0</v>
      </c>
      <c r="F20" s="955">
        <v>0</v>
      </c>
      <c r="G20" s="957">
        <v>0</v>
      </c>
      <c r="H20" s="953">
        <v>0</v>
      </c>
    </row>
    <row r="21" spans="1:8">
      <c r="A21" s="87">
        <v>14</v>
      </c>
      <c r="B21" s="69" t="s">
        <v>249</v>
      </c>
      <c r="C21" s="954">
        <v>19196638.8849</v>
      </c>
      <c r="D21" s="955">
        <v>0</v>
      </c>
      <c r="E21" s="954">
        <v>0</v>
      </c>
      <c r="F21" s="955">
        <v>6176915.9154000003</v>
      </c>
      <c r="G21" s="957">
        <v>6176915.9154000003</v>
      </c>
      <c r="H21" s="953">
        <v>0.32177069915394085</v>
      </c>
    </row>
    <row r="22" spans="1:8" ht="13.5" thickBot="1">
      <c r="A22" s="149"/>
      <c r="B22" s="154" t="s">
        <v>68</v>
      </c>
      <c r="C22" s="743">
        <v>179855092.37090001</v>
      </c>
      <c r="D22" s="743">
        <v>27566621.828599997</v>
      </c>
      <c r="E22" s="743">
        <v>11702533.97146</v>
      </c>
      <c r="F22" s="743">
        <v>164908713.95236</v>
      </c>
      <c r="G22" s="743">
        <v>164908713.95236</v>
      </c>
      <c r="H22" s="744">
        <v>0.86088305175398272</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90" zoomScaleNormal="90" workbookViewId="0">
      <pane xSplit="2" ySplit="6" topLeftCell="F7" activePane="bottomRight" state="frozen"/>
      <selection pane="topRight" activeCell="C1" sqref="C1"/>
      <selection pane="bottomLeft" activeCell="A6" sqref="A6"/>
      <selection pane="bottomRight" activeCell="H25" sqref="H25"/>
    </sheetView>
  </sheetViews>
  <sheetFormatPr defaultColWidth="9.140625" defaultRowHeight="12.75"/>
  <cols>
    <col min="1" max="1" width="10.5703125" style="320" bestFit="1" customWidth="1"/>
    <col min="2" max="2" width="104.140625" style="320" customWidth="1"/>
    <col min="3" max="11" width="12.7109375" style="320" customWidth="1"/>
    <col min="12" max="16384" width="9.140625" style="320"/>
  </cols>
  <sheetData>
    <row r="1" spans="1:11">
      <c r="A1" s="320" t="s">
        <v>188</v>
      </c>
      <c r="B1" s="320" t="str">
        <f>Info!C2</f>
        <v>სს "ზირაათ ბანკი საქართველო"</v>
      </c>
    </row>
    <row r="2" spans="1:11">
      <c r="A2" s="320" t="s">
        <v>189</v>
      </c>
      <c r="B2" s="429">
        <f>'1. key ratios'!B2</f>
        <v>44651</v>
      </c>
      <c r="C2" s="321"/>
      <c r="D2" s="321"/>
    </row>
    <row r="3" spans="1:11">
      <c r="B3" s="321"/>
      <c r="C3" s="321"/>
      <c r="D3" s="321"/>
    </row>
    <row r="4" spans="1:11" ht="13.5" thickBot="1">
      <c r="A4" s="320" t="s">
        <v>520</v>
      </c>
      <c r="B4" s="294" t="s">
        <v>519</v>
      </c>
      <c r="C4" s="321"/>
      <c r="D4" s="321"/>
    </row>
    <row r="5" spans="1:11" ht="30" customHeight="1">
      <c r="A5" s="811"/>
      <c r="B5" s="812"/>
      <c r="C5" s="813" t="s">
        <v>552</v>
      </c>
      <c r="D5" s="813"/>
      <c r="E5" s="813"/>
      <c r="F5" s="813" t="s">
        <v>553</v>
      </c>
      <c r="G5" s="813"/>
      <c r="H5" s="813"/>
      <c r="I5" s="813" t="s">
        <v>554</v>
      </c>
      <c r="J5" s="813"/>
      <c r="K5" s="814"/>
    </row>
    <row r="6" spans="1:11">
      <c r="A6" s="318"/>
      <c r="B6" s="319"/>
      <c r="C6" s="322" t="s">
        <v>27</v>
      </c>
      <c r="D6" s="322" t="s">
        <v>96</v>
      </c>
      <c r="E6" s="322" t="s">
        <v>68</v>
      </c>
      <c r="F6" s="322" t="s">
        <v>27</v>
      </c>
      <c r="G6" s="322" t="s">
        <v>96</v>
      </c>
      <c r="H6" s="322" t="s">
        <v>68</v>
      </c>
      <c r="I6" s="322" t="s">
        <v>27</v>
      </c>
      <c r="J6" s="322" t="s">
        <v>96</v>
      </c>
      <c r="K6" s="324" t="s">
        <v>68</v>
      </c>
    </row>
    <row r="7" spans="1:11">
      <c r="A7" s="325" t="s">
        <v>490</v>
      </c>
      <c r="B7" s="317"/>
      <c r="C7" s="317"/>
      <c r="D7" s="317"/>
      <c r="E7" s="317"/>
      <c r="F7" s="317"/>
      <c r="G7" s="317"/>
      <c r="H7" s="317"/>
      <c r="I7" s="317"/>
      <c r="J7" s="317"/>
      <c r="K7" s="326"/>
    </row>
    <row r="8" spans="1:11">
      <c r="A8" s="316">
        <v>1</v>
      </c>
      <c r="B8" s="301" t="s">
        <v>490</v>
      </c>
      <c r="C8" s="616"/>
      <c r="D8" s="616"/>
      <c r="E8" s="616"/>
      <c r="F8" s="617">
        <v>11308827.391111001</v>
      </c>
      <c r="G8" s="617">
        <v>45861526.451247692</v>
      </c>
      <c r="H8" s="617">
        <v>57170353.842358693</v>
      </c>
      <c r="I8" s="617">
        <v>4684189.2826668005</v>
      </c>
      <c r="J8" s="617">
        <v>44071213.668786593</v>
      </c>
      <c r="K8" s="618">
        <v>48755402.951453395</v>
      </c>
    </row>
    <row r="9" spans="1:11">
      <c r="A9" s="325" t="s">
        <v>491</v>
      </c>
      <c r="B9" s="317"/>
      <c r="C9" s="619"/>
      <c r="D9" s="619"/>
      <c r="E9" s="619"/>
      <c r="F9" s="620"/>
      <c r="G9" s="620"/>
      <c r="H9" s="620"/>
      <c r="I9" s="620"/>
      <c r="J9" s="620"/>
      <c r="K9" s="621"/>
    </row>
    <row r="10" spans="1:11">
      <c r="A10" s="327">
        <v>2</v>
      </c>
      <c r="B10" s="302" t="s">
        <v>492</v>
      </c>
      <c r="C10" s="622">
        <v>1166306.4868878</v>
      </c>
      <c r="D10" s="623">
        <v>24004334.9852194</v>
      </c>
      <c r="E10" s="623">
        <v>25170641.472107202</v>
      </c>
      <c r="F10" s="623">
        <v>362215.14181962895</v>
      </c>
      <c r="G10" s="623">
        <v>11136099.142865282</v>
      </c>
      <c r="H10" s="623">
        <v>11498314.284684911</v>
      </c>
      <c r="I10" s="623">
        <v>88048.340938809983</v>
      </c>
      <c r="J10" s="623">
        <v>2069367.3707430102</v>
      </c>
      <c r="K10" s="624">
        <v>2157415.71168182</v>
      </c>
    </row>
    <row r="11" spans="1:11">
      <c r="A11" s="327">
        <v>3</v>
      </c>
      <c r="B11" s="302" t="s">
        <v>493</v>
      </c>
      <c r="C11" s="622">
        <v>9671819.330442002</v>
      </c>
      <c r="D11" s="623">
        <v>61692808.194713488</v>
      </c>
      <c r="E11" s="623">
        <v>71364627.525155485</v>
      </c>
      <c r="F11" s="623">
        <v>3433578.6021213653</v>
      </c>
      <c r="G11" s="623">
        <v>24685644.644728992</v>
      </c>
      <c r="H11" s="623">
        <v>28119223.246850356</v>
      </c>
      <c r="I11" s="623">
        <v>2672305.9801215301</v>
      </c>
      <c r="J11" s="623">
        <v>21815202.540063418</v>
      </c>
      <c r="K11" s="624">
        <v>24487508.520184949</v>
      </c>
    </row>
    <row r="12" spans="1:11">
      <c r="A12" s="327">
        <v>4</v>
      </c>
      <c r="B12" s="302" t="s">
        <v>494</v>
      </c>
      <c r="C12" s="622">
        <v>0</v>
      </c>
      <c r="D12" s="623">
        <v>0</v>
      </c>
      <c r="E12" s="623">
        <v>0</v>
      </c>
      <c r="F12" s="623">
        <v>0</v>
      </c>
      <c r="G12" s="623">
        <v>0</v>
      </c>
      <c r="H12" s="623">
        <v>0</v>
      </c>
      <c r="I12" s="623">
        <v>0</v>
      </c>
      <c r="J12" s="623">
        <v>0</v>
      </c>
      <c r="K12" s="624">
        <v>0</v>
      </c>
    </row>
    <row r="13" spans="1:11">
      <c r="A13" s="327">
        <v>5</v>
      </c>
      <c r="B13" s="302" t="s">
        <v>495</v>
      </c>
      <c r="C13" s="622">
        <v>16928747.006443899</v>
      </c>
      <c r="D13" s="623">
        <v>16309545.980023503</v>
      </c>
      <c r="E13" s="623">
        <v>33238292.986467402</v>
      </c>
      <c r="F13" s="623">
        <v>2920215.9686082155</v>
      </c>
      <c r="G13" s="623">
        <v>2905154.0638434645</v>
      </c>
      <c r="H13" s="623">
        <v>5825370.0324516799</v>
      </c>
      <c r="I13" s="623">
        <v>1075535.0312166302</v>
      </c>
      <c r="J13" s="623">
        <v>1022391.2296244851</v>
      </c>
      <c r="K13" s="624">
        <v>2097926.2608411154</v>
      </c>
    </row>
    <row r="14" spans="1:11">
      <c r="A14" s="327">
        <v>6</v>
      </c>
      <c r="B14" s="302" t="s">
        <v>510</v>
      </c>
      <c r="C14" s="622"/>
      <c r="D14" s="623"/>
      <c r="E14" s="623"/>
      <c r="F14" s="623">
        <v>0</v>
      </c>
      <c r="G14" s="623">
        <v>0</v>
      </c>
      <c r="H14" s="623">
        <v>0</v>
      </c>
      <c r="I14" s="623"/>
      <c r="J14" s="623"/>
      <c r="K14" s="624"/>
    </row>
    <row r="15" spans="1:11">
      <c r="A15" s="327">
        <v>7</v>
      </c>
      <c r="B15" s="302" t="s">
        <v>497</v>
      </c>
      <c r="C15" s="622">
        <v>662778.91262139997</v>
      </c>
      <c r="D15" s="623">
        <v>208185.44566620002</v>
      </c>
      <c r="E15" s="623">
        <v>870964.35828759999</v>
      </c>
      <c r="F15" s="623">
        <v>27394.094888799998</v>
      </c>
      <c r="G15" s="623">
        <v>0</v>
      </c>
      <c r="H15" s="623">
        <v>27394.094888799998</v>
      </c>
      <c r="I15" s="623">
        <v>27394.094888799998</v>
      </c>
      <c r="J15" s="623">
        <v>0</v>
      </c>
      <c r="K15" s="624">
        <v>27394.094888799998</v>
      </c>
    </row>
    <row r="16" spans="1:11">
      <c r="A16" s="327">
        <v>8</v>
      </c>
      <c r="B16" s="303" t="s">
        <v>498</v>
      </c>
      <c r="C16" s="622">
        <v>28429651.736395102</v>
      </c>
      <c r="D16" s="623">
        <v>102214874.60562259</v>
      </c>
      <c r="E16" s="623">
        <v>130644526.3420177</v>
      </c>
      <c r="F16" s="623">
        <v>6743403.8074380094</v>
      </c>
      <c r="G16" s="623">
        <v>38726897.85143774</v>
      </c>
      <c r="H16" s="623">
        <v>45470301.658875749</v>
      </c>
      <c r="I16" s="623">
        <v>3863283.44716577</v>
      </c>
      <c r="J16" s="623">
        <v>24906961.140430912</v>
      </c>
      <c r="K16" s="624">
        <v>28770244.587596685</v>
      </c>
    </row>
    <row r="17" spans="1:11">
      <c r="A17" s="325" t="s">
        <v>499</v>
      </c>
      <c r="B17" s="317"/>
      <c r="C17" s="620"/>
      <c r="D17" s="620"/>
      <c r="E17" s="620"/>
      <c r="F17" s="620"/>
      <c r="G17" s="620"/>
      <c r="H17" s="620"/>
      <c r="I17" s="620"/>
      <c r="J17" s="620"/>
      <c r="K17" s="621"/>
    </row>
    <row r="18" spans="1:11">
      <c r="A18" s="327">
        <v>9</v>
      </c>
      <c r="B18" s="302" t="s">
        <v>500</v>
      </c>
      <c r="C18" s="622">
        <v>0</v>
      </c>
      <c r="D18" s="623">
        <v>0</v>
      </c>
      <c r="E18" s="623">
        <v>0</v>
      </c>
      <c r="F18" s="623"/>
      <c r="G18" s="623"/>
      <c r="H18" s="623">
        <v>0</v>
      </c>
      <c r="I18" s="623">
        <v>0</v>
      </c>
      <c r="J18" s="623">
        <v>0</v>
      </c>
      <c r="K18" s="624">
        <v>0</v>
      </c>
    </row>
    <row r="19" spans="1:11">
      <c r="A19" s="327">
        <v>10</v>
      </c>
      <c r="B19" s="302" t="s">
        <v>501</v>
      </c>
      <c r="C19" s="622">
        <v>52339239.263371602</v>
      </c>
      <c r="D19" s="623">
        <v>39158320.896590099</v>
      </c>
      <c r="E19" s="623">
        <v>91497560.1599617</v>
      </c>
      <c r="F19" s="623">
        <v>960294.17115949979</v>
      </c>
      <c r="G19" s="623">
        <v>292603.14809560002</v>
      </c>
      <c r="H19" s="623">
        <v>1252897.3192550999</v>
      </c>
      <c r="I19" s="623">
        <v>7584932.2796037002</v>
      </c>
      <c r="J19" s="623">
        <v>4105340.2588132997</v>
      </c>
      <c r="K19" s="624">
        <v>11690272.538417</v>
      </c>
    </row>
    <row r="20" spans="1:11">
      <c r="A20" s="327">
        <v>11</v>
      </c>
      <c r="B20" s="302" t="s">
        <v>502</v>
      </c>
      <c r="C20" s="622">
        <v>124768.65199949998</v>
      </c>
      <c r="D20" s="623">
        <v>8673.1575343000004</v>
      </c>
      <c r="E20" s="623">
        <v>133441.8095338</v>
      </c>
      <c r="F20" s="623">
        <v>26666.666666599998</v>
      </c>
      <c r="G20" s="623">
        <v>0</v>
      </c>
      <c r="H20" s="623">
        <v>26666.666666599998</v>
      </c>
      <c r="I20" s="623">
        <v>26666.666666599998</v>
      </c>
      <c r="J20" s="623">
        <v>0</v>
      </c>
      <c r="K20" s="624">
        <v>26666.666666599998</v>
      </c>
    </row>
    <row r="21" spans="1:11" ht="13.5" thickBot="1">
      <c r="A21" s="210">
        <v>12</v>
      </c>
      <c r="B21" s="328" t="s">
        <v>503</v>
      </c>
      <c r="C21" s="625">
        <v>52464007.915371105</v>
      </c>
      <c r="D21" s="626">
        <v>39166994.0541244</v>
      </c>
      <c r="E21" s="625">
        <v>91631001.969495505</v>
      </c>
      <c r="F21" s="626">
        <v>986960.83782609983</v>
      </c>
      <c r="G21" s="626">
        <v>292603.14809560002</v>
      </c>
      <c r="H21" s="626">
        <v>1279563.9859216998</v>
      </c>
      <c r="I21" s="626">
        <v>7611598.9462703001</v>
      </c>
      <c r="J21" s="626">
        <v>4105340.2588132997</v>
      </c>
      <c r="K21" s="627">
        <v>11716939.205083601</v>
      </c>
    </row>
    <row r="22" spans="1:11" ht="38.25" customHeight="1" thickBot="1">
      <c r="A22" s="314"/>
      <c r="B22" s="315"/>
      <c r="C22" s="315"/>
      <c r="D22" s="315"/>
      <c r="E22" s="315"/>
      <c r="F22" s="807" t="s">
        <v>504</v>
      </c>
      <c r="G22" s="808"/>
      <c r="H22" s="809"/>
      <c r="I22" s="807" t="s">
        <v>505</v>
      </c>
      <c r="J22" s="808"/>
      <c r="K22" s="810"/>
    </row>
    <row r="23" spans="1:11">
      <c r="A23" s="307">
        <v>13</v>
      </c>
      <c r="B23" s="304" t="s">
        <v>490</v>
      </c>
      <c r="C23" s="313"/>
      <c r="D23" s="313"/>
      <c r="E23" s="313"/>
      <c r="F23" s="628">
        <v>11308827.391111001</v>
      </c>
      <c r="G23" s="628">
        <v>45861526.451247692</v>
      </c>
      <c r="H23" s="628">
        <v>57170353.842358693</v>
      </c>
      <c r="I23" s="628">
        <v>4684189.2826668005</v>
      </c>
      <c r="J23" s="628">
        <v>44071213.668786593</v>
      </c>
      <c r="K23" s="629">
        <v>48755402.951453395</v>
      </c>
    </row>
    <row r="24" spans="1:11" ht="13.5" thickBot="1">
      <c r="A24" s="308">
        <v>14</v>
      </c>
      <c r="B24" s="305" t="s">
        <v>506</v>
      </c>
      <c r="C24" s="329"/>
      <c r="D24" s="311"/>
      <c r="E24" s="312"/>
      <c r="F24" s="630">
        <v>5756442.9696119083</v>
      </c>
      <c r="G24" s="630">
        <v>38434294.70334214</v>
      </c>
      <c r="H24" s="630">
        <v>44190737.672954045</v>
      </c>
      <c r="I24" s="630">
        <v>965820.8617914425</v>
      </c>
      <c r="J24" s="630">
        <v>20801620.881617613</v>
      </c>
      <c r="K24" s="631">
        <v>17053305.382513084</v>
      </c>
    </row>
    <row r="25" spans="1:11" ht="13.5" thickBot="1">
      <c r="A25" s="309">
        <v>15</v>
      </c>
      <c r="B25" s="306" t="s">
        <v>507</v>
      </c>
      <c r="C25" s="310"/>
      <c r="D25" s="310"/>
      <c r="E25" s="310"/>
      <c r="F25" s="632">
        <v>1.9645512777265346</v>
      </c>
      <c r="G25" s="632">
        <v>1.1932449081018182</v>
      </c>
      <c r="H25" s="632">
        <v>1.2937180244752631</v>
      </c>
      <c r="I25" s="632">
        <v>4.8499566202974558</v>
      </c>
      <c r="J25" s="632">
        <v>2.1186432499465613</v>
      </c>
      <c r="K25" s="633">
        <v>2.8590001678764572</v>
      </c>
    </row>
    <row r="28" spans="1:11" ht="38.25">
      <c r="B28" s="21" t="s">
        <v>551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C6" activePane="bottomRight" state="frozen"/>
      <selection pane="topRight" activeCell="B1" sqref="B1"/>
      <selection pane="bottomLeft" activeCell="A5" sqref="A5"/>
      <selection pane="bottomRight" activeCell="F14" sqref="F14"/>
    </sheetView>
  </sheetViews>
  <sheetFormatPr defaultColWidth="9.140625" defaultRowHeight="15"/>
  <cols>
    <col min="1" max="1" width="10.5703125" style="65" bestFit="1" customWidth="1"/>
    <col min="2" max="2" width="95" style="65" customWidth="1"/>
    <col min="3" max="3" width="12.5703125" style="65" bestFit="1" customWidth="1"/>
    <col min="4" max="4" width="10" style="65" bestFit="1" customWidth="1"/>
    <col min="5" max="5" width="18.28515625" style="65" bestFit="1" customWidth="1"/>
    <col min="6" max="13" width="10.7109375" style="65" customWidth="1"/>
    <col min="14" max="14" width="31" style="65" bestFit="1" customWidth="1"/>
    <col min="15" max="16384" width="9.140625" style="12"/>
  </cols>
  <sheetData>
    <row r="1" spans="1:14">
      <c r="A1" s="4" t="s">
        <v>188</v>
      </c>
      <c r="B1" s="65" t="str">
        <f>Info!C2</f>
        <v>სს "ზირაათ ბანკი საქართველო"</v>
      </c>
    </row>
    <row r="2" spans="1:14" ht="14.25" customHeight="1">
      <c r="A2" s="65" t="s">
        <v>189</v>
      </c>
      <c r="B2" s="429">
        <f>'1. key ratios'!B2</f>
        <v>44651</v>
      </c>
    </row>
    <row r="3" spans="1:14" ht="14.25" customHeight="1"/>
    <row r="4" spans="1:14" ht="15.75" thickBot="1">
      <c r="A4" s="1" t="s">
        <v>418</v>
      </c>
      <c r="B4" s="89" t="s">
        <v>77</v>
      </c>
    </row>
    <row r="5" spans="1:14" s="23" customFormat="1" ht="12.75">
      <c r="A5" s="163"/>
      <c r="B5" s="164"/>
      <c r="C5" s="165" t="s">
        <v>0</v>
      </c>
      <c r="D5" s="165" t="s">
        <v>1</v>
      </c>
      <c r="E5" s="165" t="s">
        <v>2</v>
      </c>
      <c r="F5" s="165" t="s">
        <v>3</v>
      </c>
      <c r="G5" s="165" t="s">
        <v>4</v>
      </c>
      <c r="H5" s="165" t="s">
        <v>5</v>
      </c>
      <c r="I5" s="165" t="s">
        <v>237</v>
      </c>
      <c r="J5" s="165" t="s">
        <v>238</v>
      </c>
      <c r="K5" s="165" t="s">
        <v>239</v>
      </c>
      <c r="L5" s="165" t="s">
        <v>240</v>
      </c>
      <c r="M5" s="165" t="s">
        <v>241</v>
      </c>
      <c r="N5" s="166" t="s">
        <v>242</v>
      </c>
    </row>
    <row r="6" spans="1:14" ht="45">
      <c r="A6" s="155"/>
      <c r="B6" s="101"/>
      <c r="C6" s="102" t="s">
        <v>87</v>
      </c>
      <c r="D6" s="103" t="s">
        <v>76</v>
      </c>
      <c r="E6" s="104" t="s">
        <v>86</v>
      </c>
      <c r="F6" s="105">
        <v>0</v>
      </c>
      <c r="G6" s="105">
        <v>0.2</v>
      </c>
      <c r="H6" s="105">
        <v>0.35</v>
      </c>
      <c r="I6" s="105">
        <v>0.5</v>
      </c>
      <c r="J6" s="105">
        <v>0.75</v>
      </c>
      <c r="K6" s="105">
        <v>1</v>
      </c>
      <c r="L6" s="105">
        <v>1.5</v>
      </c>
      <c r="M6" s="105">
        <v>2.5</v>
      </c>
      <c r="N6" s="156" t="s">
        <v>77</v>
      </c>
    </row>
    <row r="7" spans="1:14">
      <c r="A7" s="157">
        <v>1</v>
      </c>
      <c r="B7" s="106" t="s">
        <v>78</v>
      </c>
      <c r="C7" s="281">
        <f>SUM(C8:C13)</f>
        <v>0</v>
      </c>
      <c r="D7" s="101"/>
      <c r="E7" s="284">
        <f t="shared" ref="E7:M7" si="0">SUM(E8:E13)</f>
        <v>0</v>
      </c>
      <c r="F7" s="281">
        <f>SUM(F8:F13)</f>
        <v>0</v>
      </c>
      <c r="G7" s="281">
        <f t="shared" si="0"/>
        <v>0</v>
      </c>
      <c r="H7" s="281">
        <f t="shared" si="0"/>
        <v>0</v>
      </c>
      <c r="I7" s="281">
        <f t="shared" si="0"/>
        <v>0</v>
      </c>
      <c r="J7" s="281">
        <f t="shared" si="0"/>
        <v>0</v>
      </c>
      <c r="K7" s="281">
        <f t="shared" si="0"/>
        <v>0</v>
      </c>
      <c r="L7" s="281">
        <f t="shared" si="0"/>
        <v>0</v>
      </c>
      <c r="M7" s="281">
        <f t="shared" si="0"/>
        <v>0</v>
      </c>
      <c r="N7" s="158">
        <f>SUM(N8:N13)</f>
        <v>0</v>
      </c>
    </row>
    <row r="8" spans="1:14">
      <c r="A8" s="157">
        <v>1.1000000000000001</v>
      </c>
      <c r="B8" s="107" t="s">
        <v>79</v>
      </c>
      <c r="C8" s="282">
        <v>0</v>
      </c>
      <c r="D8" s="108">
        <v>0.02</v>
      </c>
      <c r="E8" s="284">
        <f>C8*D8</f>
        <v>0</v>
      </c>
      <c r="F8" s="282"/>
      <c r="G8" s="282"/>
      <c r="H8" s="282"/>
      <c r="I8" s="282"/>
      <c r="J8" s="282"/>
      <c r="K8" s="282"/>
      <c r="L8" s="282"/>
      <c r="M8" s="282"/>
      <c r="N8" s="158">
        <f>SUMPRODUCT($F$6:$M$6,F8:M8)</f>
        <v>0</v>
      </c>
    </row>
    <row r="9" spans="1:14">
      <c r="A9" s="157">
        <v>1.2</v>
      </c>
      <c r="B9" s="107" t="s">
        <v>80</v>
      </c>
      <c r="C9" s="282">
        <v>0</v>
      </c>
      <c r="D9" s="108">
        <v>0.05</v>
      </c>
      <c r="E9" s="284">
        <f>C9*D9</f>
        <v>0</v>
      </c>
      <c r="F9" s="282"/>
      <c r="G9" s="282"/>
      <c r="H9" s="282"/>
      <c r="I9" s="282"/>
      <c r="J9" s="282"/>
      <c r="K9" s="282"/>
      <c r="L9" s="282"/>
      <c r="M9" s="282"/>
      <c r="N9" s="158">
        <f t="shared" ref="N9:N12" si="1">SUMPRODUCT($F$6:$M$6,F9:M9)</f>
        <v>0</v>
      </c>
    </row>
    <row r="10" spans="1:14">
      <c r="A10" s="157">
        <v>1.3</v>
      </c>
      <c r="B10" s="107" t="s">
        <v>81</v>
      </c>
      <c r="C10" s="282">
        <v>0</v>
      </c>
      <c r="D10" s="108">
        <v>0.08</v>
      </c>
      <c r="E10" s="284">
        <f>C10*D10</f>
        <v>0</v>
      </c>
      <c r="F10" s="282"/>
      <c r="G10" s="282"/>
      <c r="H10" s="282"/>
      <c r="I10" s="282"/>
      <c r="J10" s="282"/>
      <c r="K10" s="282"/>
      <c r="L10" s="282"/>
      <c r="M10" s="282"/>
      <c r="N10" s="158">
        <f>SUMPRODUCT($F$6:$M$6,F10:M10)</f>
        <v>0</v>
      </c>
    </row>
    <row r="11" spans="1:14">
      <c r="A11" s="157">
        <v>1.4</v>
      </c>
      <c r="B11" s="107" t="s">
        <v>82</v>
      </c>
      <c r="C11" s="282">
        <v>0</v>
      </c>
      <c r="D11" s="108">
        <v>0.11</v>
      </c>
      <c r="E11" s="284">
        <f>C11*D11</f>
        <v>0</v>
      </c>
      <c r="F11" s="282"/>
      <c r="G11" s="282"/>
      <c r="H11" s="282"/>
      <c r="I11" s="282"/>
      <c r="J11" s="282"/>
      <c r="K11" s="282"/>
      <c r="L11" s="282"/>
      <c r="M11" s="282"/>
      <c r="N11" s="158">
        <f t="shared" si="1"/>
        <v>0</v>
      </c>
    </row>
    <row r="12" spans="1:14">
      <c r="A12" s="157">
        <v>1.5</v>
      </c>
      <c r="B12" s="107" t="s">
        <v>83</v>
      </c>
      <c r="C12" s="282">
        <v>0</v>
      </c>
      <c r="D12" s="108">
        <v>0.14000000000000001</v>
      </c>
      <c r="E12" s="284">
        <f>C12*D12</f>
        <v>0</v>
      </c>
      <c r="F12" s="282"/>
      <c r="G12" s="282"/>
      <c r="H12" s="282"/>
      <c r="I12" s="282"/>
      <c r="J12" s="282"/>
      <c r="K12" s="282"/>
      <c r="L12" s="282"/>
      <c r="M12" s="282"/>
      <c r="N12" s="158">
        <f t="shared" si="1"/>
        <v>0</v>
      </c>
    </row>
    <row r="13" spans="1:14">
      <c r="A13" s="157">
        <v>1.6</v>
      </c>
      <c r="B13" s="109" t="s">
        <v>84</v>
      </c>
      <c r="C13" s="282">
        <v>0</v>
      </c>
      <c r="D13" s="110"/>
      <c r="E13" s="282"/>
      <c r="F13" s="282"/>
      <c r="G13" s="282"/>
      <c r="H13" s="282"/>
      <c r="I13" s="282"/>
      <c r="J13" s="282"/>
      <c r="K13" s="282"/>
      <c r="L13" s="282"/>
      <c r="M13" s="282"/>
      <c r="N13" s="158">
        <f>SUMPRODUCT($F$6:$M$6,F13:M13)</f>
        <v>0</v>
      </c>
    </row>
    <row r="14" spans="1:14">
      <c r="A14" s="157">
        <v>2</v>
      </c>
      <c r="B14" s="111" t="s">
        <v>85</v>
      </c>
      <c r="C14" s="281">
        <f>SUM(C15:C20)</f>
        <v>0</v>
      </c>
      <c r="D14" s="101"/>
      <c r="E14" s="284">
        <f t="shared" ref="E14:M14" si="2">SUM(E15:E20)</f>
        <v>0</v>
      </c>
      <c r="F14" s="282">
        <f t="shared" si="2"/>
        <v>0</v>
      </c>
      <c r="G14" s="282">
        <f t="shared" si="2"/>
        <v>0</v>
      </c>
      <c r="H14" s="282">
        <f t="shared" si="2"/>
        <v>0</v>
      </c>
      <c r="I14" s="282">
        <f t="shared" si="2"/>
        <v>0</v>
      </c>
      <c r="J14" s="282">
        <f t="shared" si="2"/>
        <v>0</v>
      </c>
      <c r="K14" s="282">
        <f t="shared" si="2"/>
        <v>0</v>
      </c>
      <c r="L14" s="282">
        <f t="shared" si="2"/>
        <v>0</v>
      </c>
      <c r="M14" s="282">
        <f t="shared" si="2"/>
        <v>0</v>
      </c>
      <c r="N14" s="158">
        <f>SUM(N15:N20)</f>
        <v>0</v>
      </c>
    </row>
    <row r="15" spans="1:14">
      <c r="A15" s="157">
        <v>2.1</v>
      </c>
      <c r="B15" s="109" t="s">
        <v>79</v>
      </c>
      <c r="C15" s="282"/>
      <c r="D15" s="108">
        <v>5.0000000000000001E-3</v>
      </c>
      <c r="E15" s="284">
        <f>C15*D15</f>
        <v>0</v>
      </c>
      <c r="F15" s="282"/>
      <c r="G15" s="282"/>
      <c r="H15" s="282"/>
      <c r="I15" s="282"/>
      <c r="J15" s="282"/>
      <c r="K15" s="282"/>
      <c r="L15" s="282"/>
      <c r="M15" s="282"/>
      <c r="N15" s="158">
        <f>SUMPRODUCT($F$6:$M$6,F15:M15)</f>
        <v>0</v>
      </c>
    </row>
    <row r="16" spans="1:14">
      <c r="A16" s="157">
        <v>2.2000000000000002</v>
      </c>
      <c r="B16" s="109" t="s">
        <v>80</v>
      </c>
      <c r="C16" s="282"/>
      <c r="D16" s="108">
        <v>0.01</v>
      </c>
      <c r="E16" s="284">
        <f>C16*D16</f>
        <v>0</v>
      </c>
      <c r="F16" s="282"/>
      <c r="G16" s="282"/>
      <c r="H16" s="282"/>
      <c r="I16" s="282"/>
      <c r="J16" s="282"/>
      <c r="K16" s="282"/>
      <c r="L16" s="282"/>
      <c r="M16" s="282"/>
      <c r="N16" s="158">
        <f t="shared" ref="N16:N20" si="3">SUMPRODUCT($F$6:$M$6,F16:M16)</f>
        <v>0</v>
      </c>
    </row>
    <row r="17" spans="1:14">
      <c r="A17" s="157">
        <v>2.2999999999999998</v>
      </c>
      <c r="B17" s="109" t="s">
        <v>81</v>
      </c>
      <c r="C17" s="282"/>
      <c r="D17" s="108">
        <v>0.02</v>
      </c>
      <c r="E17" s="284">
        <f>C17*D17</f>
        <v>0</v>
      </c>
      <c r="F17" s="282"/>
      <c r="G17" s="282"/>
      <c r="H17" s="282"/>
      <c r="I17" s="282"/>
      <c r="J17" s="282"/>
      <c r="K17" s="282"/>
      <c r="L17" s="282"/>
      <c r="M17" s="282"/>
      <c r="N17" s="158">
        <f t="shared" si="3"/>
        <v>0</v>
      </c>
    </row>
    <row r="18" spans="1:14">
      <c r="A18" s="157">
        <v>2.4</v>
      </c>
      <c r="B18" s="109" t="s">
        <v>82</v>
      </c>
      <c r="C18" s="282"/>
      <c r="D18" s="108">
        <v>0.03</v>
      </c>
      <c r="E18" s="284">
        <f>C18*D18</f>
        <v>0</v>
      </c>
      <c r="F18" s="282"/>
      <c r="G18" s="282"/>
      <c r="H18" s="282"/>
      <c r="I18" s="282"/>
      <c r="J18" s="282"/>
      <c r="K18" s="282"/>
      <c r="L18" s="282"/>
      <c r="M18" s="282"/>
      <c r="N18" s="158">
        <f t="shared" si="3"/>
        <v>0</v>
      </c>
    </row>
    <row r="19" spans="1:14">
      <c r="A19" s="157">
        <v>2.5</v>
      </c>
      <c r="B19" s="109" t="s">
        <v>83</v>
      </c>
      <c r="C19" s="282"/>
      <c r="D19" s="108">
        <v>0.04</v>
      </c>
      <c r="E19" s="284">
        <f>C19*D19</f>
        <v>0</v>
      </c>
      <c r="F19" s="282"/>
      <c r="G19" s="282"/>
      <c r="H19" s="282"/>
      <c r="I19" s="282"/>
      <c r="J19" s="282"/>
      <c r="K19" s="282"/>
      <c r="L19" s="282"/>
      <c r="M19" s="282"/>
      <c r="N19" s="158">
        <f t="shared" si="3"/>
        <v>0</v>
      </c>
    </row>
    <row r="20" spans="1:14">
      <c r="A20" s="157">
        <v>2.6</v>
      </c>
      <c r="B20" s="109" t="s">
        <v>84</v>
      </c>
      <c r="C20" s="282"/>
      <c r="D20" s="110"/>
      <c r="E20" s="285"/>
      <c r="F20" s="282"/>
      <c r="G20" s="282"/>
      <c r="H20" s="282"/>
      <c r="I20" s="282"/>
      <c r="J20" s="282"/>
      <c r="K20" s="282"/>
      <c r="L20" s="282"/>
      <c r="M20" s="282"/>
      <c r="N20" s="158">
        <f t="shared" si="3"/>
        <v>0</v>
      </c>
    </row>
    <row r="21" spans="1:14" ht="15.75" thickBot="1">
      <c r="A21" s="159">
        <v>3</v>
      </c>
      <c r="B21" s="160" t="s">
        <v>68</v>
      </c>
      <c r="C21" s="283">
        <f>C14+C7</f>
        <v>0</v>
      </c>
      <c r="D21" s="161"/>
      <c r="E21" s="286">
        <f>E14+E7</f>
        <v>0</v>
      </c>
      <c r="F21" s="287">
        <f>F7+F14</f>
        <v>0</v>
      </c>
      <c r="G21" s="287">
        <f t="shared" ref="G21:L21" si="4">G7+G14</f>
        <v>0</v>
      </c>
      <c r="H21" s="287">
        <f t="shared" si="4"/>
        <v>0</v>
      </c>
      <c r="I21" s="287">
        <f t="shared" si="4"/>
        <v>0</v>
      </c>
      <c r="J21" s="287">
        <f t="shared" si="4"/>
        <v>0</v>
      </c>
      <c r="K21" s="287">
        <f t="shared" si="4"/>
        <v>0</v>
      </c>
      <c r="L21" s="287">
        <f t="shared" si="4"/>
        <v>0</v>
      </c>
      <c r="M21" s="287">
        <f>M7+M14</f>
        <v>0</v>
      </c>
      <c r="N21" s="162">
        <f>N14+N7</f>
        <v>0</v>
      </c>
    </row>
    <row r="22" spans="1:14">
      <c r="E22" s="288"/>
      <c r="F22" s="288"/>
      <c r="G22" s="288"/>
      <c r="H22" s="288"/>
      <c r="I22" s="288"/>
      <c r="J22" s="288"/>
      <c r="K22" s="288"/>
      <c r="L22" s="288"/>
      <c r="M22" s="288"/>
    </row>
  </sheetData>
  <conditionalFormatting sqref="E8:E12">
    <cfRule type="expression" dxfId="24" priority="2">
      <formula>(C8*D8)&lt;&gt;SUM(#REF!)</formula>
    </cfRule>
  </conditionalFormatting>
  <conditionalFormatting sqref="E20">
    <cfRule type="expression" dxfId="23" priority="3">
      <formula>$E$88&lt;&gt;SUM(#REF!)</formula>
    </cfRule>
  </conditionalFormatting>
  <conditionalFormatting sqref="E15:E19">
    <cfRule type="expression" dxfId="22"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workbookViewId="0">
      <selection activeCell="C6" sqref="C6:C41"/>
    </sheetView>
  </sheetViews>
  <sheetFormatPr defaultRowHeight="15"/>
  <cols>
    <col min="1" max="1" width="11.42578125" customWidth="1"/>
    <col min="2" max="2" width="76.85546875" style="3" customWidth="1"/>
    <col min="3" max="3" width="22.85546875" customWidth="1"/>
  </cols>
  <sheetData>
    <row r="1" spans="1:3">
      <c r="A1" s="320" t="s">
        <v>188</v>
      </c>
      <c r="B1" t="str">
        <f>Info!C2</f>
        <v>სს "ზირაათ ბანკი საქართველო"</v>
      </c>
    </row>
    <row r="2" spans="1:3">
      <c r="A2" s="320" t="s">
        <v>189</v>
      </c>
      <c r="B2" s="429">
        <f>'1. key ratios'!B2</f>
        <v>44651</v>
      </c>
    </row>
    <row r="3" spans="1:3">
      <c r="A3" s="320"/>
      <c r="B3"/>
    </row>
    <row r="4" spans="1:3">
      <c r="A4" s="320" t="s">
        <v>596</v>
      </c>
      <c r="B4" t="s">
        <v>555</v>
      </c>
    </row>
    <row r="5" spans="1:3">
      <c r="A5" s="376"/>
      <c r="B5" s="376" t="s">
        <v>556</v>
      </c>
      <c r="C5" s="388"/>
    </row>
    <row r="6" spans="1:3">
      <c r="A6" s="377">
        <v>1</v>
      </c>
      <c r="B6" s="389" t="s">
        <v>608</v>
      </c>
      <c r="C6" s="390">
        <v>180652781.5309</v>
      </c>
    </row>
    <row r="7" spans="1:3">
      <c r="A7" s="377">
        <v>2</v>
      </c>
      <c r="B7" s="389" t="s">
        <v>557</v>
      </c>
      <c r="C7" s="390">
        <v>-797689.16</v>
      </c>
    </row>
    <row r="8" spans="1:3">
      <c r="A8" s="378">
        <v>3</v>
      </c>
      <c r="B8" s="391" t="s">
        <v>558</v>
      </c>
      <c r="C8" s="392">
        <v>179855092.37090001</v>
      </c>
    </row>
    <row r="9" spans="1:3">
      <c r="A9" s="379"/>
      <c r="B9" s="379" t="s">
        <v>559</v>
      </c>
      <c r="C9" s="393"/>
    </row>
    <row r="10" spans="1:3">
      <c r="A10" s="380">
        <v>4</v>
      </c>
      <c r="B10" s="394" t="s">
        <v>560</v>
      </c>
      <c r="C10" s="390"/>
    </row>
    <row r="11" spans="1:3">
      <c r="A11" s="380">
        <v>5</v>
      </c>
      <c r="B11" s="395" t="s">
        <v>561</v>
      </c>
      <c r="C11" s="390"/>
    </row>
    <row r="12" spans="1:3">
      <c r="A12" s="380" t="s">
        <v>562</v>
      </c>
      <c r="B12" s="389" t="s">
        <v>563</v>
      </c>
      <c r="C12" s="392">
        <v>0</v>
      </c>
    </row>
    <row r="13" spans="1:3">
      <c r="A13" s="381">
        <v>6</v>
      </c>
      <c r="B13" s="396" t="s">
        <v>564</v>
      </c>
      <c r="C13" s="390"/>
    </row>
    <row r="14" spans="1:3">
      <c r="A14" s="381">
        <v>7</v>
      </c>
      <c r="B14" s="397" t="s">
        <v>565</v>
      </c>
      <c r="C14" s="390"/>
    </row>
    <row r="15" spans="1:3">
      <c r="A15" s="382">
        <v>8</v>
      </c>
      <c r="B15" s="389" t="s">
        <v>566</v>
      </c>
      <c r="C15" s="390"/>
    </row>
    <row r="16" spans="1:3" ht="24">
      <c r="A16" s="381">
        <v>9</v>
      </c>
      <c r="B16" s="397" t="s">
        <v>567</v>
      </c>
      <c r="C16" s="390"/>
    </row>
    <row r="17" spans="1:3">
      <c r="A17" s="381">
        <v>10</v>
      </c>
      <c r="B17" s="397" t="s">
        <v>568</v>
      </c>
      <c r="C17" s="390"/>
    </row>
    <row r="18" spans="1:3">
      <c r="A18" s="383">
        <v>11</v>
      </c>
      <c r="B18" s="398" t="s">
        <v>569</v>
      </c>
      <c r="C18" s="392">
        <v>0</v>
      </c>
    </row>
    <row r="19" spans="1:3">
      <c r="A19" s="379"/>
      <c r="B19" s="379" t="s">
        <v>570</v>
      </c>
      <c r="C19" s="399"/>
    </row>
    <row r="20" spans="1:3">
      <c r="A20" s="381">
        <v>12</v>
      </c>
      <c r="B20" s="394" t="s">
        <v>571</v>
      </c>
      <c r="C20" s="390"/>
    </row>
    <row r="21" spans="1:3">
      <c r="A21" s="381">
        <v>13</v>
      </c>
      <c r="B21" s="394" t="s">
        <v>572</v>
      </c>
      <c r="C21" s="390"/>
    </row>
    <row r="22" spans="1:3">
      <c r="A22" s="381">
        <v>14</v>
      </c>
      <c r="B22" s="394" t="s">
        <v>573</v>
      </c>
      <c r="C22" s="390"/>
    </row>
    <row r="23" spans="1:3" ht="24">
      <c r="A23" s="381" t="s">
        <v>574</v>
      </c>
      <c r="B23" s="394" t="s">
        <v>575</v>
      </c>
      <c r="C23" s="390"/>
    </row>
    <row r="24" spans="1:3">
      <c r="A24" s="381">
        <v>15</v>
      </c>
      <c r="B24" s="394" t="s">
        <v>576</v>
      </c>
      <c r="C24" s="390"/>
    </row>
    <row r="25" spans="1:3">
      <c r="A25" s="381" t="s">
        <v>577</v>
      </c>
      <c r="B25" s="389" t="s">
        <v>578</v>
      </c>
      <c r="C25" s="390"/>
    </row>
    <row r="26" spans="1:3">
      <c r="A26" s="383">
        <v>16</v>
      </c>
      <c r="B26" s="398" t="s">
        <v>579</v>
      </c>
      <c r="C26" s="392">
        <v>0</v>
      </c>
    </row>
    <row r="27" spans="1:3">
      <c r="A27" s="379"/>
      <c r="B27" s="379" t="s">
        <v>580</v>
      </c>
      <c r="C27" s="393"/>
    </row>
    <row r="28" spans="1:3">
      <c r="A28" s="380">
        <v>17</v>
      </c>
      <c r="B28" s="389" t="s">
        <v>581</v>
      </c>
      <c r="C28" s="390">
        <v>27566621.828600001</v>
      </c>
    </row>
    <row r="29" spans="1:3">
      <c r="A29" s="380">
        <v>18</v>
      </c>
      <c r="B29" s="389" t="s">
        <v>582</v>
      </c>
      <c r="C29" s="390">
        <v>-15864087.857140001</v>
      </c>
    </row>
    <row r="30" spans="1:3">
      <c r="A30" s="383">
        <v>19</v>
      </c>
      <c r="B30" s="398" t="s">
        <v>583</v>
      </c>
      <c r="C30" s="392">
        <v>11702533.97146</v>
      </c>
    </row>
    <row r="31" spans="1:3">
      <c r="A31" s="384"/>
      <c r="B31" s="379" t="s">
        <v>584</v>
      </c>
      <c r="C31" s="393"/>
    </row>
    <row r="32" spans="1:3">
      <c r="A32" s="380" t="s">
        <v>585</v>
      </c>
      <c r="B32" s="394" t="s">
        <v>586</v>
      </c>
      <c r="C32" s="400"/>
    </row>
    <row r="33" spans="1:3">
      <c r="A33" s="380" t="s">
        <v>587</v>
      </c>
      <c r="B33" s="395" t="s">
        <v>588</v>
      </c>
      <c r="C33" s="400"/>
    </row>
    <row r="34" spans="1:3">
      <c r="A34" s="379"/>
      <c r="B34" s="379" t="s">
        <v>589</v>
      </c>
      <c r="C34" s="393"/>
    </row>
    <row r="35" spans="1:3">
      <c r="A35" s="383">
        <v>20</v>
      </c>
      <c r="B35" s="398" t="s">
        <v>89</v>
      </c>
      <c r="C35" s="392">
        <v>60638949.802100003</v>
      </c>
    </row>
    <row r="36" spans="1:3">
      <c r="A36" s="383">
        <v>21</v>
      </c>
      <c r="B36" s="398" t="s">
        <v>590</v>
      </c>
      <c r="C36" s="392">
        <v>191557626.34236002</v>
      </c>
    </row>
    <row r="37" spans="1:3">
      <c r="A37" s="385"/>
      <c r="B37" s="385" t="s">
        <v>555</v>
      </c>
      <c r="C37" s="393"/>
    </row>
    <row r="38" spans="1:3">
      <c r="A38" s="383">
        <v>22</v>
      </c>
      <c r="B38" s="398" t="s">
        <v>555</v>
      </c>
      <c r="C38" s="634">
        <v>0.31655722071708836</v>
      </c>
    </row>
    <row r="39" spans="1:3">
      <c r="A39" s="385"/>
      <c r="B39" s="385" t="s">
        <v>591</v>
      </c>
      <c r="C39" s="393"/>
    </row>
    <row r="40" spans="1:3">
      <c r="A40" s="386" t="s">
        <v>592</v>
      </c>
      <c r="B40" s="394" t="s">
        <v>593</v>
      </c>
      <c r="C40" s="400"/>
    </row>
    <row r="41" spans="1:3">
      <c r="A41" s="387" t="s">
        <v>594</v>
      </c>
      <c r="B41" s="395" t="s">
        <v>595</v>
      </c>
      <c r="C41" s="400"/>
    </row>
    <row r="43" spans="1:3">
      <c r="B43" s="410" t="s">
        <v>609</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2"/>
  <sheetViews>
    <sheetView zoomScale="90" zoomScaleNormal="90" workbookViewId="0">
      <pane xSplit="2" ySplit="6" topLeftCell="C34" activePane="bottomRight" state="frozen"/>
      <selection pane="topRight" activeCell="C1" sqref="C1"/>
      <selection pane="bottomLeft" activeCell="A7" sqref="A7"/>
      <selection pane="bottomRight" activeCell="C8" sqref="C8:G39"/>
    </sheetView>
  </sheetViews>
  <sheetFormatPr defaultRowHeight="15"/>
  <cols>
    <col min="1" max="1" width="9.85546875" style="320" bestFit="1" customWidth="1"/>
    <col min="2" max="2" width="82.5703125" style="21" customWidth="1"/>
    <col min="3" max="3" width="15.85546875" style="320" customWidth="1"/>
    <col min="4" max="4" width="17.5703125" style="320" customWidth="1"/>
    <col min="5" max="5" width="18.7109375" style="320" bestFit="1" customWidth="1"/>
    <col min="6" max="6" width="24.28515625" style="320" customWidth="1"/>
    <col min="7" max="7" width="17.5703125" style="320" customWidth="1"/>
  </cols>
  <sheetData>
    <row r="1" spans="1:7">
      <c r="A1" s="320" t="s">
        <v>188</v>
      </c>
      <c r="B1" s="320" t="str">
        <f>Info!C2</f>
        <v>სს "ზირაათ ბანკი საქართველო"</v>
      </c>
    </row>
    <row r="2" spans="1:7">
      <c r="A2" s="320" t="s">
        <v>189</v>
      </c>
      <c r="B2" s="661">
        <f>'1. key ratios'!B2</f>
        <v>44651</v>
      </c>
    </row>
    <row r="3" spans="1:7">
      <c r="B3" s="429"/>
    </row>
    <row r="4" spans="1:7" ht="15.75" thickBot="1">
      <c r="A4" s="320" t="s">
        <v>658</v>
      </c>
      <c r="B4" s="430" t="s">
        <v>623</v>
      </c>
    </row>
    <row r="5" spans="1:7">
      <c r="A5" s="431"/>
      <c r="B5" s="432"/>
      <c r="C5" s="815" t="s">
        <v>624</v>
      </c>
      <c r="D5" s="815"/>
      <c r="E5" s="815"/>
      <c r="F5" s="815"/>
      <c r="G5" s="816" t="s">
        <v>625</v>
      </c>
    </row>
    <row r="6" spans="1:7">
      <c r="A6" s="433"/>
      <c r="B6" s="434"/>
      <c r="C6" s="435" t="s">
        <v>626</v>
      </c>
      <c r="D6" s="436" t="s">
        <v>627</v>
      </c>
      <c r="E6" s="436" t="s">
        <v>628</v>
      </c>
      <c r="F6" s="436" t="s">
        <v>629</v>
      </c>
      <c r="G6" s="817"/>
    </row>
    <row r="7" spans="1:7">
      <c r="A7" s="437"/>
      <c r="B7" s="438" t="s">
        <v>630</v>
      </c>
      <c r="C7" s="439"/>
      <c r="D7" s="439"/>
      <c r="E7" s="439"/>
      <c r="F7" s="439"/>
      <c r="G7" s="440"/>
    </row>
    <row r="8" spans="1:7">
      <c r="A8" s="448">
        <v>1</v>
      </c>
      <c r="B8" s="449" t="s">
        <v>631</v>
      </c>
      <c r="C8" s="609">
        <v>60638949.802100003</v>
      </c>
      <c r="D8" s="609">
        <v>0</v>
      </c>
      <c r="E8" s="609">
        <v>0</v>
      </c>
      <c r="F8" s="609">
        <v>530650</v>
      </c>
      <c r="G8" s="450">
        <v>61169599.802100003</v>
      </c>
    </row>
    <row r="9" spans="1:7">
      <c r="A9" s="441">
        <v>2</v>
      </c>
      <c r="B9" s="445" t="s">
        <v>88</v>
      </c>
      <c r="C9" s="443">
        <v>60638949.802100003</v>
      </c>
      <c r="D9" s="443">
        <v>0</v>
      </c>
      <c r="E9" s="443">
        <v>0</v>
      </c>
      <c r="F9" s="443">
        <v>0</v>
      </c>
      <c r="G9" s="444">
        <v>60638949.802100003</v>
      </c>
    </row>
    <row r="10" spans="1:7">
      <c r="A10" s="441">
        <v>3</v>
      </c>
      <c r="B10" s="445" t="s">
        <v>632</v>
      </c>
      <c r="C10" s="446"/>
      <c r="D10" s="446"/>
      <c r="E10" s="446"/>
      <c r="F10" s="443">
        <v>530650</v>
      </c>
      <c r="G10" s="444">
        <v>530650</v>
      </c>
    </row>
    <row r="11" spans="1:7" s="649" customFormat="1" ht="26.25">
      <c r="A11" s="448">
        <v>4</v>
      </c>
      <c r="B11" s="449" t="s">
        <v>633</v>
      </c>
      <c r="C11" s="609">
        <v>25048434.908399999</v>
      </c>
      <c r="D11" s="609">
        <v>5938080.4435000001</v>
      </c>
      <c r="E11" s="609">
        <v>4832445.66</v>
      </c>
      <c r="F11" s="609">
        <v>488863.08529999998</v>
      </c>
      <c r="G11" s="450">
        <v>21932866.226415001</v>
      </c>
    </row>
    <row r="12" spans="1:7">
      <c r="A12" s="441">
        <v>5</v>
      </c>
      <c r="B12" s="445" t="s">
        <v>634</v>
      </c>
      <c r="C12" s="443">
        <v>2634927.7234999998</v>
      </c>
      <c r="D12" s="447">
        <v>1145434.5818999996</v>
      </c>
      <c r="E12" s="443">
        <v>4429276.66</v>
      </c>
      <c r="F12" s="443">
        <v>188036.9853</v>
      </c>
      <c r="G12" s="444">
        <v>7977792.1531649996</v>
      </c>
    </row>
    <row r="13" spans="1:7">
      <c r="A13" s="441">
        <v>6</v>
      </c>
      <c r="B13" s="445" t="s">
        <v>635</v>
      </c>
      <c r="C13" s="443">
        <v>22413507.184900001</v>
      </c>
      <c r="D13" s="447">
        <v>4792645.8616000004</v>
      </c>
      <c r="E13" s="443">
        <v>403169</v>
      </c>
      <c r="F13" s="443">
        <v>300826.09999999998</v>
      </c>
      <c r="G13" s="444">
        <v>13955074.073250001</v>
      </c>
    </row>
    <row r="14" spans="1:7" s="649" customFormat="1">
      <c r="A14" s="448">
        <v>7</v>
      </c>
      <c r="B14" s="449" t="s">
        <v>636</v>
      </c>
      <c r="C14" s="609">
        <v>56894878.5678</v>
      </c>
      <c r="D14" s="609">
        <v>12990255.194000006</v>
      </c>
      <c r="E14" s="609">
        <v>1005409.5</v>
      </c>
      <c r="F14" s="609">
        <v>66854.349999999977</v>
      </c>
      <c r="G14" s="450">
        <v>32765061.305900004</v>
      </c>
    </row>
    <row r="15" spans="1:7" ht="51.75">
      <c r="A15" s="441">
        <v>8</v>
      </c>
      <c r="B15" s="445" t="s">
        <v>637</v>
      </c>
      <c r="C15" s="443">
        <v>56894878.5678</v>
      </c>
      <c r="D15" s="447">
        <v>7562980.1940000057</v>
      </c>
      <c r="E15" s="443">
        <v>1005409.5</v>
      </c>
      <c r="F15" s="443">
        <v>66854.349999999977</v>
      </c>
      <c r="G15" s="444">
        <v>32765061.305900004</v>
      </c>
    </row>
    <row r="16" spans="1:7" ht="26.25">
      <c r="A16" s="441">
        <v>9</v>
      </c>
      <c r="B16" s="445" t="s">
        <v>638</v>
      </c>
      <c r="C16" s="443">
        <v>0</v>
      </c>
      <c r="D16" s="447">
        <v>5427275</v>
      </c>
      <c r="E16" s="443">
        <v>0</v>
      </c>
      <c r="F16" s="443">
        <v>0</v>
      </c>
      <c r="G16" s="444">
        <v>0</v>
      </c>
    </row>
    <row r="17" spans="1:7">
      <c r="A17" s="441">
        <v>10</v>
      </c>
      <c r="B17" s="442" t="s">
        <v>639</v>
      </c>
      <c r="C17" s="443"/>
      <c r="D17" s="447"/>
      <c r="E17" s="443"/>
      <c r="F17" s="443"/>
      <c r="G17" s="444">
        <v>0</v>
      </c>
    </row>
    <row r="18" spans="1:7" s="649" customFormat="1">
      <c r="A18" s="448">
        <v>11</v>
      </c>
      <c r="B18" s="449" t="s">
        <v>95</v>
      </c>
      <c r="C18" s="609">
        <v>1246889.9136000001</v>
      </c>
      <c r="D18" s="650">
        <v>1746233.8967000004</v>
      </c>
      <c r="E18" s="609">
        <v>318380.43239999999</v>
      </c>
      <c r="F18" s="609">
        <v>8474375.7251999825</v>
      </c>
      <c r="G18" s="450">
        <v>0</v>
      </c>
    </row>
    <row r="19" spans="1:7">
      <c r="A19" s="441">
        <v>12</v>
      </c>
      <c r="B19" s="445" t="s">
        <v>640</v>
      </c>
      <c r="C19" s="446"/>
      <c r="D19" s="447"/>
      <c r="E19" s="443"/>
      <c r="F19" s="443"/>
      <c r="G19" s="444"/>
    </row>
    <row r="20" spans="1:7" ht="26.25">
      <c r="A20" s="441">
        <v>13</v>
      </c>
      <c r="B20" s="445" t="s">
        <v>641</v>
      </c>
      <c r="C20" s="443">
        <v>1246889.9136000001</v>
      </c>
      <c r="D20" s="443">
        <v>1746233.8967000004</v>
      </c>
      <c r="E20" s="443">
        <v>318380.43239999999</v>
      </c>
      <c r="F20" s="443">
        <v>8474375.7251999825</v>
      </c>
      <c r="G20" s="444">
        <v>0</v>
      </c>
    </row>
    <row r="21" spans="1:7">
      <c r="A21" s="448">
        <v>14</v>
      </c>
      <c r="B21" s="449" t="s">
        <v>642</v>
      </c>
      <c r="C21" s="446"/>
      <c r="D21" s="446"/>
      <c r="E21" s="446"/>
      <c r="F21" s="446"/>
      <c r="G21" s="720">
        <f>SUM(G8,G11,G14,G17,G18)</f>
        <v>115867527.33441502</v>
      </c>
    </row>
    <row r="22" spans="1:7">
      <c r="A22" s="451"/>
      <c r="B22" s="466" t="s">
        <v>643</v>
      </c>
      <c r="C22" s="452"/>
      <c r="D22" s="453"/>
      <c r="E22" s="452"/>
      <c r="F22" s="452"/>
      <c r="G22" s="454"/>
    </row>
    <row r="23" spans="1:7">
      <c r="A23" s="441">
        <v>15</v>
      </c>
      <c r="B23" s="442" t="s">
        <v>490</v>
      </c>
      <c r="C23" s="455">
        <v>73214956.203800008</v>
      </c>
      <c r="D23" s="456">
        <v>0</v>
      </c>
      <c r="E23" s="455">
        <v>0</v>
      </c>
      <c r="F23" s="455">
        <v>0</v>
      </c>
      <c r="G23" s="444">
        <v>721184.90201500012</v>
      </c>
    </row>
    <row r="24" spans="1:7" s="649" customFormat="1">
      <c r="A24" s="448">
        <v>16</v>
      </c>
      <c r="B24" s="449" t="s">
        <v>644</v>
      </c>
      <c r="C24" s="609">
        <v>1952777.3547</v>
      </c>
      <c r="D24" s="650">
        <v>10858063.039999995</v>
      </c>
      <c r="E24" s="609">
        <v>14717628.710000001</v>
      </c>
      <c r="F24" s="609">
        <v>51890847.869999982</v>
      </c>
      <c r="G24" s="450">
        <v>57187983.167704985</v>
      </c>
    </row>
    <row r="25" spans="1:7" ht="26.25">
      <c r="A25" s="441">
        <v>17</v>
      </c>
      <c r="B25" s="445" t="s">
        <v>645</v>
      </c>
      <c r="C25" s="443">
        <v>0</v>
      </c>
      <c r="D25" s="447">
        <v>0</v>
      </c>
      <c r="E25" s="443">
        <v>0</v>
      </c>
      <c r="F25" s="443">
        <v>0</v>
      </c>
      <c r="G25" s="444">
        <v>0</v>
      </c>
    </row>
    <row r="26" spans="1:7" ht="26.25">
      <c r="A26" s="441">
        <v>18</v>
      </c>
      <c r="B26" s="445" t="s">
        <v>646</v>
      </c>
      <c r="C26" s="443">
        <v>1952777.3547</v>
      </c>
      <c r="D26" s="447">
        <v>0</v>
      </c>
      <c r="E26" s="443">
        <v>0</v>
      </c>
      <c r="F26" s="443">
        <v>0</v>
      </c>
      <c r="G26" s="444">
        <v>292916.60320499999</v>
      </c>
    </row>
    <row r="27" spans="1:7">
      <c r="A27" s="441">
        <v>19</v>
      </c>
      <c r="B27" s="445" t="s">
        <v>647</v>
      </c>
      <c r="C27" s="443">
        <v>0</v>
      </c>
      <c r="D27" s="447">
        <v>10761036.079999994</v>
      </c>
      <c r="E27" s="443">
        <v>14717628.710000001</v>
      </c>
      <c r="F27" s="443">
        <v>51890847.869999982</v>
      </c>
      <c r="G27" s="444">
        <v>56846553.084499985</v>
      </c>
    </row>
    <row r="28" spans="1:7">
      <c r="A28" s="441">
        <v>20</v>
      </c>
      <c r="B28" s="457" t="s">
        <v>648</v>
      </c>
      <c r="C28" s="443">
        <v>0</v>
      </c>
      <c r="D28" s="447">
        <v>0</v>
      </c>
      <c r="E28" s="443">
        <v>0</v>
      </c>
      <c r="F28" s="443">
        <v>0</v>
      </c>
      <c r="G28" s="444">
        <v>0</v>
      </c>
    </row>
    <row r="29" spans="1:7">
      <c r="A29" s="441">
        <v>21</v>
      </c>
      <c r="B29" s="445" t="s">
        <v>649</v>
      </c>
      <c r="C29" s="443">
        <v>0</v>
      </c>
      <c r="D29" s="447">
        <v>0</v>
      </c>
      <c r="E29" s="443">
        <v>0</v>
      </c>
      <c r="F29" s="443">
        <v>0</v>
      </c>
      <c r="G29" s="444">
        <v>0</v>
      </c>
    </row>
    <row r="30" spans="1:7">
      <c r="A30" s="441">
        <v>22</v>
      </c>
      <c r="B30" s="457" t="s">
        <v>648</v>
      </c>
      <c r="C30" s="443">
        <v>0</v>
      </c>
      <c r="D30" s="447">
        <v>0</v>
      </c>
      <c r="E30" s="443">
        <v>0</v>
      </c>
      <c r="F30" s="443">
        <v>0</v>
      </c>
      <c r="G30" s="444">
        <v>0</v>
      </c>
    </row>
    <row r="31" spans="1:7" ht="26.25">
      <c r="A31" s="441">
        <v>23</v>
      </c>
      <c r="B31" s="445" t="s">
        <v>650</v>
      </c>
      <c r="C31" s="443">
        <v>0</v>
      </c>
      <c r="D31" s="447">
        <v>97026.959999999963</v>
      </c>
      <c r="E31" s="443">
        <v>0</v>
      </c>
      <c r="F31" s="443">
        <v>0</v>
      </c>
      <c r="G31" s="444">
        <v>48513.479999999981</v>
      </c>
    </row>
    <row r="32" spans="1:7">
      <c r="A32" s="441">
        <v>24</v>
      </c>
      <c r="B32" s="442" t="s">
        <v>651</v>
      </c>
      <c r="C32" s="443">
        <v>0</v>
      </c>
      <c r="D32" s="447">
        <v>0</v>
      </c>
      <c r="E32" s="443">
        <v>0</v>
      </c>
      <c r="F32" s="443">
        <v>0</v>
      </c>
      <c r="G32" s="444">
        <v>0</v>
      </c>
    </row>
    <row r="33" spans="1:8">
      <c r="A33" s="441">
        <v>25</v>
      </c>
      <c r="B33" s="442" t="s">
        <v>165</v>
      </c>
      <c r="C33" s="609">
        <v>7662011.7777999993</v>
      </c>
      <c r="D33" s="609">
        <v>2036150.2919000001</v>
      </c>
      <c r="E33" s="609">
        <v>1217560.6369999999</v>
      </c>
      <c r="F33" s="609">
        <v>14626127.188499982</v>
      </c>
      <c r="G33" s="444">
        <v>24164145.914449982</v>
      </c>
    </row>
    <row r="34" spans="1:8">
      <c r="A34" s="441">
        <v>26</v>
      </c>
      <c r="B34" s="445" t="s">
        <v>652</v>
      </c>
      <c r="C34" s="446"/>
      <c r="D34" s="447">
        <v>0</v>
      </c>
      <c r="E34" s="443">
        <v>0</v>
      </c>
      <c r="F34" s="443">
        <v>0</v>
      </c>
      <c r="G34" s="444">
        <v>0</v>
      </c>
    </row>
    <row r="35" spans="1:8">
      <c r="A35" s="441">
        <v>27</v>
      </c>
      <c r="B35" s="445" t="s">
        <v>653</v>
      </c>
      <c r="C35" s="443">
        <v>7662011.7777999993</v>
      </c>
      <c r="D35" s="447">
        <v>2036150.2919000001</v>
      </c>
      <c r="E35" s="443">
        <v>1217560.6369999999</v>
      </c>
      <c r="F35" s="443">
        <v>14626127.188499982</v>
      </c>
      <c r="G35" s="444">
        <v>24164145.914449982</v>
      </c>
    </row>
    <row r="36" spans="1:8">
      <c r="A36" s="441">
        <v>28</v>
      </c>
      <c r="B36" s="442" t="s">
        <v>654</v>
      </c>
      <c r="C36" s="443">
        <v>0</v>
      </c>
      <c r="D36" s="447">
        <v>19537068.539099999</v>
      </c>
      <c r="E36" s="443">
        <v>4503838.2476999993</v>
      </c>
      <c r="F36" s="443">
        <v>3160105.6581999999</v>
      </c>
      <c r="G36" s="444">
        <v>2409431.9800199997</v>
      </c>
    </row>
    <row r="37" spans="1:8" s="649" customFormat="1">
      <c r="A37" s="448">
        <v>29</v>
      </c>
      <c r="B37" s="449" t="s">
        <v>655</v>
      </c>
      <c r="C37" s="610">
        <v>82829745.336300001</v>
      </c>
      <c r="D37" s="610">
        <v>32431281.870999992</v>
      </c>
      <c r="E37" s="610">
        <v>20439027.594700001</v>
      </c>
      <c r="F37" s="610">
        <v>69677080.716699958</v>
      </c>
      <c r="G37" s="610">
        <f>SUM(G23:G24,G32:G33,G36)</f>
        <v>84482745.964189962</v>
      </c>
      <c r="H37"/>
    </row>
    <row r="38" spans="1:8">
      <c r="A38" s="437"/>
      <c r="B38" s="458"/>
      <c r="C38" s="459"/>
      <c r="D38" s="459"/>
      <c r="E38" s="459"/>
      <c r="F38" s="459"/>
      <c r="G38" s="460"/>
    </row>
    <row r="39" spans="1:8" ht="15.75" thickBot="1">
      <c r="A39" s="461">
        <v>30</v>
      </c>
      <c r="B39" s="462" t="s">
        <v>623</v>
      </c>
      <c r="C39" s="329"/>
      <c r="D39" s="311"/>
      <c r="E39" s="311"/>
      <c r="F39" s="463"/>
      <c r="G39" s="721">
        <f>IFERROR(G21/G37,0)</f>
        <v>1.3714933861587342</v>
      </c>
    </row>
    <row r="42" spans="1:8" ht="39">
      <c r="B42" s="21" t="s">
        <v>656</v>
      </c>
    </row>
  </sheetData>
  <mergeCells count="2">
    <mergeCell ref="C5:F5"/>
    <mergeCell ref="G5:G6"/>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M51"/>
  <sheetViews>
    <sheetView zoomScaleNormal="100" workbookViewId="0">
      <pane xSplit="1" ySplit="5" topLeftCell="B42" activePane="bottomRight" state="frozen"/>
      <selection pane="topRight" activeCell="B1" sqref="B1"/>
      <selection pane="bottomLeft" activeCell="A6" sqref="A6"/>
      <selection pane="bottomRight" activeCell="C46" sqref="C46:G48"/>
    </sheetView>
  </sheetViews>
  <sheetFormatPr defaultRowHeight="15.75"/>
  <cols>
    <col min="1" max="1" width="9.5703125" style="665" bestFit="1" customWidth="1"/>
    <col min="2" max="2" width="52.28515625" style="16" customWidth="1"/>
    <col min="3" max="3" width="11.85546875" style="689" customWidth="1"/>
    <col min="4" max="6" width="12.7109375" style="690" customWidth="1"/>
    <col min="7" max="7" width="11" style="690" customWidth="1"/>
    <col min="8" max="8" width="11.28515625" style="959" bestFit="1" customWidth="1"/>
    <col min="9" max="9" width="6.7109375" style="959" customWidth="1"/>
    <col min="10" max="10" width="12" style="959" bestFit="1" customWidth="1"/>
    <col min="11" max="11" width="17" style="959" customWidth="1"/>
    <col min="12" max="12" width="6.7109375" style="959" customWidth="1"/>
    <col min="13" max="13" width="6.7109375" customWidth="1"/>
  </cols>
  <sheetData>
    <row r="1" spans="1:13">
      <c r="A1" s="666" t="s">
        <v>188</v>
      </c>
      <c r="B1" s="719" t="str">
        <f>Info!C2</f>
        <v>სს "ზირაათ ბანკი საქართველო"</v>
      </c>
    </row>
    <row r="2" spans="1:13">
      <c r="A2" s="666" t="s">
        <v>189</v>
      </c>
      <c r="B2" s="718">
        <v>44651</v>
      </c>
      <c r="C2" s="691"/>
      <c r="D2" s="692"/>
      <c r="E2" s="692"/>
      <c r="F2" s="692"/>
      <c r="G2" s="692"/>
      <c r="H2" s="960"/>
    </row>
    <row r="3" spans="1:13">
      <c r="A3" s="178"/>
      <c r="C3" s="691"/>
      <c r="D3" s="692"/>
      <c r="E3" s="692"/>
      <c r="F3" s="692"/>
      <c r="G3" s="692"/>
      <c r="H3" s="960"/>
    </row>
    <row r="4" spans="1:13" ht="16.5" thickBot="1">
      <c r="A4" s="710" t="s">
        <v>405</v>
      </c>
      <c r="B4" s="194" t="s">
        <v>223</v>
      </c>
      <c r="C4" s="195"/>
      <c r="D4" s="196"/>
      <c r="E4" s="196"/>
      <c r="F4" s="196"/>
      <c r="G4" s="196"/>
      <c r="H4" s="960"/>
    </row>
    <row r="5" spans="1:13" ht="15">
      <c r="A5" s="711" t="s">
        <v>26</v>
      </c>
      <c r="B5" s="300"/>
      <c r="C5" s="693" t="str">
        <f>INT((MONTH($B$2))/3)&amp;"Q"&amp;"-"&amp;YEAR($B$2)</f>
        <v>1Q-2022</v>
      </c>
      <c r="D5" s="693" t="str">
        <f>IF(INT(MONTH($B$2))=3, "4"&amp;"Q"&amp;"-"&amp;YEAR($B$2)-1, IF(INT(MONTH($B$2))=6, "1"&amp;"Q"&amp;"-"&amp;YEAR($B$2), IF(INT(MONTH($B$2))=9, "2"&amp;"Q"&amp;"-"&amp;YEAR($B$2),IF(INT(MONTH($B$2))=12, "3"&amp;"Q"&amp;"-"&amp;YEAR($B$2), 0))))</f>
        <v>4Q-2021</v>
      </c>
      <c r="E5" s="693" t="str">
        <f>IF(INT(MONTH($B$2))=3, "3"&amp;"Q"&amp;"-"&amp;YEAR($B$2)-1, IF(INT(MONTH($B$2))=6, "4"&amp;"Q"&amp;"-"&amp;YEAR($B$2)-1, IF(INT(MONTH($B$2))=9, "1"&amp;"Q"&amp;"-"&amp;YEAR($B$2),IF(INT(MONTH($B$2))=12, "2"&amp;"Q"&amp;"-"&amp;YEAR($B$2), 0))))</f>
        <v>3Q-2021</v>
      </c>
      <c r="F5" s="693" t="str">
        <f>IF(INT(MONTH($B$2))=3, "2"&amp;"Q"&amp;"-"&amp;YEAR($B$2)-1, IF(INT(MONTH($B$2))=6, "3"&amp;"Q"&amp;"-"&amp;YEAR($B$2)-1, IF(INT(MONTH($B$2))=9, "4"&amp;"Q"&amp;"-"&amp;YEAR($B$2)-1,IF(INT(MONTH($B$2))=12, "1"&amp;"Q"&amp;"-"&amp;YEAR($B$2), 0))))</f>
        <v>2Q-2021</v>
      </c>
      <c r="G5" s="694" t="str">
        <f>IF(INT(MONTH($B$2))=3, "1"&amp;"Q"&amp;"-"&amp;YEAR($B$2)-1, IF(INT(MONTH($B$2))=6, "2"&amp;"Q"&amp;"-"&amp;YEAR($B$2)-1, IF(INT(MONTH($B$2))=9, "3"&amp;"Q"&amp;"-"&amp;YEAR($B$2)-1,IF(INT(MONTH($B$2))=12, "4"&amp;"Q"&amp;"-"&amp;YEAR($B$2)-1, 0))))</f>
        <v>1Q-2021</v>
      </c>
    </row>
    <row r="6" spans="1:13" ht="15">
      <c r="A6" s="712"/>
      <c r="B6" s="424" t="s">
        <v>186</v>
      </c>
      <c r="C6" s="616"/>
      <c r="D6" s="616"/>
      <c r="E6" s="616"/>
      <c r="F6" s="616"/>
      <c r="G6" s="695"/>
    </row>
    <row r="7" spans="1:13" ht="15">
      <c r="A7" s="712"/>
      <c r="B7" s="425" t="s">
        <v>190</v>
      </c>
      <c r="C7" s="616"/>
      <c r="D7" s="616"/>
      <c r="E7" s="616"/>
      <c r="F7" s="616"/>
      <c r="G7" s="695"/>
    </row>
    <row r="8" spans="1:13" ht="15">
      <c r="A8" s="712">
        <v>1</v>
      </c>
      <c r="B8" s="413" t="s">
        <v>23</v>
      </c>
      <c r="C8" s="696">
        <v>60638949.802100003</v>
      </c>
      <c r="D8" s="696">
        <v>59020420.612399995</v>
      </c>
      <c r="E8" s="697">
        <v>58356097.483499996</v>
      </c>
      <c r="F8" s="697">
        <v>57071248.2236</v>
      </c>
      <c r="G8" s="722">
        <v>56427701.109999999</v>
      </c>
      <c r="M8" s="958"/>
    </row>
    <row r="9" spans="1:13" ht="15">
      <c r="A9" s="712">
        <v>2</v>
      </c>
      <c r="B9" s="413" t="s">
        <v>89</v>
      </c>
      <c r="C9" s="696">
        <v>60638949.802100003</v>
      </c>
      <c r="D9" s="696">
        <v>59020420.612399995</v>
      </c>
      <c r="E9" s="697">
        <v>58356097.483499996</v>
      </c>
      <c r="F9" s="697">
        <v>57071248.2236</v>
      </c>
      <c r="G9" s="722">
        <v>56427701.109999999</v>
      </c>
      <c r="M9" s="958"/>
    </row>
    <row r="10" spans="1:13" ht="15">
      <c r="A10" s="712">
        <v>3</v>
      </c>
      <c r="B10" s="413" t="s">
        <v>88</v>
      </c>
      <c r="C10" s="696">
        <v>62683528.875700004</v>
      </c>
      <c r="D10" s="696">
        <v>60849535.33694762</v>
      </c>
      <c r="E10" s="697">
        <v>60025950.887804747</v>
      </c>
      <c r="F10" s="697">
        <v>58749402.9388</v>
      </c>
      <c r="G10" s="722">
        <v>57578852.776100002</v>
      </c>
      <c r="M10" s="958"/>
    </row>
    <row r="11" spans="1:13" ht="15">
      <c r="A11" s="712">
        <v>4</v>
      </c>
      <c r="B11" s="413" t="s">
        <v>614</v>
      </c>
      <c r="C11" s="696">
        <v>12846786.010012439</v>
      </c>
      <c r="D11" s="696">
        <v>10531117.395251229</v>
      </c>
      <c r="E11" s="697">
        <v>9314042.3817443419</v>
      </c>
      <c r="F11" s="697">
        <v>9851875.0819586869</v>
      </c>
      <c r="G11" s="722">
        <v>7265955.3354414487</v>
      </c>
      <c r="M11" s="958"/>
    </row>
    <row r="12" spans="1:13" ht="15">
      <c r="A12" s="712">
        <v>5</v>
      </c>
      <c r="B12" s="413" t="s">
        <v>615</v>
      </c>
      <c r="C12" s="696">
        <v>17131149.175555103</v>
      </c>
      <c r="D12" s="696">
        <v>14043605.506411072</v>
      </c>
      <c r="E12" s="697">
        <v>12420135.757673964</v>
      </c>
      <c r="F12" s="697">
        <v>13136944.548651405</v>
      </c>
      <c r="G12" s="722">
        <v>9688993.3888130244</v>
      </c>
      <c r="M12" s="958"/>
    </row>
    <row r="13" spans="1:13" ht="15">
      <c r="A13" s="712">
        <v>6</v>
      </c>
      <c r="B13" s="413" t="s">
        <v>616</v>
      </c>
      <c r="C13" s="696">
        <v>24759207.928419642</v>
      </c>
      <c r="D13" s="696">
        <v>23105551.218791731</v>
      </c>
      <c r="E13" s="697">
        <v>20287906.094134308</v>
      </c>
      <c r="F13" s="697">
        <v>21789186.075183757</v>
      </c>
      <c r="G13" s="722">
        <v>15424131.268677164</v>
      </c>
      <c r="M13" s="958"/>
    </row>
    <row r="14" spans="1:13" ht="26.25" customHeight="1">
      <c r="A14" s="712"/>
      <c r="B14" s="424" t="s">
        <v>618</v>
      </c>
      <c r="C14" s="616"/>
      <c r="D14" s="616"/>
      <c r="E14" s="616"/>
      <c r="F14" s="616"/>
      <c r="G14" s="695"/>
    </row>
    <row r="15" spans="1:13" ht="27.75" customHeight="1">
      <c r="A15" s="712">
        <v>7</v>
      </c>
      <c r="B15" s="413" t="s">
        <v>617</v>
      </c>
      <c r="C15" s="696">
        <v>181756009.93915996</v>
      </c>
      <c r="D15" s="696">
        <v>163544363.60371</v>
      </c>
      <c r="E15" s="697">
        <v>148451865.10853601</v>
      </c>
      <c r="F15" s="697">
        <v>153735856.58560002</v>
      </c>
      <c r="G15" s="722">
        <v>121742214.92061999</v>
      </c>
    </row>
    <row r="16" spans="1:13" ht="15">
      <c r="A16" s="712"/>
      <c r="B16" s="424" t="s">
        <v>622</v>
      </c>
      <c r="C16" s="616"/>
      <c r="D16" s="616"/>
      <c r="E16" s="616"/>
      <c r="F16" s="616"/>
      <c r="G16" s="695"/>
    </row>
    <row r="17" spans="1:12" s="2" customFormat="1" ht="15">
      <c r="A17" s="712"/>
      <c r="B17" s="425" t="s">
        <v>603</v>
      </c>
      <c r="C17" s="616"/>
      <c r="D17" s="616"/>
      <c r="E17" s="616"/>
      <c r="F17" s="616"/>
      <c r="G17" s="695"/>
      <c r="H17" s="961"/>
      <c r="I17" s="961"/>
      <c r="J17" s="961"/>
      <c r="K17" s="959"/>
      <c r="L17" s="961"/>
    </row>
    <row r="18" spans="1:12" ht="15">
      <c r="A18" s="713">
        <v>8</v>
      </c>
      <c r="B18" s="426" t="s">
        <v>612</v>
      </c>
      <c r="C18" s="698">
        <v>0.33362830655447356</v>
      </c>
      <c r="D18" s="698">
        <v>0.36088324483877915</v>
      </c>
      <c r="E18" s="699">
        <v>0.39309777240477739</v>
      </c>
      <c r="F18" s="699">
        <v>0.37122925966085712</v>
      </c>
      <c r="G18" s="723">
        <v>0.46350151545043561</v>
      </c>
    </row>
    <row r="19" spans="1:12" ht="15" customHeight="1">
      <c r="A19" s="713">
        <v>9</v>
      </c>
      <c r="B19" s="426" t="s">
        <v>611</v>
      </c>
      <c r="C19" s="698">
        <v>0.33362830655447356</v>
      </c>
      <c r="D19" s="698">
        <v>0.36088324483877915</v>
      </c>
      <c r="E19" s="699">
        <v>0.39309777240477739</v>
      </c>
      <c r="F19" s="699">
        <v>0.37122925966085712</v>
      </c>
      <c r="G19" s="723">
        <v>0.46350151545043561</v>
      </c>
    </row>
    <row r="20" spans="1:12" ht="15">
      <c r="A20" s="713">
        <v>10</v>
      </c>
      <c r="B20" s="426" t="s">
        <v>613</v>
      </c>
      <c r="C20" s="698">
        <v>0.34487733801309983</v>
      </c>
      <c r="D20" s="698">
        <v>0.37206745616983922</v>
      </c>
      <c r="E20" s="699">
        <v>0.40434622255448677</v>
      </c>
      <c r="F20" s="699">
        <v>0.38214509122072232</v>
      </c>
      <c r="G20" s="723">
        <v>0.47295716455991327</v>
      </c>
    </row>
    <row r="21" spans="1:12" ht="15">
      <c r="A21" s="713">
        <v>11</v>
      </c>
      <c r="B21" s="413" t="s">
        <v>614</v>
      </c>
      <c r="C21" s="698">
        <v>7.0681492261591261E-2</v>
      </c>
      <c r="D21" s="698">
        <v>6.4393031732781353E-2</v>
      </c>
      <c r="E21" s="699">
        <v>6.2741161302339268E-2</v>
      </c>
      <c r="F21" s="699">
        <v>6.4083131292621831E-2</v>
      </c>
      <c r="G21" s="723">
        <v>5.9683120930394566E-2</v>
      </c>
    </row>
    <row r="22" spans="1:12" ht="15">
      <c r="A22" s="713">
        <v>12</v>
      </c>
      <c r="B22" s="413" t="s">
        <v>615</v>
      </c>
      <c r="C22" s="698">
        <v>9.4253550027256286E-2</v>
      </c>
      <c r="D22" s="698">
        <v>8.587031186498495E-2</v>
      </c>
      <c r="E22" s="699">
        <v>8.3664397157621112E-2</v>
      </c>
      <c r="F22" s="699">
        <v>8.5451402427622752E-2</v>
      </c>
      <c r="G22" s="723">
        <v>7.9586143517518332E-2</v>
      </c>
    </row>
    <row r="23" spans="1:12" ht="15">
      <c r="A23" s="713">
        <v>13</v>
      </c>
      <c r="B23" s="413" t="s">
        <v>616</v>
      </c>
      <c r="C23" s="698">
        <v>0.13622222416033125</v>
      </c>
      <c r="D23" s="698">
        <v>0.14128002157738428</v>
      </c>
      <c r="E23" s="699">
        <v>0.13666319483725659</v>
      </c>
      <c r="F23" s="699">
        <v>0.14173132123572976</v>
      </c>
      <c r="G23" s="723">
        <v>0.12669501108333059</v>
      </c>
    </row>
    <row r="24" spans="1:12" ht="15">
      <c r="A24" s="712"/>
      <c r="B24" s="424" t="s">
        <v>6</v>
      </c>
      <c r="C24" s="616"/>
      <c r="D24" s="616"/>
      <c r="E24" s="616"/>
      <c r="F24" s="616"/>
      <c r="G24" s="695"/>
    </row>
    <row r="25" spans="1:12" ht="15" customHeight="1">
      <c r="A25" s="714">
        <v>14</v>
      </c>
      <c r="B25" s="427" t="s">
        <v>7</v>
      </c>
      <c r="C25" s="700">
        <v>6.6211767100934418E-2</v>
      </c>
      <c r="D25" s="700">
        <v>6.7539416236114078E-2</v>
      </c>
      <c r="E25" s="701">
        <v>6.7104700697233469E-2</v>
      </c>
      <c r="F25" s="701">
        <v>6.4091596212936544E-2</v>
      </c>
      <c r="G25" s="724">
        <v>6.1290472407412804E-2</v>
      </c>
    </row>
    <row r="26" spans="1:12" ht="15">
      <c r="A26" s="714">
        <v>15</v>
      </c>
      <c r="B26" s="427" t="s">
        <v>8</v>
      </c>
      <c r="C26" s="700">
        <v>5.0845412147318223E-3</v>
      </c>
      <c r="D26" s="700">
        <v>2.8322950815116961E-3</v>
      </c>
      <c r="E26" s="701">
        <v>2.5061330191759042E-3</v>
      </c>
      <c r="F26" s="701">
        <v>2.1601673563779161E-3</v>
      </c>
      <c r="G26" s="724">
        <v>2.1652534706165503E-3</v>
      </c>
    </row>
    <row r="27" spans="1:12" ht="15">
      <c r="A27" s="714">
        <v>16</v>
      </c>
      <c r="B27" s="427" t="s">
        <v>9</v>
      </c>
      <c r="C27" s="700">
        <v>3.6982524190620938E-2</v>
      </c>
      <c r="D27" s="700">
        <v>3.1569011220115344E-2</v>
      </c>
      <c r="E27" s="701">
        <v>2.9379246255195498E-2</v>
      </c>
      <c r="F27" s="701">
        <v>2.4999344273483964E-2</v>
      </c>
      <c r="G27" s="724">
        <v>2.2414726497189365E-2</v>
      </c>
    </row>
    <row r="28" spans="1:12" ht="15">
      <c r="A28" s="714">
        <v>17</v>
      </c>
      <c r="B28" s="427" t="s">
        <v>224</v>
      </c>
      <c r="C28" s="700">
        <v>6.1127225886202591E-2</v>
      </c>
      <c r="D28" s="700">
        <v>6.4707121154602379E-2</v>
      </c>
      <c r="E28" s="701">
        <v>6.4598559787803919E-2</v>
      </c>
      <c r="F28" s="701">
        <v>6.1931428856558626E-2</v>
      </c>
      <c r="G28" s="724">
        <v>5.9125218936796259E-2</v>
      </c>
    </row>
    <row r="29" spans="1:12" ht="15">
      <c r="A29" s="714">
        <v>18</v>
      </c>
      <c r="B29" s="427" t="s">
        <v>10</v>
      </c>
      <c r="C29" s="700">
        <v>4.0286270298406729E-2</v>
      </c>
      <c r="D29" s="700">
        <v>1.9673060190404035E-2</v>
      </c>
      <c r="E29" s="701">
        <v>2.0269564003804943E-2</v>
      </c>
      <c r="F29" s="701">
        <v>1.394476043611402E-2</v>
      </c>
      <c r="G29" s="724">
        <v>5.6527665772547276E-3</v>
      </c>
    </row>
    <row r="30" spans="1:12" ht="15">
      <c r="A30" s="714">
        <v>19</v>
      </c>
      <c r="B30" s="427" t="s">
        <v>11</v>
      </c>
      <c r="C30" s="700">
        <v>0.10713783736766806</v>
      </c>
      <c r="D30" s="700">
        <v>4.5727157932859211E-2</v>
      </c>
      <c r="E30" s="701">
        <v>4.6255925290226776E-2</v>
      </c>
      <c r="F30" s="701">
        <v>3.1831011791286577E-2</v>
      </c>
      <c r="G30" s="724">
        <v>1.2680804411362375E-2</v>
      </c>
    </row>
    <row r="31" spans="1:12" ht="15">
      <c r="A31" s="712"/>
      <c r="B31" s="424" t="s">
        <v>12</v>
      </c>
      <c r="C31" s="702"/>
      <c r="D31" s="702"/>
      <c r="E31" s="702"/>
      <c r="F31" s="702"/>
      <c r="G31" s="725"/>
    </row>
    <row r="32" spans="1:12" ht="15">
      <c r="A32" s="714">
        <v>20</v>
      </c>
      <c r="B32" s="427" t="s">
        <v>13</v>
      </c>
      <c r="C32" s="700">
        <v>8.6875339283167943E-2</v>
      </c>
      <c r="D32" s="700">
        <v>9.0447643615539058E-2</v>
      </c>
      <c r="E32" s="701">
        <v>7.071464176822688E-2</v>
      </c>
      <c r="F32" s="701">
        <v>7.1807498414079657E-2</v>
      </c>
      <c r="G32" s="724">
        <v>0.11312336513378102</v>
      </c>
    </row>
    <row r="33" spans="1:7" ht="15" customHeight="1">
      <c r="A33" s="714">
        <v>21</v>
      </c>
      <c r="B33" s="427" t="s">
        <v>14</v>
      </c>
      <c r="C33" s="700">
        <v>5.2145184006387381E-2</v>
      </c>
      <c r="D33" s="700">
        <v>5.4139138400187463E-2</v>
      </c>
      <c r="E33" s="701">
        <v>6.0077669004524541E-2</v>
      </c>
      <c r="F33" s="701">
        <v>6.1104453487538853E-2</v>
      </c>
      <c r="G33" s="724">
        <v>8.4052371646712448E-2</v>
      </c>
    </row>
    <row r="34" spans="1:7" ht="15">
      <c r="A34" s="714">
        <v>22</v>
      </c>
      <c r="B34" s="427" t="s">
        <v>15</v>
      </c>
      <c r="C34" s="700">
        <v>0.40370302455629364</v>
      </c>
      <c r="D34" s="700">
        <v>0.409697077570297</v>
      </c>
      <c r="E34" s="701">
        <v>0.35652267362066303</v>
      </c>
      <c r="F34" s="701">
        <v>0.30487518624522131</v>
      </c>
      <c r="G34" s="724">
        <v>0.36982990775865487</v>
      </c>
    </row>
    <row r="35" spans="1:7" ht="15" customHeight="1">
      <c r="A35" s="714">
        <v>23</v>
      </c>
      <c r="B35" s="427" t="s">
        <v>16</v>
      </c>
      <c r="C35" s="700">
        <v>0.55287870782645121</v>
      </c>
      <c r="D35" s="700">
        <v>0.50778787903163902</v>
      </c>
      <c r="E35" s="701">
        <v>0.44331759417989841</v>
      </c>
      <c r="F35" s="701">
        <v>0.47135766423111181</v>
      </c>
      <c r="G35" s="724">
        <v>0.42770681092952545</v>
      </c>
    </row>
    <row r="36" spans="1:7" ht="15">
      <c r="A36" s="714">
        <v>24</v>
      </c>
      <c r="B36" s="427" t="s">
        <v>17</v>
      </c>
      <c r="C36" s="700">
        <v>3.4701559243455651E-2</v>
      </c>
      <c r="D36" s="700">
        <v>0.71675870641505401</v>
      </c>
      <c r="E36" s="701">
        <v>0.42737498887728531</v>
      </c>
      <c r="F36" s="701">
        <v>0.35357842935678496</v>
      </c>
      <c r="G36" s="724">
        <v>-4.6349656514264294E-2</v>
      </c>
    </row>
    <row r="37" spans="1:7" ht="15" customHeight="1">
      <c r="A37" s="712"/>
      <c r="B37" s="424" t="s">
        <v>18</v>
      </c>
      <c r="C37" s="703"/>
      <c r="D37" s="703"/>
      <c r="E37" s="703"/>
      <c r="F37" s="703"/>
      <c r="G37" s="726"/>
    </row>
    <row r="38" spans="1:7" ht="15" customHeight="1">
      <c r="A38" s="714">
        <v>25</v>
      </c>
      <c r="B38" s="427" t="s">
        <v>19</v>
      </c>
      <c r="C38" s="700">
        <v>0.41997477941978595</v>
      </c>
      <c r="D38" s="700">
        <v>0.33244251796898905</v>
      </c>
      <c r="E38" s="700">
        <v>0.50171198570832864</v>
      </c>
      <c r="F38" s="700">
        <v>0.41507772262422249</v>
      </c>
      <c r="G38" s="727">
        <v>0.53397555497544835</v>
      </c>
    </row>
    <row r="39" spans="1:7" ht="15" customHeight="1">
      <c r="A39" s="714">
        <v>26</v>
      </c>
      <c r="B39" s="427" t="s">
        <v>20</v>
      </c>
      <c r="C39" s="700">
        <v>0.85665103214740546</v>
      </c>
      <c r="D39" s="700">
        <v>0.86428299602439951</v>
      </c>
      <c r="E39" s="700">
        <v>0.80671404014992731</v>
      </c>
      <c r="F39" s="700">
        <v>0.82849235730723214</v>
      </c>
      <c r="G39" s="727">
        <v>0.80515640200946148</v>
      </c>
    </row>
    <row r="40" spans="1:7" ht="15" customHeight="1">
      <c r="A40" s="714">
        <v>27</v>
      </c>
      <c r="B40" s="428" t="s">
        <v>21</v>
      </c>
      <c r="C40" s="700">
        <v>0.45785085889809157</v>
      </c>
      <c r="D40" s="700">
        <v>0.36683477224416194</v>
      </c>
      <c r="E40" s="700">
        <v>0.41314843558615222</v>
      </c>
      <c r="F40" s="700">
        <v>0.4404588109662792</v>
      </c>
      <c r="G40" s="727">
        <v>0.46988665597411661</v>
      </c>
    </row>
    <row r="41" spans="1:7" ht="15" customHeight="1">
      <c r="A41" s="715"/>
      <c r="B41" s="424" t="s">
        <v>524</v>
      </c>
      <c r="C41" s="616"/>
      <c r="D41" s="616"/>
      <c r="E41" s="616"/>
      <c r="F41" s="616"/>
      <c r="G41" s="695"/>
    </row>
    <row r="42" spans="1:7" ht="15" customHeight="1">
      <c r="A42" s="714">
        <v>28</v>
      </c>
      <c r="B42" s="465" t="s">
        <v>508</v>
      </c>
      <c r="C42" s="704">
        <v>57170353.842358693</v>
      </c>
      <c r="D42" s="704">
        <v>51926876.8810715</v>
      </c>
      <c r="E42" s="704">
        <v>50339320.005856499</v>
      </c>
      <c r="F42" s="704">
        <v>58523564.664183199</v>
      </c>
      <c r="G42" s="728">
        <v>66070853.618216597</v>
      </c>
    </row>
    <row r="43" spans="1:7" ht="15">
      <c r="A43" s="714">
        <v>29</v>
      </c>
      <c r="B43" s="427" t="s">
        <v>509</v>
      </c>
      <c r="C43" s="704">
        <v>44190737.672954045</v>
      </c>
      <c r="D43" s="704">
        <v>35521398.33197359</v>
      </c>
      <c r="E43" s="705">
        <v>33804284.903217711</v>
      </c>
      <c r="F43" s="705">
        <v>33277867.502305098</v>
      </c>
      <c r="G43" s="729">
        <v>31213299.14956639</v>
      </c>
    </row>
    <row r="44" spans="1:7" ht="15">
      <c r="A44" s="716">
        <v>30</v>
      </c>
      <c r="B44" s="464" t="s">
        <v>507</v>
      </c>
      <c r="C44" s="706">
        <v>1.2937180244752631</v>
      </c>
      <c r="D44" s="706">
        <v>1.4618477683726483</v>
      </c>
      <c r="E44" s="707">
        <v>1.4891402125493527</v>
      </c>
      <c r="F44" s="707">
        <v>1.7586332615853277</v>
      </c>
      <c r="G44" s="730">
        <v>2.1167532884499471</v>
      </c>
    </row>
    <row r="45" spans="1:7" ht="15">
      <c r="A45" s="716"/>
      <c r="B45" s="424" t="s">
        <v>623</v>
      </c>
      <c r="C45" s="616"/>
      <c r="D45" s="616"/>
      <c r="E45" s="616"/>
      <c r="F45" s="616"/>
      <c r="G45" s="695"/>
    </row>
    <row r="46" spans="1:7" ht="15">
      <c r="A46" s="716">
        <v>31</v>
      </c>
      <c r="B46" s="464" t="s">
        <v>630</v>
      </c>
      <c r="C46" s="708">
        <v>115867527.334415</v>
      </c>
      <c r="D46" s="708">
        <v>100985530.11713</v>
      </c>
      <c r="E46" s="709">
        <v>99193082.387309998</v>
      </c>
      <c r="F46" s="709">
        <v>96755329.114600003</v>
      </c>
      <c r="G46" s="731">
        <v>91608179.058809996</v>
      </c>
    </row>
    <row r="47" spans="1:7" ht="15">
      <c r="A47" s="716">
        <v>32</v>
      </c>
      <c r="B47" s="464" t="s">
        <v>643</v>
      </c>
      <c r="C47" s="708">
        <v>84482745.964189962</v>
      </c>
      <c r="D47" s="708">
        <v>81253471.435659975</v>
      </c>
      <c r="E47" s="709">
        <v>70527347.033659935</v>
      </c>
      <c r="F47" s="709">
        <v>68534549.825465053</v>
      </c>
      <c r="G47" s="731">
        <v>54540329.069260001</v>
      </c>
    </row>
    <row r="48" spans="1:7" thickBot="1">
      <c r="A48" s="717">
        <v>33</v>
      </c>
      <c r="B48" s="228" t="s">
        <v>657</v>
      </c>
      <c r="C48" s="732">
        <v>1.371493386158734</v>
      </c>
      <c r="D48" s="732">
        <v>1.2428457311770946</v>
      </c>
      <c r="E48" s="733">
        <v>1.4064485133684248</v>
      </c>
      <c r="F48" s="733">
        <v>1.4117744898157789</v>
      </c>
      <c r="G48" s="734">
        <v>1.6796411136881491</v>
      </c>
    </row>
    <row r="50" spans="2:3" ht="65.25">
      <c r="B50" s="21" t="s">
        <v>602</v>
      </c>
    </row>
    <row r="51" spans="2:3" ht="116.25">
      <c r="B51" s="346" t="s">
        <v>523</v>
      </c>
      <c r="C51" s="690"/>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topLeftCell="B1" zoomScale="90" zoomScaleNormal="90" workbookViewId="0">
      <selection activeCell="D8" sqref="C8:H22"/>
    </sheetView>
  </sheetViews>
  <sheetFormatPr defaultColWidth="9.140625" defaultRowHeight="12.75"/>
  <cols>
    <col min="1" max="1" width="11.85546875" style="471" bestFit="1" customWidth="1"/>
    <col min="2" max="2" width="93.5703125" style="471" customWidth="1"/>
    <col min="3" max="8" width="17" style="471" customWidth="1"/>
    <col min="9" max="16384" width="9.140625" style="471"/>
  </cols>
  <sheetData>
    <row r="1" spans="1:8" ht="13.5">
      <c r="A1" s="470" t="s">
        <v>188</v>
      </c>
      <c r="B1" s="685" t="str">
        <f>Info!C2</f>
        <v>სს "ზირაათ ბანკი საქართველო"</v>
      </c>
    </row>
    <row r="2" spans="1:8">
      <c r="A2" s="472" t="s">
        <v>189</v>
      </c>
      <c r="B2" s="686">
        <f>'1. key ratios'!B2</f>
        <v>44651</v>
      </c>
    </row>
    <row r="3" spans="1:8">
      <c r="A3" s="473" t="s">
        <v>663</v>
      </c>
    </row>
    <row r="5" spans="1:8">
      <c r="A5" s="818" t="s">
        <v>664</v>
      </c>
      <c r="B5" s="819"/>
      <c r="C5" s="824" t="s">
        <v>665</v>
      </c>
      <c r="D5" s="825"/>
      <c r="E5" s="825"/>
      <c r="F5" s="825"/>
      <c r="G5" s="825"/>
      <c r="H5" s="826"/>
    </row>
    <row r="6" spans="1:8">
      <c r="A6" s="820"/>
      <c r="B6" s="821"/>
      <c r="C6" s="827"/>
      <c r="D6" s="828"/>
      <c r="E6" s="828"/>
      <c r="F6" s="828"/>
      <c r="G6" s="828"/>
      <c r="H6" s="829"/>
    </row>
    <row r="7" spans="1:8" ht="38.25">
      <c r="A7" s="822"/>
      <c r="B7" s="823"/>
      <c r="C7" s="475" t="s">
        <v>666</v>
      </c>
      <c r="D7" s="475" t="s">
        <v>667</v>
      </c>
      <c r="E7" s="475" t="s">
        <v>668</v>
      </c>
      <c r="F7" s="475" t="s">
        <v>669</v>
      </c>
      <c r="G7" s="580" t="s">
        <v>940</v>
      </c>
      <c r="H7" s="475" t="s">
        <v>68</v>
      </c>
    </row>
    <row r="8" spans="1:8">
      <c r="A8" s="476">
        <v>1</v>
      </c>
      <c r="B8" s="477" t="s">
        <v>216</v>
      </c>
      <c r="C8" s="636">
        <v>46483378.394000001</v>
      </c>
      <c r="D8" s="636">
        <v>1997027</v>
      </c>
      <c r="E8" s="636"/>
      <c r="F8" s="636"/>
      <c r="G8" s="636"/>
      <c r="H8" s="635">
        <f>SUM(C8:G8)</f>
        <v>48480405.394000001</v>
      </c>
    </row>
    <row r="9" spans="1:8">
      <c r="A9" s="476">
        <v>2</v>
      </c>
      <c r="B9" s="477" t="s">
        <v>217</v>
      </c>
      <c r="C9" s="636"/>
      <c r="D9" s="636"/>
      <c r="E9" s="636"/>
      <c r="F9" s="636"/>
      <c r="G9" s="636"/>
      <c r="H9" s="635">
        <f t="shared" ref="H9:H21" si="0">SUM(C9:G9)</f>
        <v>0</v>
      </c>
    </row>
    <row r="10" spans="1:8">
      <c r="A10" s="476">
        <v>3</v>
      </c>
      <c r="B10" s="477" t="s">
        <v>218</v>
      </c>
      <c r="C10" s="636"/>
      <c r="D10" s="636"/>
      <c r="E10" s="636"/>
      <c r="F10" s="636"/>
      <c r="G10" s="636"/>
      <c r="H10" s="635">
        <f t="shared" si="0"/>
        <v>0</v>
      </c>
    </row>
    <row r="11" spans="1:8">
      <c r="A11" s="476">
        <v>4</v>
      </c>
      <c r="B11" s="477" t="s">
        <v>219</v>
      </c>
      <c r="C11" s="636"/>
      <c r="D11" s="636"/>
      <c r="E11" s="636"/>
      <c r="F11" s="636"/>
      <c r="G11" s="636"/>
      <c r="H11" s="635">
        <f t="shared" si="0"/>
        <v>0</v>
      </c>
    </row>
    <row r="12" spans="1:8">
      <c r="A12" s="476">
        <v>5</v>
      </c>
      <c r="B12" s="477" t="s">
        <v>220</v>
      </c>
      <c r="C12" s="636"/>
      <c r="D12" s="636"/>
      <c r="E12" s="636"/>
      <c r="F12" s="636"/>
      <c r="G12" s="636"/>
      <c r="H12" s="635">
        <f t="shared" si="0"/>
        <v>0</v>
      </c>
    </row>
    <row r="13" spans="1:8">
      <c r="A13" s="476">
        <v>6</v>
      </c>
      <c r="B13" s="477" t="s">
        <v>221</v>
      </c>
      <c r="C13" s="636">
        <v>14476475.395</v>
      </c>
      <c r="D13" s="636">
        <v>0</v>
      </c>
      <c r="E13" s="636">
        <v>0</v>
      </c>
      <c r="F13" s="636">
        <v>0</v>
      </c>
      <c r="G13" s="636">
        <v>0</v>
      </c>
      <c r="H13" s="635">
        <f t="shared" si="0"/>
        <v>14476475.395</v>
      </c>
    </row>
    <row r="14" spans="1:8">
      <c r="A14" s="476">
        <v>7</v>
      </c>
      <c r="B14" s="477" t="s">
        <v>73</v>
      </c>
      <c r="C14" s="636">
        <v>0</v>
      </c>
      <c r="D14" s="636">
        <v>18137379.9778</v>
      </c>
      <c r="E14" s="636">
        <v>27386575.857700001</v>
      </c>
      <c r="F14" s="636">
        <v>13459296.2618</v>
      </c>
      <c r="G14" s="636">
        <v>0</v>
      </c>
      <c r="H14" s="635">
        <f t="shared" si="0"/>
        <v>58983252.0973</v>
      </c>
    </row>
    <row r="15" spans="1:8">
      <c r="A15" s="476">
        <v>8</v>
      </c>
      <c r="B15" s="479" t="s">
        <v>74</v>
      </c>
      <c r="C15" s="636">
        <v>0</v>
      </c>
      <c r="D15" s="636">
        <v>9983528.8209000006</v>
      </c>
      <c r="E15" s="636">
        <v>21484738.3851</v>
      </c>
      <c r="F15" s="636">
        <v>7162004.4563999996</v>
      </c>
      <c r="G15" s="636">
        <v>88048.977299999999</v>
      </c>
      <c r="H15" s="635">
        <f t="shared" si="0"/>
        <v>38718320.639700003</v>
      </c>
    </row>
    <row r="16" spans="1:8">
      <c r="A16" s="476">
        <v>9</v>
      </c>
      <c r="B16" s="477" t="s">
        <v>75</v>
      </c>
      <c r="C16" s="636"/>
      <c r="D16" s="636"/>
      <c r="E16" s="636"/>
      <c r="F16" s="636"/>
      <c r="G16" s="636"/>
      <c r="H16" s="635">
        <f t="shared" si="0"/>
        <v>0</v>
      </c>
    </row>
    <row r="17" spans="1:8">
      <c r="A17" s="476">
        <v>10</v>
      </c>
      <c r="B17" s="584" t="s">
        <v>691</v>
      </c>
      <c r="C17" s="636"/>
      <c r="D17" s="636"/>
      <c r="E17" s="636"/>
      <c r="F17" s="636"/>
      <c r="G17" s="636"/>
      <c r="H17" s="635">
        <f t="shared" si="0"/>
        <v>0</v>
      </c>
    </row>
    <row r="18" spans="1:8">
      <c r="A18" s="476">
        <v>11</v>
      </c>
      <c r="B18" s="477" t="s">
        <v>70</v>
      </c>
      <c r="C18" s="636"/>
      <c r="D18" s="636"/>
      <c r="E18" s="636"/>
      <c r="F18" s="636"/>
      <c r="G18" s="636"/>
      <c r="H18" s="635">
        <f t="shared" si="0"/>
        <v>0</v>
      </c>
    </row>
    <row r="19" spans="1:8">
      <c r="A19" s="476">
        <v>12</v>
      </c>
      <c r="B19" s="477" t="s">
        <v>71</v>
      </c>
      <c r="C19" s="636"/>
      <c r="D19" s="636"/>
      <c r="E19" s="636"/>
      <c r="F19" s="636"/>
      <c r="G19" s="636"/>
      <c r="H19" s="635">
        <f t="shared" si="0"/>
        <v>0</v>
      </c>
    </row>
    <row r="20" spans="1:8">
      <c r="A20" s="480">
        <v>13</v>
      </c>
      <c r="B20" s="479" t="s">
        <v>72</v>
      </c>
      <c r="C20" s="636"/>
      <c r="D20" s="636"/>
      <c r="E20" s="636"/>
      <c r="F20" s="636"/>
      <c r="G20" s="636"/>
      <c r="H20" s="635">
        <f t="shared" si="0"/>
        <v>0</v>
      </c>
    </row>
    <row r="21" spans="1:8">
      <c r="A21" s="476">
        <v>14</v>
      </c>
      <c r="B21" s="477" t="s">
        <v>670</v>
      </c>
      <c r="C21" s="636">
        <v>12307219.343499999</v>
      </c>
      <c r="D21" s="636">
        <v>677852.28480000002</v>
      </c>
      <c r="E21" s="636">
        <v>706256.56</v>
      </c>
      <c r="F21" s="636">
        <v>1137018.7337</v>
      </c>
      <c r="G21" s="636">
        <v>4368291.9000000004</v>
      </c>
      <c r="H21" s="635">
        <f t="shared" si="0"/>
        <v>19196638.822000001</v>
      </c>
    </row>
    <row r="22" spans="1:8">
      <c r="A22" s="481">
        <v>15</v>
      </c>
      <c r="B22" s="478" t="s">
        <v>68</v>
      </c>
      <c r="C22" s="635">
        <f>SUM(C18:C21)+SUM(C8:C16)</f>
        <v>73267073.132500008</v>
      </c>
      <c r="D22" s="635">
        <f t="shared" ref="D22:G22" si="1">SUM(D18:D21)+SUM(D8:D16)</f>
        <v>30795788.083500002</v>
      </c>
      <c r="E22" s="635">
        <f t="shared" si="1"/>
        <v>49577570.8028</v>
      </c>
      <c r="F22" s="635">
        <f t="shared" si="1"/>
        <v>21758319.451899998</v>
      </c>
      <c r="G22" s="635">
        <f t="shared" si="1"/>
        <v>4456340.8773000007</v>
      </c>
      <c r="H22" s="635">
        <f>SUM(H18:H21)+SUM(H8:H16)</f>
        <v>179855092.34799999</v>
      </c>
    </row>
    <row r="26" spans="1:8" ht="38.25">
      <c r="B26" s="583" t="s">
        <v>939</v>
      </c>
    </row>
  </sheetData>
  <mergeCells count="2">
    <mergeCell ref="A5:B7"/>
    <mergeCell ref="C5:H6"/>
  </mergeCells>
  <conditionalFormatting sqref="A5">
    <cfRule type="duplicateValues" dxfId="21" priority="1"/>
    <cfRule type="duplicateValues" dxfId="20" priority="2"/>
  </conditionalFormatting>
  <conditionalFormatting sqref="A5">
    <cfRule type="duplicateValues" dxfId="19"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26"/>
  <sheetViews>
    <sheetView showGridLines="0" topLeftCell="C10" zoomScale="80" zoomScaleNormal="80" workbookViewId="0">
      <selection activeCell="C6" sqref="C6"/>
    </sheetView>
  </sheetViews>
  <sheetFormatPr defaultColWidth="9.140625" defaultRowHeight="12.75"/>
  <cols>
    <col min="1" max="1" width="6.28515625" style="482" customWidth="1"/>
    <col min="2" max="2" width="92.7109375" style="471" customWidth="1"/>
    <col min="3" max="3" width="22.42578125" style="471" customWidth="1"/>
    <col min="4" max="4" width="23.5703125" style="471" customWidth="1"/>
    <col min="5" max="5" width="22.140625" style="489" customWidth="1"/>
    <col min="6" max="6" width="19.85546875" style="489" customWidth="1"/>
    <col min="7" max="7" width="17.42578125" style="489" customWidth="1"/>
    <col min="8" max="8" width="22.140625" style="471" customWidth="1"/>
    <col min="9" max="9" width="32.42578125" style="687" customWidth="1"/>
    <col min="10" max="16384" width="9.140625" style="471"/>
  </cols>
  <sheetData>
    <row r="1" spans="1:9" ht="13.5">
      <c r="A1" s="936" t="s">
        <v>188</v>
      </c>
      <c r="B1" s="685" t="str">
        <f>Info!C2</f>
        <v>სს "ზირაათ ბანკი საქართველო"</v>
      </c>
      <c r="E1" s="471"/>
      <c r="F1" s="471"/>
      <c r="G1" s="471"/>
    </row>
    <row r="2" spans="1:9">
      <c r="A2" s="936" t="s">
        <v>189</v>
      </c>
      <c r="B2" s="686">
        <f>'1. key ratios'!B2</f>
        <v>44651</v>
      </c>
      <c r="E2" s="471"/>
      <c r="F2" s="471"/>
      <c r="G2" s="471"/>
    </row>
    <row r="3" spans="1:9">
      <c r="A3" s="473" t="s">
        <v>671</v>
      </c>
      <c r="E3" s="471"/>
      <c r="F3" s="471"/>
      <c r="G3" s="471"/>
    </row>
    <row r="4" spans="1:9">
      <c r="C4" s="483" t="s">
        <v>672</v>
      </c>
      <c r="D4" s="483" t="s">
        <v>673</v>
      </c>
      <c r="E4" s="483" t="s">
        <v>674</v>
      </c>
      <c r="F4" s="483" t="s">
        <v>675</v>
      </c>
      <c r="G4" s="483" t="s">
        <v>676</v>
      </c>
      <c r="H4" s="483" t="s">
        <v>677</v>
      </c>
      <c r="I4" s="483" t="s">
        <v>678</v>
      </c>
    </row>
    <row r="5" spans="1:9" s="487" customFormat="1" ht="33.950000000000003" customHeight="1">
      <c r="A5" s="818" t="s">
        <v>681</v>
      </c>
      <c r="B5" s="819"/>
      <c r="C5" s="937" t="s">
        <v>682</v>
      </c>
      <c r="D5" s="937"/>
      <c r="E5" s="937" t="s">
        <v>683</v>
      </c>
      <c r="F5" s="937" t="s">
        <v>684</v>
      </c>
      <c r="G5" s="938" t="s">
        <v>685</v>
      </c>
      <c r="H5" s="938" t="s">
        <v>686</v>
      </c>
      <c r="I5" s="475" t="s">
        <v>687</v>
      </c>
    </row>
    <row r="6" spans="1:9" s="487" customFormat="1" ht="38.25">
      <c r="A6" s="822"/>
      <c r="B6" s="823"/>
      <c r="C6" s="939" t="s">
        <v>688</v>
      </c>
      <c r="D6" s="939" t="s">
        <v>689</v>
      </c>
      <c r="E6" s="937"/>
      <c r="F6" s="937"/>
      <c r="G6" s="940"/>
      <c r="H6" s="940"/>
      <c r="I6" s="475" t="s">
        <v>690</v>
      </c>
    </row>
    <row r="7" spans="1:9">
      <c r="A7" s="941">
        <v>1</v>
      </c>
      <c r="B7" s="477" t="s">
        <v>216</v>
      </c>
      <c r="C7" s="637"/>
      <c r="D7" s="637">
        <v>48480405.394000001</v>
      </c>
      <c r="E7" s="639"/>
      <c r="F7" s="639"/>
      <c r="G7" s="639"/>
      <c r="H7" s="637"/>
      <c r="I7" s="652">
        <f t="shared" ref="I7:I23" si="0">C7+D7-E7-F7-G7</f>
        <v>48480405.394000001</v>
      </c>
    </row>
    <row r="8" spans="1:9">
      <c r="A8" s="941">
        <v>2</v>
      </c>
      <c r="B8" s="477" t="s">
        <v>217</v>
      </c>
      <c r="C8" s="637"/>
      <c r="D8" s="637"/>
      <c r="E8" s="639"/>
      <c r="F8" s="639"/>
      <c r="G8" s="639"/>
      <c r="H8" s="637"/>
      <c r="I8" s="652">
        <f t="shared" si="0"/>
        <v>0</v>
      </c>
    </row>
    <row r="9" spans="1:9">
      <c r="A9" s="941">
        <v>3</v>
      </c>
      <c r="B9" s="477" t="s">
        <v>218</v>
      </c>
      <c r="C9" s="637"/>
      <c r="D9" s="637"/>
      <c r="E9" s="639"/>
      <c r="F9" s="639"/>
      <c r="G9" s="639"/>
      <c r="H9" s="637"/>
      <c r="I9" s="652">
        <f t="shared" si="0"/>
        <v>0</v>
      </c>
    </row>
    <row r="10" spans="1:9">
      <c r="A10" s="941">
        <v>4</v>
      </c>
      <c r="B10" s="477" t="s">
        <v>219</v>
      </c>
      <c r="C10" s="637"/>
      <c r="D10" s="637"/>
      <c r="E10" s="639"/>
      <c r="F10" s="639"/>
      <c r="G10" s="639"/>
      <c r="H10" s="637"/>
      <c r="I10" s="652">
        <f t="shared" si="0"/>
        <v>0</v>
      </c>
    </row>
    <row r="11" spans="1:9">
      <c r="A11" s="941">
        <v>5</v>
      </c>
      <c r="B11" s="477" t="s">
        <v>220</v>
      </c>
      <c r="C11" s="637"/>
      <c r="D11" s="637"/>
      <c r="E11" s="639"/>
      <c r="F11" s="639"/>
      <c r="G11" s="639"/>
      <c r="H11" s="637"/>
      <c r="I11" s="652">
        <f t="shared" si="0"/>
        <v>0</v>
      </c>
    </row>
    <row r="12" spans="1:9">
      <c r="A12" s="941">
        <v>6</v>
      </c>
      <c r="B12" s="477" t="s">
        <v>221</v>
      </c>
      <c r="C12" s="637"/>
      <c r="D12" s="637">
        <v>14476475.395</v>
      </c>
      <c r="E12" s="639"/>
      <c r="F12" s="639"/>
      <c r="G12" s="639"/>
      <c r="H12" s="637"/>
      <c r="I12" s="652">
        <f t="shared" si="0"/>
        <v>14476475.395</v>
      </c>
    </row>
    <row r="13" spans="1:9">
      <c r="A13" s="941">
        <v>7</v>
      </c>
      <c r="B13" s="477" t="s">
        <v>73</v>
      </c>
      <c r="C13" s="637">
        <v>6668898.5032000002</v>
      </c>
      <c r="D13" s="637">
        <v>55125777.219099998</v>
      </c>
      <c r="E13" s="639">
        <v>2811423.625</v>
      </c>
      <c r="F13" s="639">
        <v>940495.63939999999</v>
      </c>
      <c r="G13" s="639"/>
      <c r="H13" s="637"/>
      <c r="I13" s="652">
        <f t="shared" si="0"/>
        <v>58042756.457900003</v>
      </c>
    </row>
    <row r="14" spans="1:9">
      <c r="A14" s="941">
        <v>8</v>
      </c>
      <c r="B14" s="479" t="s">
        <v>74</v>
      </c>
      <c r="C14" s="637">
        <v>2084553.4591000001</v>
      </c>
      <c r="D14" s="637">
        <v>37397458.247100003</v>
      </c>
      <c r="E14" s="639">
        <v>763691.06649999996</v>
      </c>
      <c r="F14" s="639">
        <v>738474.05059999996</v>
      </c>
      <c r="G14" s="639"/>
      <c r="H14" s="637">
        <v>0</v>
      </c>
      <c r="I14" s="652">
        <f t="shared" si="0"/>
        <v>37979846.589100003</v>
      </c>
    </row>
    <row r="15" spans="1:9">
      <c r="A15" s="941">
        <v>9</v>
      </c>
      <c r="B15" s="477" t="s">
        <v>75</v>
      </c>
      <c r="C15" s="637"/>
      <c r="D15" s="637"/>
      <c r="E15" s="639"/>
      <c r="F15" s="639"/>
      <c r="G15" s="639"/>
      <c r="H15" s="637"/>
      <c r="I15" s="652">
        <f t="shared" si="0"/>
        <v>0</v>
      </c>
    </row>
    <row r="16" spans="1:9">
      <c r="A16" s="941">
        <v>10</v>
      </c>
      <c r="B16" s="584" t="s">
        <v>691</v>
      </c>
      <c r="C16" s="637"/>
      <c r="D16" s="637"/>
      <c r="E16" s="639"/>
      <c r="F16" s="639"/>
      <c r="G16" s="639"/>
      <c r="H16" s="637"/>
      <c r="I16" s="652">
        <f t="shared" si="0"/>
        <v>0</v>
      </c>
    </row>
    <row r="17" spans="1:9">
      <c r="A17" s="941">
        <v>11</v>
      </c>
      <c r="B17" s="477" t="s">
        <v>70</v>
      </c>
      <c r="C17" s="637"/>
      <c r="D17" s="637"/>
      <c r="E17" s="639"/>
      <c r="F17" s="639"/>
      <c r="G17" s="639"/>
      <c r="H17" s="637"/>
      <c r="I17" s="652">
        <f t="shared" si="0"/>
        <v>0</v>
      </c>
    </row>
    <row r="18" spans="1:9">
      <c r="A18" s="941">
        <v>12</v>
      </c>
      <c r="B18" s="477" t="s">
        <v>71</v>
      </c>
      <c r="C18" s="637"/>
      <c r="D18" s="637"/>
      <c r="E18" s="639"/>
      <c r="F18" s="639"/>
      <c r="G18" s="639"/>
      <c r="H18" s="637"/>
      <c r="I18" s="652">
        <f t="shared" si="0"/>
        <v>0</v>
      </c>
    </row>
    <row r="19" spans="1:9">
      <c r="A19" s="942">
        <v>13</v>
      </c>
      <c r="B19" s="479" t="s">
        <v>72</v>
      </c>
      <c r="C19" s="637"/>
      <c r="D19" s="637"/>
      <c r="E19" s="639"/>
      <c r="F19" s="639"/>
      <c r="G19" s="639"/>
      <c r="H19" s="637"/>
      <c r="I19" s="652">
        <f t="shared" si="0"/>
        <v>0</v>
      </c>
    </row>
    <row r="20" spans="1:9">
      <c r="A20" s="941">
        <v>14</v>
      </c>
      <c r="B20" s="477" t="s">
        <v>670</v>
      </c>
      <c r="C20" s="637">
        <v>57000</v>
      </c>
      <c r="D20" s="637">
        <v>19965828.0449</v>
      </c>
      <c r="E20" s="639">
        <v>28500</v>
      </c>
      <c r="F20" s="639"/>
      <c r="G20" s="639"/>
      <c r="H20" s="637"/>
      <c r="I20" s="652">
        <f t="shared" si="0"/>
        <v>19994328.0449</v>
      </c>
    </row>
    <row r="21" spans="1:9" s="487" customFormat="1">
      <c r="A21" s="943">
        <v>15</v>
      </c>
      <c r="B21" s="478" t="s">
        <v>68</v>
      </c>
      <c r="C21" s="638">
        <f>SUM(C7:C15)+SUM(C17:C20)</f>
        <v>8810451.9623000007</v>
      </c>
      <c r="D21" s="638">
        <f t="shared" ref="D21:H21" si="1">SUM(D7:D15)+SUM(D17:D20)</f>
        <v>175445944.3001</v>
      </c>
      <c r="E21" s="638">
        <f t="shared" si="1"/>
        <v>3603614.6914999997</v>
      </c>
      <c r="F21" s="638">
        <f t="shared" si="1"/>
        <v>1678969.69</v>
      </c>
      <c r="G21" s="638">
        <f t="shared" si="1"/>
        <v>0</v>
      </c>
      <c r="H21" s="638">
        <f t="shared" si="1"/>
        <v>0</v>
      </c>
      <c r="I21" s="688">
        <f>C21+D21-E21-F21-G21</f>
        <v>178973811.8809</v>
      </c>
    </row>
    <row r="22" spans="1:9">
      <c r="A22" s="944">
        <v>16</v>
      </c>
      <c r="B22" s="488" t="s">
        <v>692</v>
      </c>
      <c r="C22" s="637">
        <v>8753451.9623000007</v>
      </c>
      <c r="D22" s="637">
        <v>92523235.466199994</v>
      </c>
      <c r="E22" s="639">
        <v>3575114.6914999997</v>
      </c>
      <c r="F22" s="639">
        <v>1678969.69</v>
      </c>
      <c r="G22" s="639"/>
      <c r="H22" s="637">
        <v>0</v>
      </c>
      <c r="I22" s="652">
        <f t="shared" si="0"/>
        <v>96022603.047000006</v>
      </c>
    </row>
    <row r="23" spans="1:9">
      <c r="A23" s="944">
        <v>17</v>
      </c>
      <c r="B23" s="488" t="s">
        <v>693</v>
      </c>
      <c r="C23" s="637"/>
      <c r="D23" s="637">
        <v>1997026.96</v>
      </c>
      <c r="E23" s="639"/>
      <c r="F23" s="639"/>
      <c r="G23" s="639"/>
      <c r="H23" s="637"/>
      <c r="I23" s="652">
        <f t="shared" si="0"/>
        <v>1997026.96</v>
      </c>
    </row>
    <row r="26" spans="1:9" ht="42.6" customHeight="1">
      <c r="B26" s="583" t="s">
        <v>939</v>
      </c>
    </row>
  </sheetData>
  <mergeCells count="6">
    <mergeCell ref="H5:H6"/>
    <mergeCell ref="A5:B6"/>
    <mergeCell ref="C5:D5"/>
    <mergeCell ref="E5:E6"/>
    <mergeCell ref="F5:F6"/>
    <mergeCell ref="G5:G6"/>
  </mergeCells>
  <conditionalFormatting sqref="A5">
    <cfRule type="duplicateValues" dxfId="18" priority="1"/>
    <cfRule type="duplicateValues" dxfId="17" priority="2"/>
  </conditionalFormatting>
  <conditionalFormatting sqref="A5">
    <cfRule type="duplicateValues" dxfId="16"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topLeftCell="C10" zoomScale="70" zoomScaleNormal="70" workbookViewId="0">
      <selection activeCell="C34" sqref="C34:D34"/>
    </sheetView>
  </sheetViews>
  <sheetFormatPr defaultColWidth="9.140625" defaultRowHeight="12.75"/>
  <cols>
    <col min="1" max="1" width="11" style="471" bestFit="1" customWidth="1"/>
    <col min="2" max="2" width="93.42578125" style="471" customWidth="1"/>
    <col min="3" max="8" width="22" style="471" customWidth="1"/>
    <col min="9" max="9" width="42.28515625" style="471" bestFit="1" customWidth="1"/>
    <col min="10" max="16384" width="9.140625" style="471"/>
  </cols>
  <sheetData>
    <row r="1" spans="1:9" ht="13.5">
      <c r="A1" s="470" t="s">
        <v>188</v>
      </c>
      <c r="B1" s="409" t="str">
        <f>Info!C2</f>
        <v>სს "ზირაათ ბანკი საქართველო"</v>
      </c>
    </row>
    <row r="2" spans="1:9">
      <c r="A2" s="472" t="s">
        <v>189</v>
      </c>
      <c r="B2" s="474">
        <f>'1. key ratios'!B2</f>
        <v>44651</v>
      </c>
    </row>
    <row r="3" spans="1:9">
      <c r="A3" s="473" t="s">
        <v>694</v>
      </c>
    </row>
    <row r="4" spans="1:9">
      <c r="C4" s="483" t="s">
        <v>672</v>
      </c>
      <c r="D4" s="483" t="s">
        <v>673</v>
      </c>
      <c r="E4" s="483" t="s">
        <v>674</v>
      </c>
      <c r="F4" s="483" t="s">
        <v>675</v>
      </c>
      <c r="G4" s="483" t="s">
        <v>676</v>
      </c>
      <c r="H4" s="483" t="s">
        <v>677</v>
      </c>
      <c r="I4" s="483" t="s">
        <v>678</v>
      </c>
    </row>
    <row r="5" spans="1:9" ht="41.45" customHeight="1">
      <c r="A5" s="818" t="s">
        <v>950</v>
      </c>
      <c r="B5" s="819"/>
      <c r="C5" s="832" t="s">
        <v>682</v>
      </c>
      <c r="D5" s="832"/>
      <c r="E5" s="832" t="s">
        <v>683</v>
      </c>
      <c r="F5" s="832" t="s">
        <v>684</v>
      </c>
      <c r="G5" s="830" t="s">
        <v>685</v>
      </c>
      <c r="H5" s="830" t="s">
        <v>686</v>
      </c>
      <c r="I5" s="484" t="s">
        <v>687</v>
      </c>
    </row>
    <row r="6" spans="1:9" ht="41.45" customHeight="1">
      <c r="A6" s="822"/>
      <c r="B6" s="823"/>
      <c r="C6" s="529" t="s">
        <v>688</v>
      </c>
      <c r="D6" s="529" t="s">
        <v>689</v>
      </c>
      <c r="E6" s="832"/>
      <c r="F6" s="832"/>
      <c r="G6" s="831"/>
      <c r="H6" s="831"/>
      <c r="I6" s="484" t="s">
        <v>690</v>
      </c>
    </row>
    <row r="7" spans="1:9">
      <c r="A7" s="485">
        <v>1</v>
      </c>
      <c r="B7" s="490" t="s">
        <v>695</v>
      </c>
      <c r="C7" s="651">
        <v>49108.32</v>
      </c>
      <c r="D7" s="651">
        <f>1376997.1239+1997027+46483378.394</f>
        <v>49857402.517900005</v>
      </c>
      <c r="E7" s="637">
        <v>16932.5</v>
      </c>
      <c r="F7" s="637">
        <v>27384.992200000001</v>
      </c>
      <c r="G7" s="637"/>
      <c r="H7" s="637"/>
      <c r="I7" s="652">
        <f t="shared" ref="I7:I34" si="0">C7+D7-E7-F7-G7</f>
        <v>49862193.345700003</v>
      </c>
    </row>
    <row r="8" spans="1:9">
      <c r="A8" s="485">
        <v>2</v>
      </c>
      <c r="B8" s="490" t="s">
        <v>696</v>
      </c>
      <c r="C8" s="651">
        <v>0</v>
      </c>
      <c r="D8" s="651">
        <f>791481.492+14476475.395</f>
        <v>15267956.887</v>
      </c>
      <c r="E8" s="637">
        <v>0</v>
      </c>
      <c r="F8" s="637">
        <v>15687.1564</v>
      </c>
      <c r="G8" s="637"/>
      <c r="H8" s="637"/>
      <c r="I8" s="652">
        <f t="shared" si="0"/>
        <v>15252269.730599999</v>
      </c>
    </row>
    <row r="9" spans="1:9">
      <c r="A9" s="485">
        <v>3</v>
      </c>
      <c r="B9" s="490" t="s">
        <v>697</v>
      </c>
      <c r="C9" s="651">
        <v>0</v>
      </c>
      <c r="D9" s="651">
        <v>0</v>
      </c>
      <c r="E9" s="637">
        <v>0</v>
      </c>
      <c r="F9" s="637">
        <v>0</v>
      </c>
      <c r="G9" s="637"/>
      <c r="H9" s="637"/>
      <c r="I9" s="652">
        <f t="shared" si="0"/>
        <v>0</v>
      </c>
    </row>
    <row r="10" spans="1:9">
      <c r="A10" s="485">
        <v>4</v>
      </c>
      <c r="B10" s="490" t="s">
        <v>698</v>
      </c>
      <c r="C10" s="651">
        <v>0</v>
      </c>
      <c r="D10" s="651">
        <v>7897119.8653999995</v>
      </c>
      <c r="E10" s="637">
        <v>0</v>
      </c>
      <c r="F10" s="637">
        <v>157421.98800000001</v>
      </c>
      <c r="G10" s="637"/>
      <c r="H10" s="637"/>
      <c r="I10" s="652">
        <f t="shared" si="0"/>
        <v>7739697.8773999996</v>
      </c>
    </row>
    <row r="11" spans="1:9">
      <c r="A11" s="485">
        <v>5</v>
      </c>
      <c r="B11" s="490" t="s">
        <v>699</v>
      </c>
      <c r="C11" s="651">
        <v>359888.34269999998</v>
      </c>
      <c r="D11" s="651">
        <v>5235603.34</v>
      </c>
      <c r="E11" s="637">
        <v>284491.18829999998</v>
      </c>
      <c r="F11" s="637">
        <v>68824.42</v>
      </c>
      <c r="G11" s="637"/>
      <c r="H11" s="637"/>
      <c r="I11" s="652">
        <f t="shared" si="0"/>
        <v>5242176.0744000003</v>
      </c>
    </row>
    <row r="12" spans="1:9">
      <c r="A12" s="485">
        <v>6</v>
      </c>
      <c r="B12" s="490" t="s">
        <v>700</v>
      </c>
      <c r="C12" s="651">
        <v>250932.38560000001</v>
      </c>
      <c r="D12" s="651">
        <v>7399214.7118999995</v>
      </c>
      <c r="E12" s="637">
        <v>126530.2561</v>
      </c>
      <c r="F12" s="637">
        <v>146686.8708</v>
      </c>
      <c r="G12" s="637"/>
      <c r="H12" s="637"/>
      <c r="I12" s="652">
        <f t="shared" si="0"/>
        <v>7376929.9705999997</v>
      </c>
    </row>
    <row r="13" spans="1:9">
      <c r="A13" s="485">
        <v>7</v>
      </c>
      <c r="B13" s="490" t="s">
        <v>701</v>
      </c>
      <c r="C13" s="651">
        <v>167902.11</v>
      </c>
      <c r="D13" s="651">
        <v>9118998.3324000016</v>
      </c>
      <c r="E13" s="637">
        <v>50370.63</v>
      </c>
      <c r="F13" s="637">
        <v>181654.94149999999</v>
      </c>
      <c r="G13" s="637"/>
      <c r="H13" s="637"/>
      <c r="I13" s="652">
        <f t="shared" si="0"/>
        <v>9054874.8708999995</v>
      </c>
    </row>
    <row r="14" spans="1:9">
      <c r="A14" s="485">
        <v>8</v>
      </c>
      <c r="B14" s="490" t="s">
        <v>702</v>
      </c>
      <c r="C14" s="651">
        <v>718404.99890000001</v>
      </c>
      <c r="D14" s="651">
        <v>5051776.2883000001</v>
      </c>
      <c r="E14" s="637">
        <v>571092.16299999994</v>
      </c>
      <c r="F14" s="637">
        <v>29580.122299999999</v>
      </c>
      <c r="G14" s="637"/>
      <c r="H14" s="637"/>
      <c r="I14" s="652">
        <f t="shared" si="0"/>
        <v>5169509.0019000005</v>
      </c>
    </row>
    <row r="15" spans="1:9">
      <c r="A15" s="485">
        <v>9</v>
      </c>
      <c r="B15" s="490" t="s">
        <v>703</v>
      </c>
      <c r="C15" s="651">
        <v>0</v>
      </c>
      <c r="D15" s="651">
        <v>0</v>
      </c>
      <c r="E15" s="637">
        <v>0</v>
      </c>
      <c r="F15" s="637">
        <v>0</v>
      </c>
      <c r="G15" s="637"/>
      <c r="H15" s="637"/>
      <c r="I15" s="652">
        <f t="shared" si="0"/>
        <v>0</v>
      </c>
    </row>
    <row r="16" spans="1:9">
      <c r="A16" s="485">
        <v>10</v>
      </c>
      <c r="B16" s="490" t="s">
        <v>704</v>
      </c>
      <c r="C16" s="651">
        <v>159039.16089999999</v>
      </c>
      <c r="D16" s="651">
        <v>298582.56920000003</v>
      </c>
      <c r="E16" s="637">
        <v>79519.5959</v>
      </c>
      <c r="F16" s="637">
        <v>5963.5374000000002</v>
      </c>
      <c r="G16" s="637"/>
      <c r="H16" s="637"/>
      <c r="I16" s="652">
        <f t="shared" si="0"/>
        <v>372138.59680000006</v>
      </c>
    </row>
    <row r="17" spans="1:10">
      <c r="A17" s="485">
        <v>11</v>
      </c>
      <c r="B17" s="490" t="s">
        <v>705</v>
      </c>
      <c r="C17" s="651">
        <v>0</v>
      </c>
      <c r="D17" s="651">
        <v>5621226.6164000006</v>
      </c>
      <c r="E17" s="637">
        <v>0</v>
      </c>
      <c r="F17" s="637">
        <v>111439.3057</v>
      </c>
      <c r="G17" s="637"/>
      <c r="H17" s="637"/>
      <c r="I17" s="652">
        <f t="shared" si="0"/>
        <v>5509787.3107000003</v>
      </c>
    </row>
    <row r="18" spans="1:10">
      <c r="A18" s="485">
        <v>12</v>
      </c>
      <c r="B18" s="490" t="s">
        <v>706</v>
      </c>
      <c r="C18" s="651">
        <v>379518.9155</v>
      </c>
      <c r="D18" s="651">
        <v>30274109.651800003</v>
      </c>
      <c r="E18" s="637">
        <v>372323.89889999997</v>
      </c>
      <c r="F18" s="637">
        <v>550395.39619999996</v>
      </c>
      <c r="G18" s="637"/>
      <c r="H18" s="637"/>
      <c r="I18" s="652">
        <f t="shared" si="0"/>
        <v>29730909.272200003</v>
      </c>
    </row>
    <row r="19" spans="1:10">
      <c r="A19" s="485">
        <v>13</v>
      </c>
      <c r="B19" s="490" t="s">
        <v>707</v>
      </c>
      <c r="C19" s="651">
        <v>0</v>
      </c>
      <c r="D19" s="651">
        <v>3327890.5882000001</v>
      </c>
      <c r="E19" s="637">
        <v>0</v>
      </c>
      <c r="F19" s="637">
        <v>66393.308699999994</v>
      </c>
      <c r="G19" s="637"/>
      <c r="H19" s="637"/>
      <c r="I19" s="652">
        <f t="shared" si="0"/>
        <v>3261497.2795000002</v>
      </c>
    </row>
    <row r="20" spans="1:10">
      <c r="A20" s="485">
        <v>14</v>
      </c>
      <c r="B20" s="490" t="s">
        <v>708</v>
      </c>
      <c r="C20" s="651">
        <v>5067353.8131999997</v>
      </c>
      <c r="D20" s="651">
        <v>256859.15659999999</v>
      </c>
      <c r="E20" s="637">
        <v>1520340.4787000001</v>
      </c>
      <c r="F20" s="637">
        <v>5084.2213000000002</v>
      </c>
      <c r="G20" s="637"/>
      <c r="H20" s="637"/>
      <c r="I20" s="652">
        <f t="shared" si="0"/>
        <v>3798788.2698000004</v>
      </c>
    </row>
    <row r="21" spans="1:10">
      <c r="A21" s="485">
        <v>15</v>
      </c>
      <c r="B21" s="490" t="s">
        <v>709</v>
      </c>
      <c r="C21" s="651">
        <v>25787.57</v>
      </c>
      <c r="D21" s="651">
        <v>53482.44</v>
      </c>
      <c r="E21" s="637">
        <v>8116.44</v>
      </c>
      <c r="F21" s="637">
        <v>990.6</v>
      </c>
      <c r="G21" s="637"/>
      <c r="H21" s="637"/>
      <c r="I21" s="652">
        <f t="shared" si="0"/>
        <v>70162.97</v>
      </c>
    </row>
    <row r="22" spans="1:10">
      <c r="A22" s="485">
        <v>16</v>
      </c>
      <c r="B22" s="490" t="s">
        <v>710</v>
      </c>
      <c r="C22" s="651">
        <v>0</v>
      </c>
      <c r="D22" s="651">
        <v>0</v>
      </c>
      <c r="E22" s="637">
        <v>0</v>
      </c>
      <c r="F22" s="637">
        <v>0</v>
      </c>
      <c r="G22" s="637"/>
      <c r="H22" s="637"/>
      <c r="I22" s="652">
        <f t="shared" si="0"/>
        <v>0</v>
      </c>
    </row>
    <row r="23" spans="1:10">
      <c r="A23" s="485">
        <v>17</v>
      </c>
      <c r="B23" s="490" t="s">
        <v>711</v>
      </c>
      <c r="C23" s="651">
        <v>0</v>
      </c>
      <c r="D23" s="651">
        <v>1539663.963</v>
      </c>
      <c r="E23" s="637">
        <v>0</v>
      </c>
      <c r="F23" s="637">
        <v>30669.351699999999</v>
      </c>
      <c r="G23" s="637"/>
      <c r="H23" s="637"/>
      <c r="I23" s="652">
        <f t="shared" si="0"/>
        <v>1508994.6113</v>
      </c>
    </row>
    <row r="24" spans="1:10">
      <c r="A24" s="485">
        <v>18</v>
      </c>
      <c r="B24" s="490" t="s">
        <v>712</v>
      </c>
      <c r="C24" s="651">
        <v>0</v>
      </c>
      <c r="D24" s="651">
        <v>41869.26</v>
      </c>
      <c r="E24" s="637">
        <v>0</v>
      </c>
      <c r="F24" s="637">
        <v>835.7</v>
      </c>
      <c r="G24" s="637"/>
      <c r="H24" s="637"/>
      <c r="I24" s="652">
        <f t="shared" si="0"/>
        <v>41033.560000000005</v>
      </c>
    </row>
    <row r="25" spans="1:10">
      <c r="A25" s="485">
        <v>19</v>
      </c>
      <c r="B25" s="490" t="s">
        <v>713</v>
      </c>
      <c r="C25" s="651">
        <v>0</v>
      </c>
      <c r="D25" s="651">
        <v>0</v>
      </c>
      <c r="E25" s="637">
        <v>0</v>
      </c>
      <c r="F25" s="637">
        <v>0</v>
      </c>
      <c r="G25" s="637"/>
      <c r="H25" s="637"/>
      <c r="I25" s="652">
        <f t="shared" si="0"/>
        <v>0</v>
      </c>
    </row>
    <row r="26" spans="1:10">
      <c r="A26" s="485">
        <v>20</v>
      </c>
      <c r="B26" s="490" t="s">
        <v>714</v>
      </c>
      <c r="C26" s="651">
        <v>0</v>
      </c>
      <c r="D26" s="651">
        <v>118170.7962</v>
      </c>
      <c r="E26" s="637">
        <v>0</v>
      </c>
      <c r="F26" s="637">
        <v>2345.0050999999999</v>
      </c>
      <c r="G26" s="637"/>
      <c r="H26" s="637"/>
      <c r="I26" s="652">
        <f t="shared" si="0"/>
        <v>115825.7911</v>
      </c>
      <c r="J26" s="491"/>
    </row>
    <row r="27" spans="1:10">
      <c r="A27" s="485">
        <v>21</v>
      </c>
      <c r="B27" s="490" t="s">
        <v>715</v>
      </c>
      <c r="C27" s="651">
        <v>18689.61</v>
      </c>
      <c r="D27" s="651">
        <v>14322.020500000001</v>
      </c>
      <c r="E27" s="637">
        <v>5606.88</v>
      </c>
      <c r="F27" s="637">
        <v>285.81580000000002</v>
      </c>
      <c r="G27" s="637"/>
      <c r="H27" s="637"/>
      <c r="I27" s="652">
        <f t="shared" si="0"/>
        <v>27118.934699999998</v>
      </c>
      <c r="J27" s="491"/>
    </row>
    <row r="28" spans="1:10">
      <c r="A28" s="485">
        <v>22</v>
      </c>
      <c r="B28" s="490" t="s">
        <v>716</v>
      </c>
      <c r="C28" s="651">
        <v>50505.08</v>
      </c>
      <c r="D28" s="651">
        <v>0</v>
      </c>
      <c r="E28" s="637">
        <v>25252.54</v>
      </c>
      <c r="F28" s="637">
        <v>0</v>
      </c>
      <c r="G28" s="637"/>
      <c r="H28" s="637"/>
      <c r="I28" s="652">
        <f t="shared" si="0"/>
        <v>25252.54</v>
      </c>
      <c r="J28" s="491"/>
    </row>
    <row r="29" spans="1:10">
      <c r="A29" s="485">
        <v>23</v>
      </c>
      <c r="B29" s="490" t="s">
        <v>717</v>
      </c>
      <c r="C29" s="651">
        <v>939557.5919</v>
      </c>
      <c r="D29" s="651">
        <v>6369371.4460000005</v>
      </c>
      <c r="E29" s="637">
        <v>288143.06819999998</v>
      </c>
      <c r="F29" s="637">
        <v>124253.99830000001</v>
      </c>
      <c r="G29" s="637"/>
      <c r="H29" s="637"/>
      <c r="I29" s="652">
        <f t="shared" si="0"/>
        <v>6896531.9714000011</v>
      </c>
      <c r="J29" s="491"/>
    </row>
    <row r="30" spans="1:10">
      <c r="A30" s="485">
        <v>24</v>
      </c>
      <c r="B30" s="490" t="s">
        <v>718</v>
      </c>
      <c r="C30" s="651">
        <v>0</v>
      </c>
      <c r="D30" s="651">
        <v>0</v>
      </c>
      <c r="E30" s="637">
        <v>0</v>
      </c>
      <c r="F30" s="637">
        <v>0</v>
      </c>
      <c r="G30" s="637"/>
      <c r="H30" s="637"/>
      <c r="I30" s="652">
        <f t="shared" si="0"/>
        <v>0</v>
      </c>
      <c r="J30" s="491"/>
    </row>
    <row r="31" spans="1:10">
      <c r="A31" s="485">
        <v>25</v>
      </c>
      <c r="B31" s="490" t="s">
        <v>719</v>
      </c>
      <c r="C31" s="651">
        <v>566764.06359999999</v>
      </c>
      <c r="D31" s="651">
        <v>7761592.7280000001</v>
      </c>
      <c r="E31" s="637">
        <v>226395.05239999999</v>
      </c>
      <c r="F31" s="637">
        <v>153072.95860000001</v>
      </c>
      <c r="G31" s="637"/>
      <c r="H31" s="637"/>
      <c r="I31" s="652">
        <f t="shared" si="0"/>
        <v>7948888.7806000002</v>
      </c>
      <c r="J31" s="491"/>
    </row>
    <row r="32" spans="1:10">
      <c r="A32" s="485">
        <v>26</v>
      </c>
      <c r="B32" s="490" t="s">
        <v>720</v>
      </c>
      <c r="C32" s="651"/>
      <c r="D32" s="651"/>
      <c r="E32" s="637"/>
      <c r="F32" s="637"/>
      <c r="G32" s="637"/>
      <c r="H32" s="637"/>
      <c r="I32" s="652">
        <f t="shared" si="0"/>
        <v>0</v>
      </c>
      <c r="J32" s="491"/>
    </row>
    <row r="33" spans="1:10">
      <c r="A33" s="485">
        <v>27</v>
      </c>
      <c r="B33" s="486" t="s">
        <v>165</v>
      </c>
      <c r="C33" s="651">
        <v>57000</v>
      </c>
      <c r="D33" s="651">
        <v>19940731.121300001</v>
      </c>
      <c r="E33" s="637">
        <v>28500</v>
      </c>
      <c r="F33" s="637"/>
      <c r="G33" s="637"/>
      <c r="H33" s="637"/>
      <c r="I33" s="652">
        <f t="shared" si="0"/>
        <v>19969231.121300001</v>
      </c>
      <c r="J33" s="491"/>
    </row>
    <row r="34" spans="1:10">
      <c r="A34" s="485">
        <v>28</v>
      </c>
      <c r="B34" s="492" t="s">
        <v>68</v>
      </c>
      <c r="C34" s="653">
        <f>SUM(C7:C33)</f>
        <v>8810451.9623000007</v>
      </c>
      <c r="D34" s="653">
        <f>SUM(D7:D33)</f>
        <v>175445944.3001</v>
      </c>
      <c r="E34" s="638">
        <f t="shared" ref="E34:H34" si="1">SUM(E7:E33)</f>
        <v>3603614.6915000002</v>
      </c>
      <c r="F34" s="638">
        <f t="shared" si="1"/>
        <v>1678969.6900000002</v>
      </c>
      <c r="G34" s="638">
        <f t="shared" si="1"/>
        <v>0</v>
      </c>
      <c r="H34" s="638">
        <f t="shared" si="1"/>
        <v>0</v>
      </c>
      <c r="I34" s="652">
        <f t="shared" si="0"/>
        <v>178973811.8809</v>
      </c>
      <c r="J34" s="654"/>
    </row>
    <row r="35" spans="1:10">
      <c r="A35" s="491"/>
      <c r="B35" s="491"/>
      <c r="C35" s="491"/>
      <c r="D35" s="491"/>
      <c r="E35" s="491"/>
      <c r="F35" s="491"/>
      <c r="G35" s="491"/>
      <c r="H35" s="491"/>
      <c r="I35" s="491"/>
      <c r="J35" s="491"/>
    </row>
    <row r="36" spans="1:10">
      <c r="A36" s="491"/>
      <c r="B36" s="493"/>
      <c r="C36" s="491"/>
      <c r="D36" s="491"/>
      <c r="E36" s="491"/>
      <c r="F36" s="491"/>
      <c r="G36" s="491"/>
      <c r="H36" s="491"/>
      <c r="I36" s="491"/>
      <c r="J36" s="491"/>
    </row>
    <row r="37" spans="1:10">
      <c r="A37" s="491"/>
      <c r="B37" s="491"/>
      <c r="C37" s="491"/>
      <c r="D37" s="491"/>
      <c r="E37" s="491"/>
      <c r="F37" s="491"/>
      <c r="G37" s="491"/>
      <c r="H37" s="491"/>
      <c r="I37" s="491"/>
      <c r="J37" s="491"/>
    </row>
    <row r="38" spans="1:10">
      <c r="A38" s="491"/>
      <c r="B38" s="491"/>
      <c r="C38" s="491"/>
      <c r="D38" s="491"/>
      <c r="E38" s="491"/>
      <c r="F38" s="491"/>
      <c r="G38" s="491"/>
      <c r="H38" s="491"/>
      <c r="I38" s="491"/>
      <c r="J38" s="491"/>
    </row>
    <row r="39" spans="1:10">
      <c r="A39" s="491"/>
      <c r="B39" s="491"/>
      <c r="C39" s="491"/>
      <c r="D39" s="491"/>
      <c r="E39" s="491"/>
      <c r="F39" s="491"/>
      <c r="G39" s="491"/>
      <c r="H39" s="491"/>
      <c r="I39" s="491"/>
      <c r="J39" s="491"/>
    </row>
    <row r="40" spans="1:10">
      <c r="A40" s="491"/>
      <c r="B40" s="491"/>
      <c r="C40" s="491"/>
      <c r="D40" s="491"/>
      <c r="E40" s="491"/>
      <c r="F40" s="491"/>
      <c r="G40" s="491"/>
      <c r="H40" s="491"/>
      <c r="I40" s="491"/>
      <c r="J40" s="491"/>
    </row>
    <row r="41" spans="1:10">
      <c r="A41" s="491"/>
      <c r="B41" s="491"/>
      <c r="C41" s="491"/>
      <c r="D41" s="491"/>
      <c r="E41" s="491"/>
      <c r="F41" s="491"/>
      <c r="G41" s="491"/>
      <c r="H41" s="491"/>
      <c r="I41" s="491"/>
      <c r="J41" s="491"/>
    </row>
    <row r="42" spans="1:10">
      <c r="A42" s="494"/>
      <c r="B42" s="494"/>
      <c r="C42" s="491"/>
      <c r="D42" s="491"/>
      <c r="E42" s="491"/>
      <c r="F42" s="491"/>
      <c r="G42" s="491"/>
      <c r="H42" s="491"/>
      <c r="I42" s="491"/>
      <c r="J42" s="491"/>
    </row>
    <row r="43" spans="1:10">
      <c r="A43" s="494"/>
      <c r="B43" s="494"/>
      <c r="C43" s="491"/>
      <c r="D43" s="491"/>
      <c r="E43" s="491"/>
      <c r="F43" s="491"/>
      <c r="G43" s="491"/>
      <c r="H43" s="491"/>
      <c r="I43" s="491"/>
      <c r="J43" s="491"/>
    </row>
    <row r="44" spans="1:10">
      <c r="A44" s="491"/>
      <c r="B44" s="495"/>
      <c r="C44" s="491"/>
      <c r="D44" s="491"/>
      <c r="E44" s="491"/>
      <c r="F44" s="491"/>
      <c r="G44" s="491"/>
      <c r="H44" s="491"/>
      <c r="I44" s="491"/>
      <c r="J44" s="491"/>
    </row>
    <row r="45" spans="1:10">
      <c r="A45" s="491"/>
      <c r="B45" s="495"/>
      <c r="C45" s="491"/>
      <c r="D45" s="491"/>
      <c r="E45" s="491"/>
      <c r="F45" s="491"/>
      <c r="G45" s="491"/>
      <c r="H45" s="491"/>
      <c r="I45" s="491"/>
      <c r="J45" s="491"/>
    </row>
    <row r="46" spans="1:10">
      <c r="A46" s="491"/>
      <c r="B46" s="495"/>
      <c r="C46" s="491"/>
      <c r="D46" s="491"/>
      <c r="E46" s="491"/>
      <c r="F46" s="491"/>
      <c r="G46" s="491"/>
      <c r="H46" s="491"/>
      <c r="I46" s="491"/>
      <c r="J46" s="491"/>
    </row>
    <row r="47" spans="1:10">
      <c r="A47" s="491"/>
      <c r="B47" s="491"/>
      <c r="C47" s="491"/>
      <c r="D47" s="491"/>
      <c r="E47" s="491"/>
      <c r="F47" s="491"/>
      <c r="G47" s="491"/>
      <c r="H47" s="491"/>
      <c r="I47" s="491"/>
      <c r="J47" s="491"/>
    </row>
  </sheetData>
  <mergeCells count="6">
    <mergeCell ref="H5:H6"/>
    <mergeCell ref="A5:B6"/>
    <mergeCell ref="C5:D5"/>
    <mergeCell ref="E5:E6"/>
    <mergeCell ref="F5:F6"/>
    <mergeCell ref="G5:G6"/>
  </mergeCells>
  <conditionalFormatting sqref="A5">
    <cfRule type="duplicateValues" dxfId="15" priority="1"/>
    <cfRule type="duplicateValues" dxfId="14" priority="2"/>
  </conditionalFormatting>
  <conditionalFormatting sqref="A5">
    <cfRule type="duplicateValues" dxfId="13"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80" zoomScaleNormal="80" workbookViewId="0">
      <selection activeCell="C19" sqref="C6:C19"/>
    </sheetView>
  </sheetViews>
  <sheetFormatPr defaultColWidth="9.140625" defaultRowHeight="12.75"/>
  <cols>
    <col min="1" max="1" width="11.85546875" style="471" bestFit="1" customWidth="1"/>
    <col min="2" max="2" width="108" style="471" bestFit="1" customWidth="1"/>
    <col min="3" max="3" width="35.5703125" style="471" customWidth="1"/>
    <col min="4" max="4" width="38.42578125" style="489" customWidth="1"/>
    <col min="5" max="16384" width="9.140625" style="471"/>
  </cols>
  <sheetData>
    <row r="1" spans="1:4" ht="13.5">
      <c r="A1" s="470" t="s">
        <v>188</v>
      </c>
      <c r="B1" s="409" t="str">
        <f>Info!C2</f>
        <v>სს "ზირაათ ბანკი საქართველო"</v>
      </c>
      <c r="D1" s="471"/>
    </row>
    <row r="2" spans="1:4">
      <c r="A2" s="472" t="s">
        <v>189</v>
      </c>
      <c r="B2" s="474">
        <f>'1. key ratios'!B2</f>
        <v>44651</v>
      </c>
      <c r="D2" s="471"/>
    </row>
    <row r="3" spans="1:4">
      <c r="A3" s="473" t="s">
        <v>721</v>
      </c>
      <c r="D3" s="471"/>
    </row>
    <row r="5" spans="1:4" ht="51">
      <c r="A5" s="833" t="s">
        <v>722</v>
      </c>
      <c r="B5" s="833"/>
      <c r="C5" s="496" t="s">
        <v>723</v>
      </c>
      <c r="D5" s="580" t="s">
        <v>724</v>
      </c>
    </row>
    <row r="6" spans="1:4">
      <c r="A6" s="497">
        <v>1</v>
      </c>
      <c r="B6" s="498" t="s">
        <v>725</v>
      </c>
      <c r="C6" s="637">
        <v>5272044.5586000001</v>
      </c>
      <c r="D6" s="485"/>
    </row>
    <row r="7" spans="1:4">
      <c r="A7" s="499">
        <v>2</v>
      </c>
      <c r="B7" s="498" t="s">
        <v>726</v>
      </c>
      <c r="C7" s="637">
        <f>SUM(C8:C11)</f>
        <v>1187493.9413000001</v>
      </c>
      <c r="D7" s="485">
        <v>0</v>
      </c>
    </row>
    <row r="8" spans="1:4">
      <c r="A8" s="500">
        <v>2.1</v>
      </c>
      <c r="B8" s="501" t="s">
        <v>727</v>
      </c>
      <c r="C8" s="637">
        <v>670244.5943</v>
      </c>
      <c r="D8" s="485"/>
    </row>
    <row r="9" spans="1:4">
      <c r="A9" s="500">
        <v>2.2000000000000002</v>
      </c>
      <c r="B9" s="501" t="s">
        <v>728</v>
      </c>
      <c r="C9" s="637">
        <v>177562.16459999999</v>
      </c>
      <c r="D9" s="485"/>
    </row>
    <row r="10" spans="1:4">
      <c r="A10" s="500">
        <v>2.2999999999999998</v>
      </c>
      <c r="B10" s="501" t="s">
        <v>729</v>
      </c>
      <c r="C10" s="637">
        <v>339687.18239999999</v>
      </c>
      <c r="D10" s="485"/>
    </row>
    <row r="11" spans="1:4">
      <c r="A11" s="500">
        <v>2.4</v>
      </c>
      <c r="B11" s="501" t="s">
        <v>730</v>
      </c>
      <c r="C11" s="637">
        <f t="shared" ref="C11" si="0">SUM(E11:G11)</f>
        <v>0</v>
      </c>
      <c r="D11" s="485"/>
    </row>
    <row r="12" spans="1:4">
      <c r="A12" s="497">
        <v>3</v>
      </c>
      <c r="B12" s="498" t="s">
        <v>731</v>
      </c>
      <c r="C12" s="637">
        <f>SUM(C13:C18)</f>
        <v>1205454.2290000001</v>
      </c>
      <c r="D12" s="485">
        <v>0</v>
      </c>
    </row>
    <row r="13" spans="1:4">
      <c r="A13" s="500">
        <v>3.1</v>
      </c>
      <c r="B13" s="501" t="s">
        <v>732</v>
      </c>
      <c r="C13" s="637"/>
      <c r="D13" s="485"/>
    </row>
    <row r="14" spans="1:4">
      <c r="A14" s="500">
        <v>3.2</v>
      </c>
      <c r="B14" s="501" t="s">
        <v>733</v>
      </c>
      <c r="C14" s="637">
        <v>380358.85359999997</v>
      </c>
      <c r="D14" s="485"/>
    </row>
    <row r="15" spans="1:4">
      <c r="A15" s="500">
        <v>3.3</v>
      </c>
      <c r="B15" s="501" t="s">
        <v>734</v>
      </c>
      <c r="C15" s="637">
        <v>375951.97110000002</v>
      </c>
      <c r="D15" s="485"/>
    </row>
    <row r="16" spans="1:4">
      <c r="A16" s="500">
        <v>3.4</v>
      </c>
      <c r="B16" s="501" t="s">
        <v>735</v>
      </c>
      <c r="C16" s="637">
        <v>109738.299</v>
      </c>
      <c r="D16" s="485"/>
    </row>
    <row r="17" spans="1:4">
      <c r="A17" s="499">
        <v>3.5</v>
      </c>
      <c r="B17" s="501" t="s">
        <v>736</v>
      </c>
      <c r="C17" s="637">
        <v>339405.1053</v>
      </c>
      <c r="D17" s="485"/>
    </row>
    <row r="18" spans="1:4">
      <c r="A18" s="500">
        <v>3.6</v>
      </c>
      <c r="B18" s="501" t="s">
        <v>737</v>
      </c>
      <c r="C18" s="637"/>
      <c r="D18" s="485"/>
    </row>
    <row r="19" spans="1:4">
      <c r="A19" s="502">
        <v>4</v>
      </c>
      <c r="B19" s="498" t="s">
        <v>738</v>
      </c>
      <c r="C19" s="638">
        <f>C6+C7-C12</f>
        <v>5254084.2708999999</v>
      </c>
      <c r="D19" s="478">
        <f>D6+D7-D12</f>
        <v>0</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80" zoomScaleNormal="80" workbookViewId="0">
      <selection activeCell="C7" sqref="C7:C19"/>
    </sheetView>
  </sheetViews>
  <sheetFormatPr defaultColWidth="9.140625" defaultRowHeight="12.75"/>
  <cols>
    <col min="1" max="1" width="11.85546875" style="471" bestFit="1" customWidth="1"/>
    <col min="2" max="2" width="124.7109375" style="471" customWidth="1"/>
    <col min="3" max="3" width="21.5703125" style="471" customWidth="1"/>
    <col min="4" max="4" width="49.140625" style="489" customWidth="1"/>
    <col min="5" max="16384" width="9.140625" style="471"/>
  </cols>
  <sheetData>
    <row r="1" spans="1:4" ht="13.5">
      <c r="A1" s="470" t="s">
        <v>188</v>
      </c>
      <c r="B1" s="409" t="str">
        <f>Info!C2</f>
        <v>სს "ზირაათ ბანკი საქართველო"</v>
      </c>
      <c r="D1" s="471"/>
    </row>
    <row r="2" spans="1:4">
      <c r="A2" s="472" t="s">
        <v>189</v>
      </c>
      <c r="B2" s="474">
        <f>'1. key ratios'!B2</f>
        <v>44651</v>
      </c>
      <c r="D2" s="471"/>
    </row>
    <row r="3" spans="1:4">
      <c r="A3" s="473" t="s">
        <v>739</v>
      </c>
      <c r="D3" s="471"/>
    </row>
    <row r="4" spans="1:4">
      <c r="A4" s="473"/>
      <c r="D4" s="471"/>
    </row>
    <row r="5" spans="1:4" ht="15" customHeight="1">
      <c r="A5" s="834" t="s">
        <v>740</v>
      </c>
      <c r="B5" s="835"/>
      <c r="C5" s="824" t="s">
        <v>741</v>
      </c>
      <c r="D5" s="838" t="s">
        <v>742</v>
      </c>
    </row>
    <row r="6" spans="1:4">
      <c r="A6" s="836"/>
      <c r="B6" s="837"/>
      <c r="C6" s="827"/>
      <c r="D6" s="838"/>
    </row>
    <row r="7" spans="1:4">
      <c r="A7" s="492">
        <v>1</v>
      </c>
      <c r="B7" s="478" t="s">
        <v>743</v>
      </c>
      <c r="C7" s="638">
        <v>8807750.2699999996</v>
      </c>
      <c r="D7" s="503"/>
    </row>
    <row r="8" spans="1:4">
      <c r="A8" s="486">
        <v>2</v>
      </c>
      <c r="B8" s="486" t="s">
        <v>744</v>
      </c>
      <c r="C8" s="637">
        <v>750060.65529999998</v>
      </c>
      <c r="D8" s="503"/>
    </row>
    <row r="9" spans="1:4">
      <c r="A9" s="486">
        <v>3</v>
      </c>
      <c r="B9" s="504" t="s">
        <v>745</v>
      </c>
      <c r="C9" s="637">
        <v>4406.0245999999997</v>
      </c>
      <c r="D9" s="503"/>
    </row>
    <row r="10" spans="1:4">
      <c r="A10" s="486">
        <v>4</v>
      </c>
      <c r="B10" s="486" t="s">
        <v>746</v>
      </c>
      <c r="C10" s="637">
        <f>SUM(C11:C18)</f>
        <v>808765.16610000003</v>
      </c>
      <c r="D10" s="503"/>
    </row>
    <row r="11" spans="1:4">
      <c r="A11" s="486">
        <v>5</v>
      </c>
      <c r="B11" s="505" t="s">
        <v>747</v>
      </c>
      <c r="C11" s="637"/>
      <c r="D11" s="503"/>
    </row>
    <row r="12" spans="1:4">
      <c r="A12" s="486">
        <v>6</v>
      </c>
      <c r="B12" s="505" t="s">
        <v>748</v>
      </c>
      <c r="C12" s="637">
        <v>0</v>
      </c>
      <c r="D12" s="503"/>
    </row>
    <row r="13" spans="1:4">
      <c r="A13" s="486">
        <v>7</v>
      </c>
      <c r="B13" s="505" t="s">
        <v>749</v>
      </c>
      <c r="C13" s="637">
        <v>800352.68180000002</v>
      </c>
      <c r="D13" s="503"/>
    </row>
    <row r="14" spans="1:4">
      <c r="A14" s="486">
        <v>8</v>
      </c>
      <c r="B14" s="505" t="s">
        <v>750</v>
      </c>
      <c r="C14" s="637"/>
      <c r="D14" s="486"/>
    </row>
    <row r="15" spans="1:4">
      <c r="A15" s="486">
        <v>9</v>
      </c>
      <c r="B15" s="505" t="s">
        <v>751</v>
      </c>
      <c r="C15" s="637"/>
      <c r="D15" s="486"/>
    </row>
    <row r="16" spans="1:4">
      <c r="A16" s="486">
        <v>10</v>
      </c>
      <c r="B16" s="505" t="s">
        <v>752</v>
      </c>
      <c r="C16" s="637"/>
      <c r="D16" s="503"/>
    </row>
    <row r="17" spans="1:4">
      <c r="A17" s="486">
        <v>11</v>
      </c>
      <c r="B17" s="505" t="s">
        <v>753</v>
      </c>
      <c r="C17" s="637"/>
      <c r="D17" s="486"/>
    </row>
    <row r="18" spans="1:4" ht="25.5">
      <c r="A18" s="486">
        <v>12</v>
      </c>
      <c r="B18" s="505" t="s">
        <v>754</v>
      </c>
      <c r="C18" s="637">
        <v>8412.4843000000001</v>
      </c>
      <c r="D18" s="503"/>
    </row>
    <row r="19" spans="1:4">
      <c r="A19" s="492">
        <v>13</v>
      </c>
      <c r="B19" s="506" t="s">
        <v>755</v>
      </c>
      <c r="C19" s="638">
        <f>C7+C8+C9-C10</f>
        <v>8753451.7837999985</v>
      </c>
      <c r="D19" s="507"/>
    </row>
    <row r="22" spans="1:4">
      <c r="B22" s="470"/>
    </row>
    <row r="23" spans="1:4">
      <c r="B23" s="472"/>
    </row>
    <row r="24" spans="1:4">
      <c r="B24" s="473"/>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zoomScale="80" zoomScaleNormal="80" workbookViewId="0">
      <selection activeCell="E17" sqref="E17"/>
    </sheetView>
  </sheetViews>
  <sheetFormatPr defaultColWidth="9.140625" defaultRowHeight="12.75"/>
  <cols>
    <col min="1" max="1" width="11.85546875" style="471" bestFit="1" customWidth="1"/>
    <col min="2" max="2" width="51.140625" style="471" customWidth="1"/>
    <col min="3" max="3" width="15.5703125" style="471" customWidth="1"/>
    <col min="4" max="5" width="22.28515625" style="471" customWidth="1"/>
    <col min="6" max="6" width="23.42578125" style="471" customWidth="1"/>
    <col min="7" max="14" width="22.28515625" style="471" customWidth="1"/>
    <col min="15" max="15" width="23.28515625" style="471" bestFit="1" customWidth="1"/>
    <col min="16" max="16" width="21.7109375" style="471" bestFit="1" customWidth="1"/>
    <col min="17" max="19" width="19" style="471" bestFit="1" customWidth="1"/>
    <col min="20" max="20" width="16.140625" style="471" customWidth="1"/>
    <col min="21" max="21" width="10.42578125" style="471" bestFit="1" customWidth="1"/>
    <col min="22" max="22" width="20" style="471" customWidth="1"/>
    <col min="23" max="16384" width="9.140625" style="471"/>
  </cols>
  <sheetData>
    <row r="1" spans="1:22" ht="13.5">
      <c r="A1" s="470" t="s">
        <v>188</v>
      </c>
      <c r="B1" s="685" t="str">
        <f>Info!C2</f>
        <v>სს "ზირაათ ბანკი საქართველო"</v>
      </c>
    </row>
    <row r="2" spans="1:22">
      <c r="A2" s="472" t="s">
        <v>189</v>
      </c>
      <c r="B2" s="686">
        <f>'1. key ratios'!B2</f>
        <v>44651</v>
      </c>
      <c r="C2" s="482"/>
    </row>
    <row r="3" spans="1:22">
      <c r="A3" s="473" t="s">
        <v>756</v>
      </c>
    </row>
    <row r="5" spans="1:22" ht="15" customHeight="1">
      <c r="A5" s="824" t="s">
        <v>757</v>
      </c>
      <c r="B5" s="826"/>
      <c r="C5" s="841" t="s">
        <v>758</v>
      </c>
      <c r="D5" s="842"/>
      <c r="E5" s="842"/>
      <c r="F5" s="842"/>
      <c r="G5" s="842"/>
      <c r="H5" s="842"/>
      <c r="I5" s="842"/>
      <c r="J5" s="842"/>
      <c r="K5" s="842"/>
      <c r="L5" s="842"/>
      <c r="M5" s="842"/>
      <c r="N5" s="842"/>
      <c r="O5" s="842"/>
      <c r="P5" s="842"/>
      <c r="Q5" s="842"/>
      <c r="R5" s="842"/>
      <c r="S5" s="842"/>
      <c r="T5" s="842"/>
      <c r="U5" s="843"/>
      <c r="V5" s="508"/>
    </row>
    <row r="6" spans="1:22">
      <c r="A6" s="839"/>
      <c r="B6" s="840"/>
      <c r="C6" s="844" t="s">
        <v>68</v>
      </c>
      <c r="D6" s="846" t="s">
        <v>759</v>
      </c>
      <c r="E6" s="846"/>
      <c r="F6" s="847"/>
      <c r="G6" s="848" t="s">
        <v>760</v>
      </c>
      <c r="H6" s="849"/>
      <c r="I6" s="849"/>
      <c r="J6" s="849"/>
      <c r="K6" s="850"/>
      <c r="L6" s="509"/>
      <c r="M6" s="851" t="s">
        <v>761</v>
      </c>
      <c r="N6" s="851"/>
      <c r="O6" s="831"/>
      <c r="P6" s="831"/>
      <c r="Q6" s="831"/>
      <c r="R6" s="831"/>
      <c r="S6" s="831"/>
      <c r="T6" s="831"/>
      <c r="U6" s="831"/>
      <c r="V6" s="510"/>
    </row>
    <row r="7" spans="1:22" ht="25.5">
      <c r="A7" s="827"/>
      <c r="B7" s="829"/>
      <c r="C7" s="845"/>
      <c r="D7" s="511"/>
      <c r="E7" s="484" t="s">
        <v>762</v>
      </c>
      <c r="F7" s="585" t="s">
        <v>763</v>
      </c>
      <c r="G7" s="482"/>
      <c r="H7" s="585" t="s">
        <v>762</v>
      </c>
      <c r="I7" s="484" t="s">
        <v>789</v>
      </c>
      <c r="J7" s="484" t="s">
        <v>764</v>
      </c>
      <c r="K7" s="585" t="s">
        <v>765</v>
      </c>
      <c r="L7" s="512"/>
      <c r="M7" s="529" t="s">
        <v>766</v>
      </c>
      <c r="N7" s="484" t="s">
        <v>764</v>
      </c>
      <c r="O7" s="484" t="s">
        <v>767</v>
      </c>
      <c r="P7" s="484" t="s">
        <v>768</v>
      </c>
      <c r="Q7" s="484" t="s">
        <v>769</v>
      </c>
      <c r="R7" s="484" t="s">
        <v>770</v>
      </c>
      <c r="S7" s="484" t="s">
        <v>771</v>
      </c>
      <c r="T7" s="513" t="s">
        <v>772</v>
      </c>
      <c r="U7" s="484" t="s">
        <v>773</v>
      </c>
      <c r="V7" s="508"/>
    </row>
    <row r="8" spans="1:22">
      <c r="A8" s="514">
        <v>1</v>
      </c>
      <c r="B8" s="478" t="s">
        <v>774</v>
      </c>
      <c r="C8" s="638">
        <f>SUM(C9:C14)</f>
        <v>100758765.77320001</v>
      </c>
      <c r="D8" s="638">
        <f>SUM(D9:D14)</f>
        <v>83948482.360100001</v>
      </c>
      <c r="E8" s="638">
        <f t="shared" ref="E8:U8" si="0">SUM(E9:E14)</f>
        <v>0</v>
      </c>
      <c r="F8" s="638">
        <f t="shared" si="0"/>
        <v>0</v>
      </c>
      <c r="G8" s="638">
        <f t="shared" si="0"/>
        <v>8056831.4507999998</v>
      </c>
      <c r="H8" s="638">
        <f t="shared" si="0"/>
        <v>4520.3500000000004</v>
      </c>
      <c r="I8" s="638">
        <f t="shared" si="0"/>
        <v>0</v>
      </c>
      <c r="J8" s="638">
        <f t="shared" si="0"/>
        <v>0</v>
      </c>
      <c r="K8" s="638">
        <f t="shared" si="0"/>
        <v>0</v>
      </c>
      <c r="L8" s="638">
        <f>SUM(L9:L14)</f>
        <v>8753451.9622999988</v>
      </c>
      <c r="M8" s="638">
        <f>SUM(M9:M14)</f>
        <v>351254.9007</v>
      </c>
      <c r="N8" s="638">
        <f t="shared" si="0"/>
        <v>6590.1383999999998</v>
      </c>
      <c r="O8" s="638">
        <f t="shared" si="0"/>
        <v>510109.37780000002</v>
      </c>
      <c r="P8" s="638">
        <f t="shared" si="0"/>
        <v>245502.47450000001</v>
      </c>
      <c r="Q8" s="638">
        <f t="shared" si="0"/>
        <v>250932.38560000001</v>
      </c>
      <c r="R8" s="638">
        <f t="shared" si="0"/>
        <v>0</v>
      </c>
      <c r="S8" s="638">
        <f t="shared" si="0"/>
        <v>0</v>
      </c>
      <c r="T8" s="638">
        <f t="shared" si="0"/>
        <v>0</v>
      </c>
      <c r="U8" s="638">
        <f t="shared" si="0"/>
        <v>0</v>
      </c>
      <c r="V8" s="491"/>
    </row>
    <row r="9" spans="1:22">
      <c r="A9" s="485">
        <v>1.1000000000000001</v>
      </c>
      <c r="B9" s="515" t="s">
        <v>775</v>
      </c>
      <c r="C9" s="640"/>
      <c r="D9" s="637"/>
      <c r="E9" s="637"/>
      <c r="F9" s="637"/>
      <c r="G9" s="637"/>
      <c r="H9" s="637"/>
      <c r="I9" s="637"/>
      <c r="J9" s="637"/>
      <c r="K9" s="637"/>
      <c r="L9" s="637"/>
      <c r="M9" s="637"/>
      <c r="N9" s="637"/>
      <c r="O9" s="637"/>
      <c r="P9" s="637"/>
      <c r="Q9" s="637"/>
      <c r="R9" s="637"/>
      <c r="S9" s="637"/>
      <c r="T9" s="637"/>
      <c r="U9" s="637"/>
      <c r="V9" s="491"/>
    </row>
    <row r="10" spans="1:22">
      <c r="A10" s="485">
        <v>1.2</v>
      </c>
      <c r="B10" s="515" t="s">
        <v>776</v>
      </c>
      <c r="C10" s="640"/>
      <c r="D10" s="637"/>
      <c r="E10" s="637"/>
      <c r="F10" s="637"/>
      <c r="G10" s="637"/>
      <c r="H10" s="637"/>
      <c r="I10" s="637"/>
      <c r="J10" s="637"/>
      <c r="K10" s="637"/>
      <c r="L10" s="637"/>
      <c r="M10" s="637"/>
      <c r="N10" s="637"/>
      <c r="O10" s="637"/>
      <c r="P10" s="637"/>
      <c r="Q10" s="637"/>
      <c r="R10" s="637"/>
      <c r="S10" s="637"/>
      <c r="T10" s="637"/>
      <c r="U10" s="637"/>
      <c r="V10" s="491"/>
    </row>
    <row r="11" spans="1:22">
      <c r="A11" s="485">
        <v>1.3</v>
      </c>
      <c r="B11" s="515" t="s">
        <v>777</v>
      </c>
      <c r="C11" s="640">
        <v>5000000</v>
      </c>
      <c r="D11" s="637">
        <v>5000000</v>
      </c>
      <c r="E11" s="637">
        <v>0</v>
      </c>
      <c r="F11" s="637">
        <v>0</v>
      </c>
      <c r="G11" s="637">
        <v>0</v>
      </c>
      <c r="H11" s="637">
        <v>0</v>
      </c>
      <c r="I11" s="637">
        <v>0</v>
      </c>
      <c r="J11" s="637">
        <v>0</v>
      </c>
      <c r="K11" s="637">
        <v>0</v>
      </c>
      <c r="L11" s="637">
        <v>0</v>
      </c>
      <c r="M11" s="637">
        <v>0</v>
      </c>
      <c r="N11" s="637">
        <v>0</v>
      </c>
      <c r="O11" s="637">
        <v>0</v>
      </c>
      <c r="P11" s="637">
        <v>0</v>
      </c>
      <c r="Q11" s="637">
        <v>0</v>
      </c>
      <c r="R11" s="637">
        <v>0</v>
      </c>
      <c r="S11" s="637">
        <v>0</v>
      </c>
      <c r="T11" s="637">
        <v>0</v>
      </c>
      <c r="U11" s="637">
        <v>0</v>
      </c>
      <c r="V11" s="491"/>
    </row>
    <row r="12" spans="1:22">
      <c r="A12" s="485">
        <v>1.4</v>
      </c>
      <c r="B12" s="515" t="s">
        <v>778</v>
      </c>
      <c r="C12" s="640"/>
      <c r="D12" s="637"/>
      <c r="E12" s="637"/>
      <c r="F12" s="637"/>
      <c r="G12" s="637"/>
      <c r="H12" s="637"/>
      <c r="I12" s="637"/>
      <c r="J12" s="637"/>
      <c r="K12" s="637"/>
      <c r="L12" s="637"/>
      <c r="M12" s="637"/>
      <c r="N12" s="637"/>
      <c r="O12" s="637"/>
      <c r="P12" s="637"/>
      <c r="Q12" s="637"/>
      <c r="R12" s="637"/>
      <c r="S12" s="637"/>
      <c r="T12" s="637"/>
      <c r="U12" s="637"/>
      <c r="V12" s="491"/>
    </row>
    <row r="13" spans="1:22">
      <c r="A13" s="485">
        <v>1.5</v>
      </c>
      <c r="B13" s="515" t="s">
        <v>779</v>
      </c>
      <c r="C13" s="640">
        <v>78028093.861200005</v>
      </c>
      <c r="D13" s="637">
        <v>65966131.270499997</v>
      </c>
      <c r="E13" s="637">
        <v>0</v>
      </c>
      <c r="F13" s="637">
        <v>0</v>
      </c>
      <c r="G13" s="637">
        <v>5957215.3499999996</v>
      </c>
      <c r="H13" s="637">
        <v>0</v>
      </c>
      <c r="I13" s="637">
        <v>0</v>
      </c>
      <c r="J13" s="637">
        <v>0</v>
      </c>
      <c r="K13" s="637">
        <v>0</v>
      </c>
      <c r="L13" s="637">
        <v>6104747.2407</v>
      </c>
      <c r="M13" s="637">
        <v>119304.38310000001</v>
      </c>
      <c r="N13" s="637">
        <v>0</v>
      </c>
      <c r="O13" s="637">
        <v>77379.357799999998</v>
      </c>
      <c r="P13" s="637">
        <v>0</v>
      </c>
      <c r="Q13" s="637">
        <v>250932.38560000001</v>
      </c>
      <c r="R13" s="637">
        <v>0</v>
      </c>
      <c r="S13" s="637">
        <v>0</v>
      </c>
      <c r="T13" s="637">
        <v>0</v>
      </c>
      <c r="U13" s="637">
        <v>0</v>
      </c>
      <c r="V13" s="491"/>
    </row>
    <row r="14" spans="1:22">
      <c r="A14" s="485">
        <v>1.6</v>
      </c>
      <c r="B14" s="515" t="s">
        <v>780</v>
      </c>
      <c r="C14" s="640">
        <v>17730671.912</v>
      </c>
      <c r="D14" s="637">
        <v>12982351.089600001</v>
      </c>
      <c r="E14" s="637">
        <v>0</v>
      </c>
      <c r="F14" s="637">
        <v>0</v>
      </c>
      <c r="G14" s="637">
        <v>2099616.1008000001</v>
      </c>
      <c r="H14" s="637">
        <v>4520.3500000000004</v>
      </c>
      <c r="I14" s="637">
        <v>0</v>
      </c>
      <c r="J14" s="637">
        <v>0</v>
      </c>
      <c r="K14" s="637">
        <v>0</v>
      </c>
      <c r="L14" s="637">
        <v>2648704.7215999998</v>
      </c>
      <c r="M14" s="637">
        <v>231950.51759999999</v>
      </c>
      <c r="N14" s="637">
        <v>6590.1383999999998</v>
      </c>
      <c r="O14" s="637">
        <v>432730.02</v>
      </c>
      <c r="P14" s="637">
        <v>245502.47450000001</v>
      </c>
      <c r="Q14" s="637">
        <v>0</v>
      </c>
      <c r="R14" s="637">
        <v>0</v>
      </c>
      <c r="S14" s="637">
        <v>0</v>
      </c>
      <c r="T14" s="637">
        <v>0</v>
      </c>
      <c r="U14" s="637">
        <v>0</v>
      </c>
      <c r="V14" s="491"/>
    </row>
    <row r="15" spans="1:22">
      <c r="A15" s="514">
        <v>2</v>
      </c>
      <c r="B15" s="492" t="s">
        <v>781</v>
      </c>
      <c r="C15" s="638">
        <f>SUM(C16:C21)</f>
        <v>1997026.96</v>
      </c>
      <c r="D15" s="638">
        <f>SUM(D16:D21)</f>
        <v>1997026.96</v>
      </c>
      <c r="E15" s="637"/>
      <c r="F15" s="637"/>
      <c r="G15" s="637"/>
      <c r="H15" s="637"/>
      <c r="I15" s="637"/>
      <c r="J15" s="637"/>
      <c r="K15" s="637"/>
      <c r="L15" s="637"/>
      <c r="M15" s="637"/>
      <c r="N15" s="637"/>
      <c r="O15" s="637"/>
      <c r="P15" s="637"/>
      <c r="Q15" s="637"/>
      <c r="R15" s="637"/>
      <c r="S15" s="637"/>
      <c r="T15" s="637"/>
      <c r="U15" s="637"/>
      <c r="V15" s="491"/>
    </row>
    <row r="16" spans="1:22">
      <c r="A16" s="485">
        <v>2.1</v>
      </c>
      <c r="B16" s="515" t="s">
        <v>775</v>
      </c>
      <c r="C16" s="640"/>
      <c r="D16" s="637"/>
      <c r="E16" s="637"/>
      <c r="F16" s="637"/>
      <c r="G16" s="637"/>
      <c r="H16" s="637"/>
      <c r="I16" s="637"/>
      <c r="J16" s="637"/>
      <c r="K16" s="637"/>
      <c r="L16" s="637"/>
      <c r="M16" s="637"/>
      <c r="N16" s="637"/>
      <c r="O16" s="637"/>
      <c r="P16" s="637"/>
      <c r="Q16" s="637"/>
      <c r="R16" s="637"/>
      <c r="S16" s="637"/>
      <c r="T16" s="637"/>
      <c r="U16" s="637"/>
      <c r="V16" s="491"/>
    </row>
    <row r="17" spans="1:22">
      <c r="A17" s="485">
        <v>2.2000000000000002</v>
      </c>
      <c r="B17" s="515" t="s">
        <v>776</v>
      </c>
      <c r="C17" s="640">
        <v>1997026.96</v>
      </c>
      <c r="D17" s="637">
        <v>1997026.96</v>
      </c>
      <c r="E17" s="637"/>
      <c r="F17" s="637"/>
      <c r="G17" s="637"/>
      <c r="H17" s="637"/>
      <c r="I17" s="637"/>
      <c r="J17" s="637"/>
      <c r="K17" s="637"/>
      <c r="L17" s="637"/>
      <c r="M17" s="637"/>
      <c r="N17" s="637"/>
      <c r="O17" s="637"/>
      <c r="P17" s="637"/>
      <c r="Q17" s="637"/>
      <c r="R17" s="637"/>
      <c r="S17" s="637"/>
      <c r="T17" s="637"/>
      <c r="U17" s="637"/>
      <c r="V17" s="491"/>
    </row>
    <row r="18" spans="1:22">
      <c r="A18" s="485">
        <v>2.2999999999999998</v>
      </c>
      <c r="B18" s="515" t="s">
        <v>777</v>
      </c>
      <c r="C18" s="640"/>
      <c r="D18" s="637"/>
      <c r="E18" s="637"/>
      <c r="F18" s="637"/>
      <c r="G18" s="637"/>
      <c r="H18" s="637"/>
      <c r="I18" s="637"/>
      <c r="J18" s="637"/>
      <c r="K18" s="637"/>
      <c r="L18" s="637"/>
      <c r="M18" s="637"/>
      <c r="N18" s="637"/>
      <c r="O18" s="637"/>
      <c r="P18" s="637"/>
      <c r="Q18" s="637"/>
      <c r="R18" s="637"/>
      <c r="S18" s="637"/>
      <c r="T18" s="637"/>
      <c r="U18" s="637"/>
      <c r="V18" s="491"/>
    </row>
    <row r="19" spans="1:22">
      <c r="A19" s="485">
        <v>2.4</v>
      </c>
      <c r="B19" s="515" t="s">
        <v>778</v>
      </c>
      <c r="C19" s="640"/>
      <c r="D19" s="637"/>
      <c r="E19" s="637"/>
      <c r="F19" s="637"/>
      <c r="G19" s="637"/>
      <c r="H19" s="637"/>
      <c r="I19" s="637"/>
      <c r="J19" s="637"/>
      <c r="K19" s="637"/>
      <c r="L19" s="637"/>
      <c r="M19" s="637"/>
      <c r="N19" s="637"/>
      <c r="O19" s="637"/>
      <c r="P19" s="637"/>
      <c r="Q19" s="637"/>
      <c r="R19" s="637"/>
      <c r="S19" s="637"/>
      <c r="T19" s="637"/>
      <c r="U19" s="637"/>
      <c r="V19" s="491"/>
    </row>
    <row r="20" spans="1:22">
      <c r="A20" s="485">
        <v>2.5</v>
      </c>
      <c r="B20" s="515" t="s">
        <v>779</v>
      </c>
      <c r="C20" s="640"/>
      <c r="D20" s="637"/>
      <c r="E20" s="637"/>
      <c r="F20" s="637"/>
      <c r="G20" s="637"/>
      <c r="H20" s="637"/>
      <c r="I20" s="637"/>
      <c r="J20" s="637"/>
      <c r="K20" s="637"/>
      <c r="L20" s="637"/>
      <c r="M20" s="637"/>
      <c r="N20" s="637"/>
      <c r="O20" s="637"/>
      <c r="P20" s="637"/>
      <c r="Q20" s="637"/>
      <c r="R20" s="637"/>
      <c r="S20" s="637"/>
      <c r="T20" s="637"/>
      <c r="U20" s="637"/>
      <c r="V20" s="491"/>
    </row>
    <row r="21" spans="1:22">
      <c r="A21" s="485">
        <v>2.6</v>
      </c>
      <c r="B21" s="515" t="s">
        <v>780</v>
      </c>
      <c r="C21" s="640"/>
      <c r="D21" s="637"/>
      <c r="E21" s="637"/>
      <c r="F21" s="637"/>
      <c r="G21" s="637"/>
      <c r="H21" s="637"/>
      <c r="I21" s="637"/>
      <c r="J21" s="637"/>
      <c r="K21" s="637"/>
      <c r="L21" s="637"/>
      <c r="M21" s="637"/>
      <c r="N21" s="637"/>
      <c r="O21" s="637"/>
      <c r="P21" s="637"/>
      <c r="Q21" s="637"/>
      <c r="R21" s="637"/>
      <c r="S21" s="637"/>
      <c r="T21" s="637"/>
      <c r="U21" s="637"/>
      <c r="V21" s="491"/>
    </row>
    <row r="22" spans="1:22">
      <c r="A22" s="514">
        <v>3</v>
      </c>
      <c r="B22" s="478" t="s">
        <v>782</v>
      </c>
      <c r="C22" s="638">
        <f>SUM(C23:C28)</f>
        <v>27601434.828599997</v>
      </c>
      <c r="D22" s="684">
        <f>SUM(D23:D28)</f>
        <v>18280467.990800001</v>
      </c>
      <c r="E22" s="641"/>
      <c r="F22" s="641"/>
      <c r="G22" s="684">
        <f>SUM(G23:G28)</f>
        <v>348130</v>
      </c>
      <c r="H22" s="641"/>
      <c r="I22" s="641"/>
      <c r="J22" s="641"/>
      <c r="K22" s="641"/>
      <c r="L22" s="637"/>
      <c r="M22" s="641"/>
      <c r="N22" s="641"/>
      <c r="O22" s="641"/>
      <c r="P22" s="641"/>
      <c r="Q22" s="641"/>
      <c r="R22" s="641"/>
      <c r="S22" s="641"/>
      <c r="T22" s="641"/>
      <c r="U22" s="637"/>
      <c r="V22" s="491"/>
    </row>
    <row r="23" spans="1:22">
      <c r="A23" s="485">
        <v>3.1</v>
      </c>
      <c r="B23" s="515" t="s">
        <v>775</v>
      </c>
      <c r="C23" s="640"/>
      <c r="D23" s="637"/>
      <c r="E23" s="641"/>
      <c r="F23" s="641"/>
      <c r="G23" s="637"/>
      <c r="H23" s="641"/>
      <c r="I23" s="641"/>
      <c r="J23" s="641"/>
      <c r="K23" s="641"/>
      <c r="L23" s="637"/>
      <c r="M23" s="641"/>
      <c r="N23" s="641"/>
      <c r="O23" s="641"/>
      <c r="P23" s="641"/>
      <c r="Q23" s="641"/>
      <c r="R23" s="641"/>
      <c r="S23" s="641"/>
      <c r="T23" s="641"/>
      <c r="U23" s="637"/>
      <c r="V23" s="491"/>
    </row>
    <row r="24" spans="1:22">
      <c r="A24" s="485">
        <v>3.2</v>
      </c>
      <c r="B24" s="515" t="s">
        <v>776</v>
      </c>
      <c r="C24" s="640"/>
      <c r="D24" s="637"/>
      <c r="E24" s="641"/>
      <c r="F24" s="641"/>
      <c r="G24" s="637"/>
      <c r="H24" s="641"/>
      <c r="I24" s="641"/>
      <c r="J24" s="641"/>
      <c r="K24" s="641"/>
      <c r="L24" s="637"/>
      <c r="M24" s="641"/>
      <c r="N24" s="641"/>
      <c r="O24" s="641"/>
      <c r="P24" s="641"/>
      <c r="Q24" s="641"/>
      <c r="R24" s="641"/>
      <c r="S24" s="641"/>
      <c r="T24" s="641"/>
      <c r="U24" s="637"/>
      <c r="V24" s="491"/>
    </row>
    <row r="25" spans="1:22">
      <c r="A25" s="485">
        <v>3.3</v>
      </c>
      <c r="B25" s="515" t="s">
        <v>777</v>
      </c>
      <c r="C25" s="640">
        <v>14423047.5109</v>
      </c>
      <c r="D25" s="637">
        <v>14385047.5109</v>
      </c>
      <c r="E25" s="641"/>
      <c r="F25" s="641"/>
      <c r="G25" s="637">
        <v>38000</v>
      </c>
      <c r="H25" s="641"/>
      <c r="I25" s="641"/>
      <c r="J25" s="641"/>
      <c r="K25" s="641"/>
      <c r="L25" s="637">
        <v>0</v>
      </c>
      <c r="M25" s="641"/>
      <c r="N25" s="641"/>
      <c r="O25" s="641"/>
      <c r="P25" s="641"/>
      <c r="Q25" s="641"/>
      <c r="R25" s="641"/>
      <c r="S25" s="641"/>
      <c r="T25" s="641"/>
      <c r="U25" s="637">
        <v>0</v>
      </c>
      <c r="V25" s="491"/>
    </row>
    <row r="26" spans="1:22">
      <c r="A26" s="485">
        <v>3.4</v>
      </c>
      <c r="B26" s="515" t="s">
        <v>778</v>
      </c>
      <c r="C26" s="640"/>
      <c r="D26" s="637"/>
      <c r="E26" s="641"/>
      <c r="F26" s="641"/>
      <c r="G26" s="637"/>
      <c r="H26" s="641"/>
      <c r="I26" s="641"/>
      <c r="J26" s="641"/>
      <c r="K26" s="641"/>
      <c r="L26" s="637"/>
      <c r="M26" s="641"/>
      <c r="N26" s="641"/>
      <c r="O26" s="641"/>
      <c r="P26" s="641"/>
      <c r="Q26" s="641"/>
      <c r="R26" s="641"/>
      <c r="S26" s="641"/>
      <c r="T26" s="641"/>
      <c r="U26" s="637"/>
      <c r="V26" s="491"/>
    </row>
    <row r="27" spans="1:22">
      <c r="A27" s="485">
        <v>3.5</v>
      </c>
      <c r="B27" s="515" t="s">
        <v>779</v>
      </c>
      <c r="C27" s="640">
        <f>4205550.4799+8607393.3819</f>
        <v>12812943.8618</v>
      </c>
      <c r="D27" s="637">
        <v>3895420.4799000002</v>
      </c>
      <c r="E27" s="641"/>
      <c r="F27" s="641"/>
      <c r="G27" s="637">
        <v>310130</v>
      </c>
      <c r="H27" s="641"/>
      <c r="I27" s="641"/>
      <c r="J27" s="641"/>
      <c r="K27" s="641"/>
      <c r="L27" s="637"/>
      <c r="M27" s="641"/>
      <c r="N27" s="641"/>
      <c r="O27" s="641"/>
      <c r="P27" s="641"/>
      <c r="Q27" s="641"/>
      <c r="R27" s="641"/>
      <c r="S27" s="641"/>
      <c r="T27" s="641"/>
      <c r="U27" s="637"/>
      <c r="V27" s="491"/>
    </row>
    <row r="28" spans="1:22">
      <c r="A28" s="485">
        <v>3.6</v>
      </c>
      <c r="B28" s="515" t="s">
        <v>780</v>
      </c>
      <c r="C28" s="640">
        <f>365443.4559</f>
        <v>365443.4559</v>
      </c>
      <c r="D28" s="637"/>
      <c r="E28" s="641"/>
      <c r="F28" s="641"/>
      <c r="G28" s="637"/>
      <c r="H28" s="641"/>
      <c r="I28" s="641"/>
      <c r="J28" s="641"/>
      <c r="K28" s="641"/>
      <c r="L28" s="637"/>
      <c r="M28" s="641"/>
      <c r="N28" s="641"/>
      <c r="O28" s="641"/>
      <c r="P28" s="641"/>
      <c r="Q28" s="641"/>
      <c r="R28" s="641"/>
      <c r="S28" s="641"/>
      <c r="T28" s="641"/>
      <c r="U28" s="637"/>
      <c r="V28" s="491"/>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zoomScale="70" zoomScaleNormal="70" workbookViewId="0">
      <selection activeCell="C8" sqref="C8:T22"/>
    </sheetView>
  </sheetViews>
  <sheetFormatPr defaultColWidth="9.140625" defaultRowHeight="12.75"/>
  <cols>
    <col min="1" max="1" width="11.85546875" style="471" bestFit="1" customWidth="1"/>
    <col min="2" max="2" width="90.28515625" style="471" bestFit="1" customWidth="1"/>
    <col min="3" max="3" width="20.140625" style="471" customWidth="1"/>
    <col min="4" max="4" width="22.28515625" style="471" customWidth="1"/>
    <col min="5" max="5" width="17.140625" style="471" customWidth="1"/>
    <col min="6" max="7" width="22.28515625" style="471" customWidth="1"/>
    <col min="8" max="8" width="17.140625" style="471" customWidth="1"/>
    <col min="9" max="14" width="22.28515625" style="471" customWidth="1"/>
    <col min="15" max="15" width="23.28515625" style="471" bestFit="1" customWidth="1"/>
    <col min="16" max="16" width="21.7109375" style="471" bestFit="1" customWidth="1"/>
    <col min="17" max="19" width="19" style="471" bestFit="1" customWidth="1"/>
    <col min="20" max="20" width="15.42578125" style="471" customWidth="1"/>
    <col min="21" max="21" width="20" style="471" customWidth="1"/>
    <col min="22" max="16384" width="9.140625" style="471"/>
  </cols>
  <sheetData>
    <row r="1" spans="1:21" ht="13.5">
      <c r="A1" s="470" t="s">
        <v>188</v>
      </c>
      <c r="B1" s="409" t="str">
        <f>Info!C2</f>
        <v>სს "ზირაათ ბანკი საქართველო"</v>
      </c>
    </row>
    <row r="2" spans="1:21">
      <c r="A2" s="472" t="s">
        <v>189</v>
      </c>
      <c r="B2" s="474">
        <f>'1. key ratios'!B2</f>
        <v>44651</v>
      </c>
    </row>
    <row r="3" spans="1:21">
      <c r="A3" s="473" t="s">
        <v>783</v>
      </c>
      <c r="C3" s="474"/>
    </row>
    <row r="4" spans="1:21">
      <c r="A4" s="473"/>
      <c r="B4" s="474"/>
      <c r="C4" s="474"/>
    </row>
    <row r="5" spans="1:21" s="489" customFormat="1" ht="13.5" customHeight="1">
      <c r="A5" s="852" t="s">
        <v>784</v>
      </c>
      <c r="B5" s="853"/>
      <c r="C5" s="858" t="s">
        <v>785</v>
      </c>
      <c r="D5" s="859"/>
      <c r="E5" s="859"/>
      <c r="F5" s="859"/>
      <c r="G5" s="859"/>
      <c r="H5" s="859"/>
      <c r="I5" s="859"/>
      <c r="J5" s="859"/>
      <c r="K5" s="859"/>
      <c r="L5" s="859"/>
      <c r="M5" s="859"/>
      <c r="N5" s="859"/>
      <c r="O5" s="859"/>
      <c r="P5" s="859"/>
      <c r="Q5" s="859"/>
      <c r="R5" s="859"/>
      <c r="S5" s="859"/>
      <c r="T5" s="860"/>
      <c r="U5" s="586"/>
    </row>
    <row r="6" spans="1:21" s="489" customFormat="1">
      <c r="A6" s="854"/>
      <c r="B6" s="855"/>
      <c r="C6" s="838" t="s">
        <v>68</v>
      </c>
      <c r="D6" s="858" t="s">
        <v>786</v>
      </c>
      <c r="E6" s="859"/>
      <c r="F6" s="860"/>
      <c r="G6" s="858" t="s">
        <v>787</v>
      </c>
      <c r="H6" s="859"/>
      <c r="I6" s="859"/>
      <c r="J6" s="859"/>
      <c r="K6" s="860"/>
      <c r="L6" s="861" t="s">
        <v>788</v>
      </c>
      <c r="M6" s="862"/>
      <c r="N6" s="862"/>
      <c r="O6" s="862"/>
      <c r="P6" s="862"/>
      <c r="Q6" s="862"/>
      <c r="R6" s="862"/>
      <c r="S6" s="862"/>
      <c r="T6" s="863"/>
      <c r="U6" s="581"/>
    </row>
    <row r="7" spans="1:21" s="489" customFormat="1" ht="25.5">
      <c r="A7" s="856"/>
      <c r="B7" s="857"/>
      <c r="C7" s="838"/>
      <c r="E7" s="529" t="s">
        <v>762</v>
      </c>
      <c r="F7" s="585" t="s">
        <v>763</v>
      </c>
      <c r="H7" s="529" t="s">
        <v>762</v>
      </c>
      <c r="I7" s="585" t="s">
        <v>789</v>
      </c>
      <c r="J7" s="585" t="s">
        <v>764</v>
      </c>
      <c r="K7" s="585" t="s">
        <v>765</v>
      </c>
      <c r="L7" s="587"/>
      <c r="M7" s="529" t="s">
        <v>766</v>
      </c>
      <c r="N7" s="585" t="s">
        <v>764</v>
      </c>
      <c r="O7" s="585" t="s">
        <v>767</v>
      </c>
      <c r="P7" s="585" t="s">
        <v>768</v>
      </c>
      <c r="Q7" s="585" t="s">
        <v>769</v>
      </c>
      <c r="R7" s="585" t="s">
        <v>770</v>
      </c>
      <c r="S7" s="585" t="s">
        <v>771</v>
      </c>
      <c r="T7" s="588" t="s">
        <v>772</v>
      </c>
      <c r="U7" s="586"/>
    </row>
    <row r="8" spans="1:21">
      <c r="A8" s="516">
        <v>1</v>
      </c>
      <c r="B8" s="506" t="s">
        <v>774</v>
      </c>
      <c r="C8" s="655">
        <v>100758765.77320001</v>
      </c>
      <c r="D8" s="651">
        <v>83948482.360100001</v>
      </c>
      <c r="E8" s="651">
        <v>0</v>
      </c>
      <c r="F8" s="651">
        <v>0</v>
      </c>
      <c r="G8" s="651">
        <v>8056831.4507999998</v>
      </c>
      <c r="H8" s="651">
        <v>4520.3500000000004</v>
      </c>
      <c r="I8" s="651">
        <v>0</v>
      </c>
      <c r="J8" s="651">
        <v>0</v>
      </c>
      <c r="K8" s="651">
        <v>0</v>
      </c>
      <c r="L8" s="651">
        <v>8753451.9623000007</v>
      </c>
      <c r="M8" s="651">
        <v>351254.9007</v>
      </c>
      <c r="N8" s="651">
        <v>6590.1383999999998</v>
      </c>
      <c r="O8" s="651">
        <v>510109.37780000002</v>
      </c>
      <c r="P8" s="651">
        <v>245502.47450000001</v>
      </c>
      <c r="Q8" s="651">
        <v>250932.38560000001</v>
      </c>
      <c r="R8" s="651">
        <v>0</v>
      </c>
      <c r="S8" s="651">
        <v>0</v>
      </c>
      <c r="T8" s="651">
        <v>0</v>
      </c>
      <c r="U8" s="491"/>
    </row>
    <row r="9" spans="1:21">
      <c r="A9" s="515">
        <v>1.1000000000000001</v>
      </c>
      <c r="B9" s="515" t="s">
        <v>790</v>
      </c>
      <c r="C9" s="651">
        <v>96269897.620199993</v>
      </c>
      <c r="D9" s="651">
        <v>79476963.807099998</v>
      </c>
      <c r="E9" s="651">
        <v>0</v>
      </c>
      <c r="F9" s="651">
        <v>0</v>
      </c>
      <c r="G9" s="651">
        <v>8050481.8508000001</v>
      </c>
      <c r="H9" s="651">
        <v>1972.47</v>
      </c>
      <c r="I9" s="651">
        <v>0</v>
      </c>
      <c r="J9" s="651">
        <v>0</v>
      </c>
      <c r="K9" s="651">
        <v>0</v>
      </c>
      <c r="L9" s="651">
        <v>8742451.9623000007</v>
      </c>
      <c r="M9" s="651">
        <v>351254.9007</v>
      </c>
      <c r="N9" s="651">
        <v>6590.1383999999998</v>
      </c>
      <c r="O9" s="651">
        <v>499109.37780000002</v>
      </c>
      <c r="P9" s="651">
        <v>245502.47450000001</v>
      </c>
      <c r="Q9" s="651">
        <v>250932.38560000001</v>
      </c>
      <c r="R9" s="651">
        <v>0</v>
      </c>
      <c r="S9" s="651">
        <v>0</v>
      </c>
      <c r="T9" s="651">
        <v>0</v>
      </c>
      <c r="U9" s="491"/>
    </row>
    <row r="10" spans="1:21">
      <c r="A10" s="517" t="s">
        <v>252</v>
      </c>
      <c r="B10" s="517" t="s">
        <v>791</v>
      </c>
      <c r="C10" s="651">
        <v>91269897.620199993</v>
      </c>
      <c r="D10" s="651">
        <v>74476963.807099998</v>
      </c>
      <c r="E10" s="651">
        <v>0</v>
      </c>
      <c r="F10" s="651">
        <v>0</v>
      </c>
      <c r="G10" s="651">
        <v>8050481.8508000001</v>
      </c>
      <c r="H10" s="651">
        <v>1972.47</v>
      </c>
      <c r="I10" s="651">
        <v>0</v>
      </c>
      <c r="J10" s="651">
        <v>0</v>
      </c>
      <c r="K10" s="651">
        <v>0</v>
      </c>
      <c r="L10" s="651">
        <v>8742451.9623000007</v>
      </c>
      <c r="M10" s="651">
        <v>351254.9007</v>
      </c>
      <c r="N10" s="651">
        <v>6590.1383999999998</v>
      </c>
      <c r="O10" s="651">
        <v>499109.37780000002</v>
      </c>
      <c r="P10" s="651">
        <v>245502.47450000001</v>
      </c>
      <c r="Q10" s="651">
        <v>250932.38560000001</v>
      </c>
      <c r="R10" s="651">
        <v>0</v>
      </c>
      <c r="S10" s="651">
        <v>0</v>
      </c>
      <c r="T10" s="651">
        <v>0</v>
      </c>
      <c r="U10" s="491"/>
    </row>
    <row r="11" spans="1:21">
      <c r="A11" s="518" t="s">
        <v>792</v>
      </c>
      <c r="B11" s="519" t="s">
        <v>793</v>
      </c>
      <c r="C11" s="656">
        <v>40767988.890500002</v>
      </c>
      <c r="D11" s="651">
        <v>32983253.991599999</v>
      </c>
      <c r="E11" s="651">
        <v>0</v>
      </c>
      <c r="F11" s="651">
        <v>0</v>
      </c>
      <c r="G11" s="651">
        <v>736475.15009999997</v>
      </c>
      <c r="H11" s="651">
        <v>1972.47</v>
      </c>
      <c r="I11" s="651">
        <v>0</v>
      </c>
      <c r="J11" s="651">
        <v>0</v>
      </c>
      <c r="K11" s="651">
        <v>0</v>
      </c>
      <c r="L11" s="651">
        <v>7048259.7488000002</v>
      </c>
      <c r="M11" s="651">
        <v>81659.803100000005</v>
      </c>
      <c r="N11" s="651">
        <v>6590.1383999999998</v>
      </c>
      <c r="O11" s="651">
        <v>77379.357799999998</v>
      </c>
      <c r="P11" s="651">
        <v>245502.47450000001</v>
      </c>
      <c r="Q11" s="651">
        <v>55018.891799999998</v>
      </c>
      <c r="R11" s="651">
        <v>0</v>
      </c>
      <c r="S11" s="651">
        <v>0</v>
      </c>
      <c r="T11" s="651">
        <v>0</v>
      </c>
      <c r="U11" s="491"/>
    </row>
    <row r="12" spans="1:21">
      <c r="A12" s="518" t="s">
        <v>794</v>
      </c>
      <c r="B12" s="519" t="s">
        <v>795</v>
      </c>
      <c r="C12" s="656">
        <v>27865104.968400002</v>
      </c>
      <c r="D12" s="651">
        <v>20072900.4428</v>
      </c>
      <c r="E12" s="651">
        <v>0</v>
      </c>
      <c r="F12" s="651">
        <v>0</v>
      </c>
      <c r="G12" s="651">
        <v>6371619.1703000003</v>
      </c>
      <c r="H12" s="651">
        <v>0</v>
      </c>
      <c r="I12" s="651">
        <v>0</v>
      </c>
      <c r="J12" s="651">
        <v>0</v>
      </c>
      <c r="K12" s="651">
        <v>0</v>
      </c>
      <c r="L12" s="651">
        <v>1420585.3552999999</v>
      </c>
      <c r="M12" s="651">
        <v>269595.09759999998</v>
      </c>
      <c r="N12" s="651">
        <v>0</v>
      </c>
      <c r="O12" s="651">
        <v>421730.02</v>
      </c>
      <c r="P12" s="651">
        <v>0</v>
      </c>
      <c r="Q12" s="651">
        <v>64423.056799999998</v>
      </c>
      <c r="R12" s="651">
        <v>0</v>
      </c>
      <c r="S12" s="651">
        <v>0</v>
      </c>
      <c r="T12" s="651">
        <v>0</v>
      </c>
      <c r="U12" s="491"/>
    </row>
    <row r="13" spans="1:21">
      <c r="A13" s="518" t="s">
        <v>796</v>
      </c>
      <c r="B13" s="519" t="s">
        <v>797</v>
      </c>
      <c r="C13" s="656">
        <v>18200258.754999999</v>
      </c>
      <c r="D13" s="651">
        <v>17551022.184</v>
      </c>
      <c r="E13" s="651">
        <v>0</v>
      </c>
      <c r="F13" s="651">
        <v>0</v>
      </c>
      <c r="G13" s="651">
        <v>395445.19</v>
      </c>
      <c r="H13" s="651">
        <v>0</v>
      </c>
      <c r="I13" s="651">
        <v>0</v>
      </c>
      <c r="J13" s="651">
        <v>0</v>
      </c>
      <c r="K13" s="651">
        <v>0</v>
      </c>
      <c r="L13" s="651">
        <v>253791.38099999999</v>
      </c>
      <c r="M13" s="651">
        <v>0</v>
      </c>
      <c r="N13" s="651">
        <v>0</v>
      </c>
      <c r="O13" s="651">
        <v>0</v>
      </c>
      <c r="P13" s="651">
        <v>0</v>
      </c>
      <c r="Q13" s="651">
        <v>111674.9598</v>
      </c>
      <c r="R13" s="651">
        <v>0</v>
      </c>
      <c r="S13" s="651">
        <v>0</v>
      </c>
      <c r="T13" s="651">
        <v>0</v>
      </c>
      <c r="U13" s="491"/>
    </row>
    <row r="14" spans="1:21">
      <c r="A14" s="518" t="s">
        <v>798</v>
      </c>
      <c r="B14" s="519" t="s">
        <v>799</v>
      </c>
      <c r="C14" s="656">
        <v>4436545.0062999995</v>
      </c>
      <c r="D14" s="651">
        <v>3869787.1886999998</v>
      </c>
      <c r="E14" s="651">
        <v>0</v>
      </c>
      <c r="F14" s="651">
        <v>0</v>
      </c>
      <c r="G14" s="651">
        <v>546942.34039999999</v>
      </c>
      <c r="H14" s="651">
        <v>0</v>
      </c>
      <c r="I14" s="651">
        <v>0</v>
      </c>
      <c r="J14" s="651">
        <v>0</v>
      </c>
      <c r="K14" s="651">
        <v>0</v>
      </c>
      <c r="L14" s="651">
        <v>19815.477200000001</v>
      </c>
      <c r="M14" s="651">
        <v>0</v>
      </c>
      <c r="N14" s="651">
        <v>0</v>
      </c>
      <c r="O14" s="651">
        <v>0</v>
      </c>
      <c r="P14" s="651">
        <v>0</v>
      </c>
      <c r="Q14" s="651">
        <v>19815.477200000001</v>
      </c>
      <c r="R14" s="651">
        <v>0</v>
      </c>
      <c r="S14" s="651">
        <v>0</v>
      </c>
      <c r="T14" s="651">
        <v>0</v>
      </c>
      <c r="U14" s="491"/>
    </row>
    <row r="15" spans="1:21">
      <c r="A15" s="520">
        <v>1.2</v>
      </c>
      <c r="B15" s="521" t="s">
        <v>800</v>
      </c>
      <c r="C15" s="656">
        <v>5158519.0050999997</v>
      </c>
      <c r="D15" s="651">
        <v>1589539.2736</v>
      </c>
      <c r="E15" s="651">
        <v>0</v>
      </c>
      <c r="F15" s="651">
        <v>0</v>
      </c>
      <c r="G15" s="651">
        <v>805048.22149999999</v>
      </c>
      <c r="H15" s="651">
        <v>197.25</v>
      </c>
      <c r="I15" s="651">
        <v>0</v>
      </c>
      <c r="J15" s="651">
        <v>0</v>
      </c>
      <c r="K15" s="651">
        <v>0</v>
      </c>
      <c r="L15" s="651">
        <v>2763931.51</v>
      </c>
      <c r="M15" s="651">
        <v>121708.4494</v>
      </c>
      <c r="N15" s="651">
        <v>1977.0477000000001</v>
      </c>
      <c r="O15" s="651">
        <v>165208.68890000001</v>
      </c>
      <c r="P15" s="651">
        <v>122751.2528</v>
      </c>
      <c r="Q15" s="651">
        <v>125466.2548</v>
      </c>
      <c r="R15" s="651">
        <v>0</v>
      </c>
      <c r="S15" s="651">
        <v>0</v>
      </c>
      <c r="T15" s="651">
        <v>0</v>
      </c>
      <c r="U15" s="491"/>
    </row>
    <row r="16" spans="1:21">
      <c r="A16" s="522">
        <v>1.3</v>
      </c>
      <c r="B16" s="521" t="s">
        <v>801</v>
      </c>
      <c r="C16" s="657"/>
      <c r="D16" s="657"/>
      <c r="E16" s="657"/>
      <c r="F16" s="657"/>
      <c r="G16" s="657"/>
      <c r="H16" s="657"/>
      <c r="I16" s="657"/>
      <c r="J16" s="657"/>
      <c r="K16" s="657"/>
      <c r="L16" s="657"/>
      <c r="M16" s="657"/>
      <c r="N16" s="657"/>
      <c r="O16" s="657"/>
      <c r="P16" s="657"/>
      <c r="Q16" s="657"/>
      <c r="R16" s="657"/>
      <c r="S16" s="657"/>
      <c r="T16" s="657"/>
      <c r="U16" s="491"/>
    </row>
    <row r="17" spans="1:21" s="489" customFormat="1" ht="25.5">
      <c r="A17" s="523" t="s">
        <v>802</v>
      </c>
      <c r="B17" s="524" t="s">
        <v>803</v>
      </c>
      <c r="C17" s="658">
        <v>95496891.614199996</v>
      </c>
      <c r="D17" s="656">
        <v>78703957.801100001</v>
      </c>
      <c r="E17" s="656">
        <v>0</v>
      </c>
      <c r="F17" s="656">
        <v>0</v>
      </c>
      <c r="G17" s="656">
        <v>8050481.8508000001</v>
      </c>
      <c r="H17" s="656">
        <v>1972.47</v>
      </c>
      <c r="I17" s="656">
        <v>0</v>
      </c>
      <c r="J17" s="656">
        <v>0</v>
      </c>
      <c r="K17" s="656">
        <v>0</v>
      </c>
      <c r="L17" s="656">
        <v>8742451.9623000007</v>
      </c>
      <c r="M17" s="656">
        <v>351254.9007</v>
      </c>
      <c r="N17" s="656">
        <v>6590.1383999999998</v>
      </c>
      <c r="O17" s="656">
        <v>499109.37780000002</v>
      </c>
      <c r="P17" s="656">
        <v>245502.47450000001</v>
      </c>
      <c r="Q17" s="656">
        <v>250932.38560000001</v>
      </c>
      <c r="R17" s="656">
        <v>0</v>
      </c>
      <c r="S17" s="656">
        <v>0</v>
      </c>
      <c r="T17" s="656">
        <v>0</v>
      </c>
      <c r="U17" s="495"/>
    </row>
    <row r="18" spans="1:21" s="489" customFormat="1" ht="25.5">
      <c r="A18" s="525" t="s">
        <v>804</v>
      </c>
      <c r="B18" s="525" t="s">
        <v>805</v>
      </c>
      <c r="C18" s="659">
        <v>90496891.614199996</v>
      </c>
      <c r="D18" s="656">
        <v>73703957.801100001</v>
      </c>
      <c r="E18" s="656">
        <v>0</v>
      </c>
      <c r="F18" s="656">
        <v>0</v>
      </c>
      <c r="G18" s="656">
        <v>8050481.8508000001</v>
      </c>
      <c r="H18" s="656">
        <v>1972.47</v>
      </c>
      <c r="I18" s="656">
        <v>0</v>
      </c>
      <c r="J18" s="656">
        <v>0</v>
      </c>
      <c r="K18" s="656">
        <v>0</v>
      </c>
      <c r="L18" s="656">
        <v>8742451.9623000007</v>
      </c>
      <c r="M18" s="656">
        <v>351254.9007</v>
      </c>
      <c r="N18" s="656">
        <v>6590.1383999999998</v>
      </c>
      <c r="O18" s="656">
        <v>499109.37780000002</v>
      </c>
      <c r="P18" s="656">
        <v>245502.47450000001</v>
      </c>
      <c r="Q18" s="656">
        <v>250932.38560000001</v>
      </c>
      <c r="R18" s="656">
        <v>0</v>
      </c>
      <c r="S18" s="656">
        <v>0</v>
      </c>
      <c r="T18" s="656">
        <v>0</v>
      </c>
      <c r="U18" s="495"/>
    </row>
    <row r="19" spans="1:21" s="489" customFormat="1">
      <c r="A19" s="523" t="s">
        <v>806</v>
      </c>
      <c r="B19" s="526" t="s">
        <v>807</v>
      </c>
      <c r="C19" s="659">
        <v>118824864.0889</v>
      </c>
      <c r="D19" s="656">
        <v>80972262.739199996</v>
      </c>
      <c r="E19" s="656">
        <v>0</v>
      </c>
      <c r="F19" s="656">
        <v>0</v>
      </c>
      <c r="G19" s="656">
        <v>4941969.5422</v>
      </c>
      <c r="H19" s="656">
        <v>81762.63</v>
      </c>
      <c r="I19" s="656">
        <v>0</v>
      </c>
      <c r="J19" s="656">
        <v>0</v>
      </c>
      <c r="K19" s="656">
        <v>0</v>
      </c>
      <c r="L19" s="656">
        <v>27220614.823600002</v>
      </c>
      <c r="M19" s="656">
        <v>1269773.1973999999</v>
      </c>
      <c r="N19" s="656">
        <v>56986.511599999998</v>
      </c>
      <c r="O19" s="656">
        <v>998506.22409999999</v>
      </c>
      <c r="P19" s="656">
        <v>142160.02549999999</v>
      </c>
      <c r="Q19" s="656">
        <v>608127.7145</v>
      </c>
      <c r="R19" s="656">
        <v>0</v>
      </c>
      <c r="S19" s="656">
        <v>0</v>
      </c>
      <c r="T19" s="656">
        <v>0</v>
      </c>
      <c r="U19" s="495"/>
    </row>
    <row r="20" spans="1:21" s="489" customFormat="1">
      <c r="A20" s="525" t="s">
        <v>808</v>
      </c>
      <c r="B20" s="525" t="s">
        <v>809</v>
      </c>
      <c r="C20" s="659">
        <v>116580704.0889</v>
      </c>
      <c r="D20" s="656">
        <v>78728102.739199996</v>
      </c>
      <c r="E20" s="656">
        <v>0</v>
      </c>
      <c r="F20" s="656">
        <v>0</v>
      </c>
      <c r="G20" s="656">
        <v>4941969.5422</v>
      </c>
      <c r="H20" s="656">
        <v>81762.63</v>
      </c>
      <c r="I20" s="656">
        <v>0</v>
      </c>
      <c r="J20" s="656">
        <v>0</v>
      </c>
      <c r="K20" s="656">
        <v>0</v>
      </c>
      <c r="L20" s="656">
        <v>27220614.823600002</v>
      </c>
      <c r="M20" s="656">
        <v>1269773.1973999999</v>
      </c>
      <c r="N20" s="656">
        <v>56986.511599999998</v>
      </c>
      <c r="O20" s="656">
        <v>998506.22409999999</v>
      </c>
      <c r="P20" s="656">
        <v>142160.02549999999</v>
      </c>
      <c r="Q20" s="656">
        <v>608127.7145</v>
      </c>
      <c r="R20" s="656">
        <v>0</v>
      </c>
      <c r="S20" s="656">
        <v>0</v>
      </c>
      <c r="T20" s="656">
        <v>0</v>
      </c>
      <c r="U20" s="495"/>
    </row>
    <row r="21" spans="1:21" s="489" customFormat="1">
      <c r="A21" s="527">
        <v>1.4</v>
      </c>
      <c r="B21" s="568" t="s">
        <v>941</v>
      </c>
      <c r="C21" s="659"/>
      <c r="D21" s="656"/>
      <c r="E21" s="656"/>
      <c r="F21" s="656"/>
      <c r="G21" s="656"/>
      <c r="H21" s="656"/>
      <c r="I21" s="656"/>
      <c r="J21" s="656"/>
      <c r="K21" s="656"/>
      <c r="L21" s="656"/>
      <c r="M21" s="656"/>
      <c r="N21" s="656"/>
      <c r="O21" s="656"/>
      <c r="P21" s="656"/>
      <c r="Q21" s="656"/>
      <c r="R21" s="656"/>
      <c r="S21" s="656"/>
      <c r="T21" s="656"/>
      <c r="U21" s="495"/>
    </row>
    <row r="22" spans="1:21" s="489" customFormat="1">
      <c r="A22" s="527">
        <v>1.5</v>
      </c>
      <c r="B22" s="568" t="s">
        <v>942</v>
      </c>
      <c r="C22" s="659">
        <v>5000000</v>
      </c>
      <c r="D22" s="656">
        <v>5000000</v>
      </c>
      <c r="E22" s="656">
        <v>0</v>
      </c>
      <c r="F22" s="656">
        <v>0</v>
      </c>
      <c r="G22" s="656">
        <v>0</v>
      </c>
      <c r="H22" s="656">
        <v>0</v>
      </c>
      <c r="I22" s="656">
        <v>0</v>
      </c>
      <c r="J22" s="656">
        <v>0</v>
      </c>
      <c r="K22" s="656">
        <v>0</v>
      </c>
      <c r="L22" s="656">
        <v>0</v>
      </c>
      <c r="M22" s="656">
        <v>0</v>
      </c>
      <c r="N22" s="656">
        <v>0</v>
      </c>
      <c r="O22" s="656">
        <v>0</v>
      </c>
      <c r="P22" s="656">
        <v>0</v>
      </c>
      <c r="Q22" s="656">
        <v>0</v>
      </c>
      <c r="R22" s="656">
        <v>0</v>
      </c>
      <c r="S22" s="656">
        <v>0</v>
      </c>
      <c r="T22" s="656">
        <v>0</v>
      </c>
      <c r="U22" s="495"/>
    </row>
  </sheetData>
  <mergeCells count="6">
    <mergeCell ref="A5:B7"/>
    <mergeCell ref="D6:F6"/>
    <mergeCell ref="G6:K6"/>
    <mergeCell ref="L6:T6"/>
    <mergeCell ref="C6:C7"/>
    <mergeCell ref="C5:T5"/>
  </mergeCells>
  <conditionalFormatting sqref="A5">
    <cfRule type="duplicateValues" dxfId="12" priority="1"/>
    <cfRule type="duplicateValues" dxfId="11" priority="2"/>
  </conditionalFormatting>
  <conditionalFormatting sqref="A5">
    <cfRule type="duplicateValues" dxfId="10"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topLeftCell="A2" zoomScale="70" zoomScaleNormal="70" workbookViewId="0">
      <selection activeCell="C7" sqref="C7:O33"/>
    </sheetView>
  </sheetViews>
  <sheetFormatPr defaultColWidth="9.140625" defaultRowHeight="12.75"/>
  <cols>
    <col min="1" max="1" width="11.85546875" style="471" bestFit="1" customWidth="1"/>
    <col min="2" max="2" width="93.42578125" style="471" customWidth="1"/>
    <col min="3" max="3" width="14.5703125" style="471" customWidth="1"/>
    <col min="4" max="4" width="14.85546875" style="471" bestFit="1" customWidth="1"/>
    <col min="5" max="5" width="13.85546875" style="471" bestFit="1" customWidth="1"/>
    <col min="6" max="6" width="18" style="532" bestFit="1" customWidth="1"/>
    <col min="7" max="7" width="11.42578125" style="532" bestFit="1" customWidth="1"/>
    <col min="8" max="8" width="11" style="471" bestFit="1" customWidth="1"/>
    <col min="9" max="9" width="15.7109375" style="471" customWidth="1"/>
    <col min="10" max="10" width="14.85546875" style="532" bestFit="1" customWidth="1"/>
    <col min="11" max="11" width="13.85546875" style="532" bestFit="1" customWidth="1"/>
    <col min="12" max="12" width="18" style="532" bestFit="1" customWidth="1"/>
    <col min="13" max="13" width="11.42578125" style="532" bestFit="1" customWidth="1"/>
    <col min="14" max="14" width="11" style="532" bestFit="1" customWidth="1"/>
    <col min="15" max="15" width="18.85546875" style="471" bestFit="1" customWidth="1"/>
    <col min="16" max="16384" width="9.140625" style="471"/>
  </cols>
  <sheetData>
    <row r="1" spans="1:15" ht="13.5">
      <c r="A1" s="470" t="s">
        <v>188</v>
      </c>
      <c r="B1" s="409" t="str">
        <f>Info!C2</f>
        <v>სს "ზირაათ ბანკი საქართველო"</v>
      </c>
      <c r="F1" s="471"/>
      <c r="G1" s="471"/>
      <c r="J1" s="471"/>
      <c r="K1" s="471"/>
      <c r="L1" s="471"/>
      <c r="M1" s="471"/>
      <c r="N1" s="471"/>
    </row>
    <row r="2" spans="1:15">
      <c r="A2" s="472" t="s">
        <v>189</v>
      </c>
      <c r="B2" s="474">
        <f>'1. key ratios'!B2</f>
        <v>44651</v>
      </c>
      <c r="F2" s="471"/>
      <c r="G2" s="471"/>
      <c r="J2" s="471"/>
      <c r="K2" s="471"/>
      <c r="L2" s="471"/>
      <c r="M2" s="471"/>
      <c r="N2" s="471"/>
    </row>
    <row r="3" spans="1:15">
      <c r="A3" s="473" t="s">
        <v>812</v>
      </c>
      <c r="F3" s="471"/>
      <c r="G3" s="471"/>
      <c r="J3" s="471"/>
      <c r="K3" s="471"/>
      <c r="L3" s="471"/>
      <c r="M3" s="471"/>
      <c r="N3" s="471"/>
    </row>
    <row r="4" spans="1:15">
      <c r="F4" s="471"/>
      <c r="G4" s="471"/>
      <c r="J4" s="471"/>
      <c r="K4" s="471"/>
      <c r="L4" s="471"/>
      <c r="M4" s="471"/>
      <c r="N4" s="471"/>
    </row>
    <row r="5" spans="1:15" ht="37.5" customHeight="1">
      <c r="A5" s="818" t="s">
        <v>813</v>
      </c>
      <c r="B5" s="819"/>
      <c r="C5" s="864" t="s">
        <v>814</v>
      </c>
      <c r="D5" s="865"/>
      <c r="E5" s="865"/>
      <c r="F5" s="865"/>
      <c r="G5" s="865"/>
      <c r="H5" s="866"/>
      <c r="I5" s="867" t="s">
        <v>815</v>
      </c>
      <c r="J5" s="868"/>
      <c r="K5" s="868"/>
      <c r="L5" s="868"/>
      <c r="M5" s="868"/>
      <c r="N5" s="869"/>
      <c r="O5" s="870" t="s">
        <v>685</v>
      </c>
    </row>
    <row r="6" spans="1:15" ht="39.6" customHeight="1">
      <c r="A6" s="822"/>
      <c r="B6" s="823"/>
      <c r="C6" s="528"/>
      <c r="D6" s="529" t="s">
        <v>816</v>
      </c>
      <c r="E6" s="529" t="s">
        <v>817</v>
      </c>
      <c r="F6" s="529" t="s">
        <v>818</v>
      </c>
      <c r="G6" s="529" t="s">
        <v>819</v>
      </c>
      <c r="H6" s="529" t="s">
        <v>820</v>
      </c>
      <c r="I6" s="530"/>
      <c r="J6" s="529" t="s">
        <v>816</v>
      </c>
      <c r="K6" s="529" t="s">
        <v>817</v>
      </c>
      <c r="L6" s="529" t="s">
        <v>818</v>
      </c>
      <c r="M6" s="529" t="s">
        <v>819</v>
      </c>
      <c r="N6" s="529" t="s">
        <v>820</v>
      </c>
      <c r="O6" s="871"/>
    </row>
    <row r="7" spans="1:15">
      <c r="A7" s="485">
        <v>1</v>
      </c>
      <c r="B7" s="490" t="s">
        <v>695</v>
      </c>
      <c r="C7" s="642">
        <v>1418357.5134999999</v>
      </c>
      <c r="D7" s="637">
        <v>1369249.1935000001</v>
      </c>
      <c r="E7" s="637">
        <v>0</v>
      </c>
      <c r="F7" s="643">
        <v>38108.32</v>
      </c>
      <c r="G7" s="643">
        <v>11000</v>
      </c>
      <c r="H7" s="637">
        <v>0</v>
      </c>
      <c r="I7" s="637">
        <v>44317.492200000001</v>
      </c>
      <c r="J7" s="643">
        <v>27384.992200000001</v>
      </c>
      <c r="K7" s="643">
        <v>0</v>
      </c>
      <c r="L7" s="643">
        <v>11432.5</v>
      </c>
      <c r="M7" s="643">
        <v>5500</v>
      </c>
      <c r="N7" s="643">
        <v>0</v>
      </c>
      <c r="O7" s="485"/>
    </row>
    <row r="8" spans="1:15">
      <c r="A8" s="485">
        <v>2</v>
      </c>
      <c r="B8" s="490" t="s">
        <v>696</v>
      </c>
      <c r="C8" s="642">
        <v>784359.04920000001</v>
      </c>
      <c r="D8" s="637">
        <v>784359.04920000001</v>
      </c>
      <c r="E8" s="637">
        <v>0</v>
      </c>
      <c r="F8" s="643">
        <v>0</v>
      </c>
      <c r="G8" s="643">
        <v>0</v>
      </c>
      <c r="H8" s="637">
        <v>0</v>
      </c>
      <c r="I8" s="637">
        <v>15687.1564</v>
      </c>
      <c r="J8" s="643">
        <v>15687.1564</v>
      </c>
      <c r="K8" s="643">
        <v>0</v>
      </c>
      <c r="L8" s="643">
        <v>0</v>
      </c>
      <c r="M8" s="643">
        <v>0</v>
      </c>
      <c r="N8" s="643">
        <v>0</v>
      </c>
      <c r="O8" s="485"/>
    </row>
    <row r="9" spans="1:15">
      <c r="A9" s="485">
        <v>3</v>
      </c>
      <c r="B9" s="490" t="s">
        <v>697</v>
      </c>
      <c r="C9" s="642"/>
      <c r="D9" s="637"/>
      <c r="E9" s="637"/>
      <c r="F9" s="644"/>
      <c r="G9" s="644"/>
      <c r="H9" s="637"/>
      <c r="I9" s="637"/>
      <c r="J9" s="644"/>
      <c r="K9" s="644"/>
      <c r="L9" s="644"/>
      <c r="M9" s="644"/>
      <c r="N9" s="644"/>
      <c r="O9" s="485"/>
    </row>
    <row r="10" spans="1:15">
      <c r="A10" s="485">
        <v>4</v>
      </c>
      <c r="B10" s="490" t="s">
        <v>698</v>
      </c>
      <c r="C10" s="642">
        <v>7871099.4000000004</v>
      </c>
      <c r="D10" s="637">
        <v>7871099.4000000004</v>
      </c>
      <c r="E10" s="637">
        <v>0</v>
      </c>
      <c r="F10" s="644">
        <v>0</v>
      </c>
      <c r="G10" s="644">
        <v>0</v>
      </c>
      <c r="H10" s="637">
        <v>0</v>
      </c>
      <c r="I10" s="637">
        <v>157421.98800000001</v>
      </c>
      <c r="J10" s="644">
        <v>157421.98800000001</v>
      </c>
      <c r="K10" s="644">
        <v>0</v>
      </c>
      <c r="L10" s="644">
        <v>0</v>
      </c>
      <c r="M10" s="644">
        <v>0</v>
      </c>
      <c r="N10" s="644">
        <v>0</v>
      </c>
      <c r="O10" s="485"/>
    </row>
    <row r="11" spans="1:15">
      <c r="A11" s="485">
        <v>5</v>
      </c>
      <c r="B11" s="490" t="s">
        <v>699</v>
      </c>
      <c r="C11" s="642">
        <v>5566355.9527000003</v>
      </c>
      <c r="D11" s="637">
        <v>3441220.93</v>
      </c>
      <c r="E11" s="637">
        <v>1765246.68</v>
      </c>
      <c r="F11" s="644">
        <v>359888.34269999998</v>
      </c>
      <c r="G11" s="644">
        <v>0</v>
      </c>
      <c r="H11" s="637">
        <v>0</v>
      </c>
      <c r="I11" s="637">
        <v>353315.60830000002</v>
      </c>
      <c r="J11" s="644">
        <v>68824.42</v>
      </c>
      <c r="K11" s="644">
        <v>176524.67</v>
      </c>
      <c r="L11" s="644">
        <v>107966.5183</v>
      </c>
      <c r="M11" s="644">
        <v>0</v>
      </c>
      <c r="N11" s="644">
        <v>0</v>
      </c>
      <c r="O11" s="485"/>
    </row>
    <row r="12" spans="1:15">
      <c r="A12" s="485">
        <v>6</v>
      </c>
      <c r="B12" s="490" t="s">
        <v>700</v>
      </c>
      <c r="C12" s="642">
        <v>7595916.0186999999</v>
      </c>
      <c r="D12" s="637">
        <v>7334343.7429</v>
      </c>
      <c r="E12" s="637">
        <v>10639.8902</v>
      </c>
      <c r="F12" s="644">
        <v>0</v>
      </c>
      <c r="G12" s="644">
        <v>250932.38560000001</v>
      </c>
      <c r="H12" s="637">
        <v>0</v>
      </c>
      <c r="I12" s="637">
        <v>273217.12689999997</v>
      </c>
      <c r="J12" s="644">
        <v>146686.8708</v>
      </c>
      <c r="K12" s="644">
        <v>1064.0012999999999</v>
      </c>
      <c r="L12" s="644">
        <v>0</v>
      </c>
      <c r="M12" s="644">
        <v>125466.2548</v>
      </c>
      <c r="N12" s="644">
        <v>0</v>
      </c>
      <c r="O12" s="485"/>
    </row>
    <row r="13" spans="1:15">
      <c r="A13" s="485">
        <v>7</v>
      </c>
      <c r="B13" s="490" t="s">
        <v>701</v>
      </c>
      <c r="C13" s="642">
        <v>9250650.0431999993</v>
      </c>
      <c r="D13" s="637">
        <v>9082747.9331999999</v>
      </c>
      <c r="E13" s="637">
        <v>0</v>
      </c>
      <c r="F13" s="644">
        <v>167902.11</v>
      </c>
      <c r="G13" s="644">
        <v>0</v>
      </c>
      <c r="H13" s="637">
        <v>0</v>
      </c>
      <c r="I13" s="637">
        <v>232025.57149999999</v>
      </c>
      <c r="J13" s="644">
        <v>181654.94149999999</v>
      </c>
      <c r="K13" s="644">
        <v>0</v>
      </c>
      <c r="L13" s="644">
        <v>50370.63</v>
      </c>
      <c r="M13" s="644">
        <v>0</v>
      </c>
      <c r="N13" s="644">
        <v>0</v>
      </c>
      <c r="O13" s="485"/>
    </row>
    <row r="14" spans="1:15">
      <c r="A14" s="485">
        <v>8</v>
      </c>
      <c r="B14" s="490" t="s">
        <v>702</v>
      </c>
      <c r="C14" s="642">
        <v>5753117.4331</v>
      </c>
      <c r="D14" s="637">
        <v>1479006.0142000001</v>
      </c>
      <c r="E14" s="637">
        <v>3555706.42</v>
      </c>
      <c r="F14" s="644">
        <v>718404.99890000001</v>
      </c>
      <c r="G14" s="644">
        <v>0</v>
      </c>
      <c r="H14" s="637">
        <v>0</v>
      </c>
      <c r="I14" s="637">
        <v>600672.28529999999</v>
      </c>
      <c r="J14" s="644">
        <v>29580.122299999999</v>
      </c>
      <c r="K14" s="644">
        <v>355570.65</v>
      </c>
      <c r="L14" s="644">
        <v>215521.51300000001</v>
      </c>
      <c r="M14" s="644">
        <v>0</v>
      </c>
      <c r="N14" s="644">
        <v>0</v>
      </c>
      <c r="O14" s="485"/>
    </row>
    <row r="15" spans="1:15">
      <c r="A15" s="485">
        <v>9</v>
      </c>
      <c r="B15" s="490" t="s">
        <v>703</v>
      </c>
      <c r="C15" s="642"/>
      <c r="D15" s="637"/>
      <c r="E15" s="637"/>
      <c r="F15" s="644"/>
      <c r="G15" s="644"/>
      <c r="H15" s="637"/>
      <c r="I15" s="637"/>
      <c r="J15" s="644"/>
      <c r="K15" s="644"/>
      <c r="L15" s="644"/>
      <c r="M15" s="644"/>
      <c r="N15" s="644"/>
      <c r="O15" s="485"/>
    </row>
    <row r="16" spans="1:15">
      <c r="A16" s="485">
        <v>10</v>
      </c>
      <c r="B16" s="490" t="s">
        <v>704</v>
      </c>
      <c r="C16" s="642">
        <v>457216.3419</v>
      </c>
      <c r="D16" s="637">
        <v>298177.18099999998</v>
      </c>
      <c r="E16" s="637">
        <v>0</v>
      </c>
      <c r="F16" s="644">
        <v>0</v>
      </c>
      <c r="G16" s="644">
        <v>159039.16089999999</v>
      </c>
      <c r="H16" s="637">
        <v>0</v>
      </c>
      <c r="I16" s="637">
        <v>85483.133300000001</v>
      </c>
      <c r="J16" s="644">
        <v>5963.5374000000002</v>
      </c>
      <c r="K16" s="644">
        <v>0</v>
      </c>
      <c r="L16" s="644">
        <v>0</v>
      </c>
      <c r="M16" s="644">
        <v>79519.5959</v>
      </c>
      <c r="N16" s="644">
        <v>0</v>
      </c>
      <c r="O16" s="485"/>
    </row>
    <row r="17" spans="1:15">
      <c r="A17" s="485">
        <v>11</v>
      </c>
      <c r="B17" s="490" t="s">
        <v>705</v>
      </c>
      <c r="C17" s="642">
        <v>5571964.9277999997</v>
      </c>
      <c r="D17" s="637">
        <v>5571964.9277999997</v>
      </c>
      <c r="E17" s="637">
        <v>0</v>
      </c>
      <c r="F17" s="644">
        <v>0</v>
      </c>
      <c r="G17" s="644">
        <v>0</v>
      </c>
      <c r="H17" s="637">
        <v>0</v>
      </c>
      <c r="I17" s="637">
        <v>111439.3057</v>
      </c>
      <c r="J17" s="644">
        <v>111439.3057</v>
      </c>
      <c r="K17" s="644">
        <v>0</v>
      </c>
      <c r="L17" s="644">
        <v>0</v>
      </c>
      <c r="M17" s="644">
        <v>0</v>
      </c>
      <c r="N17" s="644">
        <v>0</v>
      </c>
      <c r="O17" s="485"/>
    </row>
    <row r="18" spans="1:15">
      <c r="A18" s="485">
        <v>12</v>
      </c>
      <c r="B18" s="490" t="s">
        <v>706</v>
      </c>
      <c r="C18" s="642">
        <v>30483969.231699999</v>
      </c>
      <c r="D18" s="637">
        <v>27519767.835700002</v>
      </c>
      <c r="E18" s="637">
        <v>2584682.4805000001</v>
      </c>
      <c r="F18" s="644">
        <v>379518.9155</v>
      </c>
      <c r="G18" s="644">
        <v>0</v>
      </c>
      <c r="H18" s="637">
        <v>0</v>
      </c>
      <c r="I18" s="637">
        <v>922719.29509999999</v>
      </c>
      <c r="J18" s="644">
        <v>550395.39619999996</v>
      </c>
      <c r="K18" s="644">
        <v>258468.23569999999</v>
      </c>
      <c r="L18" s="644">
        <v>113855.6632</v>
      </c>
      <c r="M18" s="644">
        <v>0</v>
      </c>
      <c r="N18" s="644">
        <v>0</v>
      </c>
      <c r="O18" s="485"/>
    </row>
    <row r="19" spans="1:15">
      <c r="A19" s="485">
        <v>13</v>
      </c>
      <c r="B19" s="490" t="s">
        <v>707</v>
      </c>
      <c r="C19" s="642">
        <v>3319664.7329000002</v>
      </c>
      <c r="D19" s="637">
        <v>3319664.7329000002</v>
      </c>
      <c r="E19" s="637">
        <v>0</v>
      </c>
      <c r="F19" s="644">
        <v>0</v>
      </c>
      <c r="G19" s="644">
        <v>0</v>
      </c>
      <c r="H19" s="637">
        <v>0</v>
      </c>
      <c r="I19" s="637">
        <v>66393.308699999994</v>
      </c>
      <c r="J19" s="644">
        <v>66393.308699999994</v>
      </c>
      <c r="K19" s="644">
        <v>0</v>
      </c>
      <c r="L19" s="644">
        <v>0</v>
      </c>
      <c r="M19" s="644">
        <v>0</v>
      </c>
      <c r="N19" s="644">
        <v>0</v>
      </c>
      <c r="O19" s="485"/>
    </row>
    <row r="20" spans="1:15">
      <c r="A20" s="485">
        <v>14</v>
      </c>
      <c r="B20" s="490" t="s">
        <v>708</v>
      </c>
      <c r="C20" s="642">
        <v>5322908.3510999996</v>
      </c>
      <c r="D20" s="637">
        <v>254211.1679</v>
      </c>
      <c r="E20" s="637">
        <v>1343.37</v>
      </c>
      <c r="F20" s="644">
        <v>5067353.8131999997</v>
      </c>
      <c r="G20" s="644">
        <v>0</v>
      </c>
      <c r="H20" s="637">
        <v>0</v>
      </c>
      <c r="I20" s="637">
        <v>1525424.7</v>
      </c>
      <c r="J20" s="644">
        <v>5084.2213000000002</v>
      </c>
      <c r="K20" s="644">
        <v>134.34</v>
      </c>
      <c r="L20" s="644">
        <v>1520206.1387</v>
      </c>
      <c r="M20" s="644">
        <v>0</v>
      </c>
      <c r="N20" s="644">
        <v>0</v>
      </c>
      <c r="O20" s="485"/>
    </row>
    <row r="21" spans="1:15">
      <c r="A21" s="485">
        <v>15</v>
      </c>
      <c r="B21" s="490" t="s">
        <v>709</v>
      </c>
      <c r="C21" s="642">
        <v>79119.53</v>
      </c>
      <c r="D21" s="637">
        <v>49530.239999999998</v>
      </c>
      <c r="E21" s="637">
        <v>3801.72</v>
      </c>
      <c r="F21" s="644">
        <v>25787.57</v>
      </c>
      <c r="G21" s="644">
        <v>0</v>
      </c>
      <c r="H21" s="637">
        <v>0</v>
      </c>
      <c r="I21" s="637">
        <v>9107.0400000000009</v>
      </c>
      <c r="J21" s="644">
        <v>990.6</v>
      </c>
      <c r="K21" s="644">
        <v>380.17</v>
      </c>
      <c r="L21" s="644">
        <v>7736.27</v>
      </c>
      <c r="M21" s="644">
        <v>0</v>
      </c>
      <c r="N21" s="644">
        <v>0</v>
      </c>
      <c r="O21" s="485"/>
    </row>
    <row r="22" spans="1:15">
      <c r="A22" s="485">
        <v>16</v>
      </c>
      <c r="B22" s="490" t="s">
        <v>710</v>
      </c>
      <c r="C22" s="642"/>
      <c r="D22" s="637"/>
      <c r="E22" s="637"/>
      <c r="F22" s="644"/>
      <c r="G22" s="644"/>
      <c r="H22" s="637"/>
      <c r="I22" s="637"/>
      <c r="J22" s="644"/>
      <c r="K22" s="644"/>
      <c r="L22" s="644"/>
      <c r="M22" s="644"/>
      <c r="N22" s="644"/>
      <c r="O22" s="485"/>
    </row>
    <row r="23" spans="1:15">
      <c r="A23" s="485">
        <v>17</v>
      </c>
      <c r="B23" s="490" t="s">
        <v>711</v>
      </c>
      <c r="C23" s="642">
        <v>1533468.1547999999</v>
      </c>
      <c r="D23" s="637">
        <v>1533468.1547999999</v>
      </c>
      <c r="E23" s="637">
        <v>0</v>
      </c>
      <c r="F23" s="644">
        <v>0</v>
      </c>
      <c r="G23" s="644">
        <v>0</v>
      </c>
      <c r="H23" s="637">
        <v>0</v>
      </c>
      <c r="I23" s="637">
        <v>30669.351699999999</v>
      </c>
      <c r="J23" s="644">
        <v>30669.351699999999</v>
      </c>
      <c r="K23" s="644">
        <v>0</v>
      </c>
      <c r="L23" s="644">
        <v>0</v>
      </c>
      <c r="M23" s="644">
        <v>0</v>
      </c>
      <c r="N23" s="644">
        <v>0</v>
      </c>
      <c r="O23" s="485"/>
    </row>
    <row r="24" spans="1:15">
      <c r="A24" s="485">
        <v>18</v>
      </c>
      <c r="B24" s="490" t="s">
        <v>712</v>
      </c>
      <c r="C24" s="642">
        <v>41785.120000000003</v>
      </c>
      <c r="D24" s="637">
        <v>41785.120000000003</v>
      </c>
      <c r="E24" s="637">
        <v>0</v>
      </c>
      <c r="F24" s="644">
        <v>0</v>
      </c>
      <c r="G24" s="644">
        <v>0</v>
      </c>
      <c r="H24" s="637">
        <v>0</v>
      </c>
      <c r="I24" s="637">
        <v>835.7</v>
      </c>
      <c r="J24" s="644">
        <v>835.7</v>
      </c>
      <c r="K24" s="644">
        <v>0</v>
      </c>
      <c r="L24" s="644">
        <v>0</v>
      </c>
      <c r="M24" s="644">
        <v>0</v>
      </c>
      <c r="N24" s="644">
        <v>0</v>
      </c>
      <c r="O24" s="485"/>
    </row>
    <row r="25" spans="1:15">
      <c r="A25" s="485">
        <v>19</v>
      </c>
      <c r="B25" s="490" t="s">
        <v>713</v>
      </c>
      <c r="C25" s="642"/>
      <c r="D25" s="637"/>
      <c r="E25" s="637"/>
      <c r="F25" s="644"/>
      <c r="G25" s="644"/>
      <c r="H25" s="637"/>
      <c r="I25" s="637"/>
      <c r="J25" s="644"/>
      <c r="K25" s="644"/>
      <c r="L25" s="644"/>
      <c r="M25" s="644"/>
      <c r="N25" s="644"/>
      <c r="O25" s="485"/>
    </row>
    <row r="26" spans="1:15">
      <c r="A26" s="485">
        <v>20</v>
      </c>
      <c r="B26" s="490" t="s">
        <v>714</v>
      </c>
      <c r="C26" s="642">
        <v>117250.0015</v>
      </c>
      <c r="D26" s="637">
        <v>117250.0015</v>
      </c>
      <c r="E26" s="637">
        <v>0</v>
      </c>
      <c r="F26" s="644">
        <v>0</v>
      </c>
      <c r="G26" s="644">
        <v>0</v>
      </c>
      <c r="H26" s="637">
        <v>0</v>
      </c>
      <c r="I26" s="637">
        <v>2345.0050999999999</v>
      </c>
      <c r="J26" s="644">
        <v>2345.0050999999999</v>
      </c>
      <c r="K26" s="644">
        <v>0</v>
      </c>
      <c r="L26" s="644">
        <v>0</v>
      </c>
      <c r="M26" s="644">
        <v>0</v>
      </c>
      <c r="N26" s="644">
        <v>0</v>
      </c>
      <c r="O26" s="485"/>
    </row>
    <row r="27" spans="1:15">
      <c r="A27" s="485">
        <v>21</v>
      </c>
      <c r="B27" s="490" t="s">
        <v>715</v>
      </c>
      <c r="C27" s="642">
        <v>32980.307399999998</v>
      </c>
      <c r="D27" s="637">
        <v>14290.697399999999</v>
      </c>
      <c r="E27" s="637">
        <v>0</v>
      </c>
      <c r="F27" s="644">
        <v>18689.61</v>
      </c>
      <c r="G27" s="644">
        <v>0</v>
      </c>
      <c r="H27" s="637">
        <v>0</v>
      </c>
      <c r="I27" s="637">
        <v>5892.6958000000004</v>
      </c>
      <c r="J27" s="644">
        <v>285.81580000000002</v>
      </c>
      <c r="K27" s="644">
        <v>0</v>
      </c>
      <c r="L27" s="644">
        <v>5606.88</v>
      </c>
      <c r="M27" s="644">
        <v>0</v>
      </c>
      <c r="N27" s="644">
        <v>0</v>
      </c>
      <c r="O27" s="485"/>
    </row>
    <row r="28" spans="1:15">
      <c r="A28" s="485">
        <v>22</v>
      </c>
      <c r="B28" s="490" t="s">
        <v>716</v>
      </c>
      <c r="C28" s="642">
        <v>50505.08</v>
      </c>
      <c r="D28" s="637">
        <v>0</v>
      </c>
      <c r="E28" s="637">
        <v>0</v>
      </c>
      <c r="F28" s="644">
        <v>0</v>
      </c>
      <c r="G28" s="644">
        <v>50505.08</v>
      </c>
      <c r="H28" s="637">
        <v>0</v>
      </c>
      <c r="I28" s="637">
        <v>25252.54</v>
      </c>
      <c r="J28" s="644">
        <v>0</v>
      </c>
      <c r="K28" s="644">
        <v>0</v>
      </c>
      <c r="L28" s="644">
        <v>0</v>
      </c>
      <c r="M28" s="644">
        <v>25252.54</v>
      </c>
      <c r="N28" s="644">
        <v>0</v>
      </c>
      <c r="O28" s="485"/>
    </row>
    <row r="29" spans="1:15">
      <c r="A29" s="485">
        <v>23</v>
      </c>
      <c r="B29" s="490" t="s">
        <v>717</v>
      </c>
      <c r="C29" s="642">
        <v>7215014.1710000001</v>
      </c>
      <c r="D29" s="637">
        <v>6212698.6922000004</v>
      </c>
      <c r="E29" s="637">
        <v>62757.886899999998</v>
      </c>
      <c r="F29" s="644">
        <v>939557.5919</v>
      </c>
      <c r="G29" s="644">
        <v>0</v>
      </c>
      <c r="H29" s="637">
        <v>0</v>
      </c>
      <c r="I29" s="637">
        <v>412397.06650000002</v>
      </c>
      <c r="J29" s="644">
        <v>124253.99830000001</v>
      </c>
      <c r="K29" s="644">
        <v>6275.7947000000004</v>
      </c>
      <c r="L29" s="644">
        <v>281867.27350000001</v>
      </c>
      <c r="M29" s="644">
        <v>0</v>
      </c>
      <c r="N29" s="644">
        <v>0</v>
      </c>
      <c r="O29" s="485"/>
    </row>
    <row r="30" spans="1:15">
      <c r="A30" s="485">
        <v>24</v>
      </c>
      <c r="B30" s="490" t="s">
        <v>718</v>
      </c>
      <c r="C30" s="642"/>
      <c r="D30" s="637"/>
      <c r="E30" s="637"/>
      <c r="F30" s="644"/>
      <c r="G30" s="644"/>
      <c r="H30" s="637"/>
      <c r="I30" s="637"/>
      <c r="J30" s="644"/>
      <c r="K30" s="644"/>
      <c r="L30" s="644"/>
      <c r="M30" s="644"/>
      <c r="N30" s="644"/>
      <c r="O30" s="485"/>
    </row>
    <row r="31" spans="1:15">
      <c r="A31" s="485">
        <v>25</v>
      </c>
      <c r="B31" s="490" t="s">
        <v>719</v>
      </c>
      <c r="C31" s="642">
        <v>8293064.4127000002</v>
      </c>
      <c r="D31" s="637">
        <v>7653647.3459000001</v>
      </c>
      <c r="E31" s="637">
        <v>72653.003200000006</v>
      </c>
      <c r="F31" s="644">
        <v>321261.58909999998</v>
      </c>
      <c r="G31" s="644">
        <v>245502.47450000001</v>
      </c>
      <c r="H31" s="637">
        <v>0</v>
      </c>
      <c r="I31" s="637">
        <v>379468.011</v>
      </c>
      <c r="J31" s="644">
        <v>153072.95860000001</v>
      </c>
      <c r="K31" s="644">
        <v>7265.3198000000002</v>
      </c>
      <c r="L31" s="644">
        <v>96378.479800000001</v>
      </c>
      <c r="M31" s="644">
        <v>122751.2528</v>
      </c>
      <c r="N31" s="644">
        <v>0</v>
      </c>
      <c r="O31" s="485"/>
    </row>
    <row r="32" spans="1:15">
      <c r="A32" s="485">
        <v>26</v>
      </c>
      <c r="B32" s="490" t="s">
        <v>821</v>
      </c>
      <c r="C32" s="490"/>
      <c r="D32" s="485"/>
      <c r="E32" s="485"/>
      <c r="F32" s="483"/>
      <c r="G32" s="483"/>
      <c r="H32" s="485"/>
      <c r="I32" s="485"/>
      <c r="J32" s="483"/>
      <c r="K32" s="483"/>
      <c r="L32" s="483"/>
      <c r="M32" s="483"/>
      <c r="N32" s="483"/>
      <c r="O32" s="485"/>
    </row>
    <row r="33" spans="1:15">
      <c r="A33" s="485">
        <v>27</v>
      </c>
      <c r="B33" s="531" t="s">
        <v>68</v>
      </c>
      <c r="C33" s="660">
        <f>SUM(C7:C32)</f>
        <v>100758765.77319999</v>
      </c>
      <c r="D33" s="660">
        <f t="shared" ref="D33:N33" si="0">SUM(D7:D32)</f>
        <v>83948482.360100001</v>
      </c>
      <c r="E33" s="660">
        <f t="shared" si="0"/>
        <v>8056831.4507999998</v>
      </c>
      <c r="F33" s="660">
        <f t="shared" si="0"/>
        <v>8036472.8613000009</v>
      </c>
      <c r="G33" s="660">
        <f t="shared" si="0"/>
        <v>716979.10100000002</v>
      </c>
      <c r="H33" s="660">
        <f t="shared" si="0"/>
        <v>0</v>
      </c>
      <c r="I33" s="660">
        <f t="shared" si="0"/>
        <v>5254084.3814999992</v>
      </c>
      <c r="J33" s="660">
        <f t="shared" si="0"/>
        <v>1678969.6900000002</v>
      </c>
      <c r="K33" s="660">
        <f t="shared" si="0"/>
        <v>805683.18150000006</v>
      </c>
      <c r="L33" s="660">
        <f t="shared" si="0"/>
        <v>2410941.8665</v>
      </c>
      <c r="M33" s="660">
        <f t="shared" si="0"/>
        <v>358489.64350000001</v>
      </c>
      <c r="N33" s="660">
        <f t="shared" si="0"/>
        <v>0</v>
      </c>
      <c r="O33" s="485"/>
    </row>
    <row r="34" spans="1:15">
      <c r="A34" s="491"/>
      <c r="B34" s="491"/>
      <c r="C34" s="491"/>
      <c r="D34" s="491"/>
      <c r="E34" s="491"/>
      <c r="H34" s="491"/>
      <c r="I34" s="491"/>
      <c r="O34" s="491"/>
    </row>
    <row r="35" spans="1:15">
      <c r="A35" s="491"/>
      <c r="B35" s="493"/>
      <c r="C35" s="493"/>
      <c r="D35" s="491"/>
      <c r="E35" s="491"/>
      <c r="H35" s="491"/>
      <c r="I35" s="491"/>
      <c r="O35" s="491"/>
    </row>
    <row r="36" spans="1:15">
      <c r="A36" s="491"/>
      <c r="B36" s="491"/>
      <c r="C36" s="491"/>
      <c r="D36" s="491"/>
      <c r="E36" s="491"/>
      <c r="H36" s="491"/>
      <c r="I36" s="491"/>
      <c r="O36" s="491"/>
    </row>
    <row r="37" spans="1:15">
      <c r="A37" s="491"/>
      <c r="B37" s="491"/>
      <c r="C37" s="491"/>
      <c r="D37" s="491"/>
      <c r="E37" s="491"/>
      <c r="H37" s="491"/>
      <c r="I37" s="491"/>
      <c r="O37" s="491"/>
    </row>
    <row r="38" spans="1:15">
      <c r="A38" s="491"/>
      <c r="B38" s="491"/>
      <c r="C38" s="491"/>
      <c r="D38" s="491"/>
      <c r="E38" s="491"/>
      <c r="H38" s="491"/>
      <c r="I38" s="491"/>
      <c r="O38" s="491"/>
    </row>
    <row r="39" spans="1:15">
      <c r="A39" s="491"/>
      <c r="B39" s="491"/>
      <c r="C39" s="491"/>
      <c r="D39" s="491"/>
      <c r="E39" s="491"/>
      <c r="H39" s="491"/>
      <c r="I39" s="491"/>
      <c r="O39" s="491"/>
    </row>
    <row r="40" spans="1:15">
      <c r="A40" s="491"/>
      <c r="B40" s="491"/>
      <c r="C40" s="491"/>
      <c r="D40" s="491"/>
      <c r="E40" s="491"/>
      <c r="H40" s="491"/>
      <c r="I40" s="491"/>
      <c r="O40" s="491"/>
    </row>
    <row r="41" spans="1:15">
      <c r="A41" s="494"/>
      <c r="B41" s="494"/>
      <c r="C41" s="494"/>
      <c r="D41" s="491"/>
      <c r="E41" s="491"/>
      <c r="H41" s="491"/>
      <c r="I41" s="491"/>
      <c r="O41" s="491"/>
    </row>
    <row r="42" spans="1:15">
      <c r="A42" s="494"/>
      <c r="B42" s="494"/>
      <c r="C42" s="494"/>
      <c r="D42" s="491"/>
      <c r="E42" s="491"/>
      <c r="H42" s="491"/>
      <c r="I42" s="491"/>
      <c r="O42" s="491"/>
    </row>
    <row r="43" spans="1:15">
      <c r="A43" s="491"/>
      <c r="B43" s="495"/>
      <c r="C43" s="495"/>
      <c r="D43" s="491"/>
      <c r="E43" s="491"/>
      <c r="H43" s="491"/>
      <c r="I43" s="491"/>
      <c r="O43" s="491"/>
    </row>
    <row r="44" spans="1:15">
      <c r="A44" s="491"/>
      <c r="B44" s="495"/>
      <c r="C44" s="495"/>
      <c r="D44" s="491"/>
      <c r="E44" s="491"/>
      <c r="H44" s="491"/>
      <c r="I44" s="491"/>
      <c r="O44" s="491"/>
    </row>
    <row r="45" spans="1:15">
      <c r="A45" s="491"/>
      <c r="B45" s="495"/>
      <c r="C45" s="495"/>
      <c r="D45" s="491"/>
      <c r="E45" s="491"/>
      <c r="H45" s="491"/>
      <c r="I45" s="491"/>
      <c r="O45" s="491"/>
    </row>
    <row r="46" spans="1:15">
      <c r="A46" s="491"/>
      <c r="B46" s="491"/>
      <c r="C46" s="491"/>
      <c r="D46" s="491"/>
      <c r="E46" s="491"/>
      <c r="H46" s="491"/>
      <c r="I46" s="491"/>
      <c r="O46" s="491"/>
    </row>
  </sheetData>
  <mergeCells count="4">
    <mergeCell ref="A5:B6"/>
    <mergeCell ref="C5:H5"/>
    <mergeCell ref="I5:N5"/>
    <mergeCell ref="O5:O6"/>
  </mergeCells>
  <conditionalFormatting sqref="A5">
    <cfRule type="duplicateValues" dxfId="9" priority="1"/>
    <cfRule type="duplicateValues" dxfId="8" priority="2"/>
  </conditionalFormatting>
  <conditionalFormatting sqref="A5">
    <cfRule type="duplicateValues" dxfId="7"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topLeftCell="E1" zoomScale="85" zoomScaleNormal="85" workbookViewId="0">
      <selection activeCell="C6" sqref="C6:K11"/>
    </sheetView>
  </sheetViews>
  <sheetFormatPr defaultColWidth="8.7109375" defaultRowHeight="12"/>
  <cols>
    <col min="1" max="1" width="11.85546875" style="533" bestFit="1" customWidth="1"/>
    <col min="2" max="2" width="80.140625" style="533" customWidth="1"/>
    <col min="3" max="11" width="28.28515625" style="533" customWidth="1"/>
    <col min="12" max="16384" width="8.7109375" style="533"/>
  </cols>
  <sheetData>
    <row r="1" spans="1:11" s="471" customFormat="1" ht="13.5">
      <c r="A1" s="470" t="s">
        <v>188</v>
      </c>
      <c r="B1" s="409" t="str">
        <f>Info!C2</f>
        <v>სს "ზირაათ ბანკი საქართველო"</v>
      </c>
    </row>
    <row r="2" spans="1:11" s="471" customFormat="1" ht="12.75">
      <c r="A2" s="472" t="s">
        <v>189</v>
      </c>
      <c r="B2" s="474">
        <f>'1. key ratios'!B2</f>
        <v>44651</v>
      </c>
    </row>
    <row r="3" spans="1:11" s="471" customFormat="1" ht="12.75">
      <c r="A3" s="473" t="s">
        <v>822</v>
      </c>
    </row>
    <row r="4" spans="1:11">
      <c r="C4" s="534" t="s">
        <v>672</v>
      </c>
      <c r="D4" s="534" t="s">
        <v>673</v>
      </c>
      <c r="E4" s="534" t="s">
        <v>674</v>
      </c>
      <c r="F4" s="534" t="s">
        <v>675</v>
      </c>
      <c r="G4" s="534" t="s">
        <v>676</v>
      </c>
      <c r="H4" s="534" t="s">
        <v>677</v>
      </c>
      <c r="I4" s="534" t="s">
        <v>678</v>
      </c>
      <c r="J4" s="534" t="s">
        <v>679</v>
      </c>
      <c r="K4" s="534" t="s">
        <v>680</v>
      </c>
    </row>
    <row r="5" spans="1:11" ht="104.1" customHeight="1">
      <c r="A5" s="872" t="s">
        <v>823</v>
      </c>
      <c r="B5" s="873"/>
      <c r="C5" s="475" t="s">
        <v>824</v>
      </c>
      <c r="D5" s="475" t="s">
        <v>810</v>
      </c>
      <c r="E5" s="475" t="s">
        <v>811</v>
      </c>
      <c r="F5" s="475" t="s">
        <v>825</v>
      </c>
      <c r="G5" s="475" t="s">
        <v>826</v>
      </c>
      <c r="H5" s="475" t="s">
        <v>827</v>
      </c>
      <c r="I5" s="475" t="s">
        <v>828</v>
      </c>
      <c r="J5" s="475" t="s">
        <v>829</v>
      </c>
      <c r="K5" s="475" t="s">
        <v>830</v>
      </c>
    </row>
    <row r="6" spans="1:11" ht="12.75">
      <c r="A6" s="485">
        <v>1</v>
      </c>
      <c r="B6" s="485" t="s">
        <v>831</v>
      </c>
      <c r="C6" s="637">
        <v>101538.23669999999</v>
      </c>
      <c r="D6" s="637"/>
      <c r="E6" s="637">
        <v>5000000</v>
      </c>
      <c r="F6" s="637"/>
      <c r="G6" s="637">
        <v>90496891.614199996</v>
      </c>
      <c r="H6" s="637"/>
      <c r="I6" s="637"/>
      <c r="J6" s="637">
        <v>4190614.7694999999</v>
      </c>
      <c r="K6" s="637">
        <v>969721.15280000004</v>
      </c>
    </row>
    <row r="7" spans="1:11" ht="12.75">
      <c r="A7" s="485">
        <v>2</v>
      </c>
      <c r="B7" s="486" t="s">
        <v>832</v>
      </c>
      <c r="C7" s="637"/>
      <c r="D7" s="637"/>
      <c r="E7" s="637"/>
      <c r="F7" s="637"/>
      <c r="G7" s="637"/>
      <c r="H7" s="637"/>
      <c r="I7" s="637"/>
      <c r="J7" s="637"/>
      <c r="K7" s="637"/>
    </row>
    <row r="8" spans="1:11" ht="12.75">
      <c r="A8" s="485">
        <v>3</v>
      </c>
      <c r="B8" s="486" t="s">
        <v>782</v>
      </c>
      <c r="C8" s="637">
        <v>637496.505</v>
      </c>
      <c r="D8" s="637"/>
      <c r="E8" s="637">
        <v>14393047.5109</v>
      </c>
      <c r="F8" s="637"/>
      <c r="G8" s="637">
        <v>12415436.535800001</v>
      </c>
      <c r="H8" s="637"/>
      <c r="I8" s="637"/>
      <c r="J8" s="637">
        <v>99784.276899999997</v>
      </c>
      <c r="K8" s="637">
        <v>55670</v>
      </c>
    </row>
    <row r="9" spans="1:11" ht="12.75">
      <c r="A9" s="485">
        <v>4</v>
      </c>
      <c r="B9" s="515" t="s">
        <v>833</v>
      </c>
      <c r="C9" s="637"/>
      <c r="D9" s="637"/>
      <c r="E9" s="637"/>
      <c r="F9" s="637"/>
      <c r="G9" s="637">
        <v>8742451.9623000007</v>
      </c>
      <c r="H9" s="637"/>
      <c r="I9" s="637"/>
      <c r="J9" s="637"/>
      <c r="K9" s="637">
        <v>11000</v>
      </c>
    </row>
    <row r="10" spans="1:11" ht="12.75">
      <c r="A10" s="485">
        <v>5</v>
      </c>
      <c r="B10" s="535" t="s">
        <v>834</v>
      </c>
      <c r="C10" s="637"/>
      <c r="D10" s="637"/>
      <c r="E10" s="637"/>
      <c r="F10" s="637"/>
      <c r="G10" s="637"/>
      <c r="H10" s="637"/>
      <c r="I10" s="637"/>
      <c r="J10" s="637"/>
      <c r="K10" s="637"/>
    </row>
    <row r="11" spans="1:11" ht="12.75">
      <c r="A11" s="485">
        <v>6</v>
      </c>
      <c r="B11" s="535" t="s">
        <v>835</v>
      </c>
      <c r="C11" s="637"/>
      <c r="D11" s="637"/>
      <c r="E11" s="637"/>
      <c r="F11" s="637"/>
      <c r="G11" s="637"/>
      <c r="H11" s="637"/>
      <c r="I11" s="637"/>
      <c r="J11" s="637"/>
      <c r="K11" s="637"/>
    </row>
  </sheetData>
  <mergeCells count="1">
    <mergeCell ref="A5:B5"/>
  </mergeCells>
  <conditionalFormatting sqref="A5">
    <cfRule type="duplicateValues" dxfId="6" priority="1"/>
    <cfRule type="duplicateValues" dxfId="5" priority="2"/>
  </conditionalFormatting>
  <conditionalFormatting sqref="A5">
    <cfRule type="duplicateValues" dxfId="4"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36"/>
  <sheetViews>
    <sheetView topLeftCell="A175" zoomScaleNormal="100" workbookViewId="0">
      <selection activeCell="C196" sqref="C196"/>
    </sheetView>
  </sheetViews>
  <sheetFormatPr defaultColWidth="43.5703125" defaultRowHeight="11.25"/>
  <cols>
    <col min="1" max="1" width="8" style="219" customWidth="1"/>
    <col min="2" max="2" width="66.140625" style="220" customWidth="1"/>
    <col min="3" max="3" width="131.42578125" style="221" customWidth="1"/>
    <col min="4" max="5" width="10.28515625" style="212" customWidth="1"/>
    <col min="6" max="16384" width="43.5703125" style="212"/>
  </cols>
  <sheetData>
    <row r="1" spans="1:3" ht="12.75" thickTop="1" thickBot="1">
      <c r="A1" s="880" t="s">
        <v>326</v>
      </c>
      <c r="B1" s="881"/>
      <c r="C1" s="882"/>
    </row>
    <row r="2" spans="1:3" ht="26.25" customHeight="1">
      <c r="A2" s="536"/>
      <c r="B2" s="883" t="s">
        <v>327</v>
      </c>
      <c r="C2" s="883"/>
    </row>
    <row r="3" spans="1:3" s="217" customFormat="1" ht="11.25" customHeight="1">
      <c r="A3" s="216"/>
      <c r="B3" s="883" t="s">
        <v>419</v>
      </c>
      <c r="C3" s="883"/>
    </row>
    <row r="4" spans="1:3" ht="12" customHeight="1" thickBot="1">
      <c r="A4" s="884" t="s">
        <v>423</v>
      </c>
      <c r="B4" s="885"/>
      <c r="C4" s="886"/>
    </row>
    <row r="5" spans="1:3" ht="12" thickTop="1">
      <c r="A5" s="213"/>
      <c r="B5" s="887" t="s">
        <v>328</v>
      </c>
      <c r="C5" s="888"/>
    </row>
    <row r="6" spans="1:3">
      <c r="A6" s="536"/>
      <c r="B6" s="874" t="s">
        <v>420</v>
      </c>
      <c r="C6" s="875"/>
    </row>
    <row r="7" spans="1:3">
      <c r="A7" s="536"/>
      <c r="B7" s="874" t="s">
        <v>329</v>
      </c>
      <c r="C7" s="875"/>
    </row>
    <row r="8" spans="1:3">
      <c r="A8" s="536"/>
      <c r="B8" s="874" t="s">
        <v>421</v>
      </c>
      <c r="C8" s="875"/>
    </row>
    <row r="9" spans="1:3">
      <c r="A9" s="536"/>
      <c r="B9" s="876" t="s">
        <v>422</v>
      </c>
      <c r="C9" s="877"/>
    </row>
    <row r="10" spans="1:3">
      <c r="A10" s="536"/>
      <c r="B10" s="878" t="s">
        <v>330</v>
      </c>
      <c r="C10" s="879" t="s">
        <v>330</v>
      </c>
    </row>
    <row r="11" spans="1:3">
      <c r="A11" s="536"/>
      <c r="B11" s="878" t="s">
        <v>331</v>
      </c>
      <c r="C11" s="879" t="s">
        <v>331</v>
      </c>
    </row>
    <row r="12" spans="1:3">
      <c r="A12" s="536"/>
      <c r="B12" s="878" t="s">
        <v>332</v>
      </c>
      <c r="C12" s="879" t="s">
        <v>332</v>
      </c>
    </row>
    <row r="13" spans="1:3">
      <c r="A13" s="536"/>
      <c r="B13" s="878" t="s">
        <v>333</v>
      </c>
      <c r="C13" s="879" t="s">
        <v>333</v>
      </c>
    </row>
    <row r="14" spans="1:3">
      <c r="A14" s="536"/>
      <c r="B14" s="878" t="s">
        <v>334</v>
      </c>
      <c r="C14" s="879" t="s">
        <v>334</v>
      </c>
    </row>
    <row r="15" spans="1:3" ht="21.75" customHeight="1">
      <c r="A15" s="536"/>
      <c r="B15" s="878" t="s">
        <v>335</v>
      </c>
      <c r="C15" s="879" t="s">
        <v>335</v>
      </c>
    </row>
    <row r="16" spans="1:3">
      <c r="A16" s="536"/>
      <c r="B16" s="878" t="s">
        <v>336</v>
      </c>
      <c r="C16" s="879" t="s">
        <v>337</v>
      </c>
    </row>
    <row r="17" spans="1:3">
      <c r="A17" s="536"/>
      <c r="B17" s="878" t="s">
        <v>338</v>
      </c>
      <c r="C17" s="879" t="s">
        <v>339</v>
      </c>
    </row>
    <row r="18" spans="1:3">
      <c r="A18" s="536"/>
      <c r="B18" s="878" t="s">
        <v>340</v>
      </c>
      <c r="C18" s="879" t="s">
        <v>341</v>
      </c>
    </row>
    <row r="19" spans="1:3">
      <c r="A19" s="536"/>
      <c r="B19" s="878" t="s">
        <v>342</v>
      </c>
      <c r="C19" s="879" t="s">
        <v>342</v>
      </c>
    </row>
    <row r="20" spans="1:3">
      <c r="A20" s="536"/>
      <c r="B20" s="878" t="s">
        <v>343</v>
      </c>
      <c r="C20" s="879" t="s">
        <v>343</v>
      </c>
    </row>
    <row r="21" spans="1:3">
      <c r="A21" s="536"/>
      <c r="B21" s="878" t="s">
        <v>344</v>
      </c>
      <c r="C21" s="879" t="s">
        <v>344</v>
      </c>
    </row>
    <row r="22" spans="1:3" ht="23.25" customHeight="1">
      <c r="A22" s="536"/>
      <c r="B22" s="878" t="s">
        <v>345</v>
      </c>
      <c r="C22" s="879" t="s">
        <v>346</v>
      </c>
    </row>
    <row r="23" spans="1:3">
      <c r="A23" s="536"/>
      <c r="B23" s="878" t="s">
        <v>347</v>
      </c>
      <c r="C23" s="879" t="s">
        <v>347</v>
      </c>
    </row>
    <row r="24" spans="1:3">
      <c r="A24" s="536"/>
      <c r="B24" s="878" t="s">
        <v>348</v>
      </c>
      <c r="C24" s="879" t="s">
        <v>349</v>
      </c>
    </row>
    <row r="25" spans="1:3" ht="12" thickBot="1">
      <c r="A25" s="214"/>
      <c r="B25" s="891" t="s">
        <v>350</v>
      </c>
      <c r="C25" s="892"/>
    </row>
    <row r="26" spans="1:3" ht="12.75" thickTop="1" thickBot="1">
      <c r="A26" s="884" t="s">
        <v>433</v>
      </c>
      <c r="B26" s="885"/>
      <c r="C26" s="886"/>
    </row>
    <row r="27" spans="1:3" ht="12.75" thickTop="1" thickBot="1">
      <c r="A27" s="215"/>
      <c r="B27" s="893" t="s">
        <v>351</v>
      </c>
      <c r="C27" s="894"/>
    </row>
    <row r="28" spans="1:3" ht="12.75" thickTop="1" thickBot="1">
      <c r="A28" s="884" t="s">
        <v>424</v>
      </c>
      <c r="B28" s="885"/>
      <c r="C28" s="886"/>
    </row>
    <row r="29" spans="1:3" ht="12" thickTop="1">
      <c r="A29" s="213"/>
      <c r="B29" s="895" t="s">
        <v>352</v>
      </c>
      <c r="C29" s="896" t="s">
        <v>353</v>
      </c>
    </row>
    <row r="30" spans="1:3">
      <c r="A30" s="536"/>
      <c r="B30" s="889" t="s">
        <v>354</v>
      </c>
      <c r="C30" s="890" t="s">
        <v>355</v>
      </c>
    </row>
    <row r="31" spans="1:3">
      <c r="A31" s="536"/>
      <c r="B31" s="889" t="s">
        <v>356</v>
      </c>
      <c r="C31" s="890" t="s">
        <v>357</v>
      </c>
    </row>
    <row r="32" spans="1:3">
      <c r="A32" s="536"/>
      <c r="B32" s="889" t="s">
        <v>358</v>
      </c>
      <c r="C32" s="890" t="s">
        <v>359</v>
      </c>
    </row>
    <row r="33" spans="1:3">
      <c r="A33" s="536"/>
      <c r="B33" s="889" t="s">
        <v>360</v>
      </c>
      <c r="C33" s="890" t="s">
        <v>361</v>
      </c>
    </row>
    <row r="34" spans="1:3">
      <c r="A34" s="536"/>
      <c r="B34" s="889" t="s">
        <v>362</v>
      </c>
      <c r="C34" s="890" t="s">
        <v>363</v>
      </c>
    </row>
    <row r="35" spans="1:3" ht="23.25" customHeight="1">
      <c r="A35" s="536"/>
      <c r="B35" s="889" t="s">
        <v>364</v>
      </c>
      <c r="C35" s="890" t="s">
        <v>365</v>
      </c>
    </row>
    <row r="36" spans="1:3" ht="24" customHeight="1">
      <c r="A36" s="536"/>
      <c r="B36" s="889" t="s">
        <v>366</v>
      </c>
      <c r="C36" s="890" t="s">
        <v>367</v>
      </c>
    </row>
    <row r="37" spans="1:3" ht="24.75" customHeight="1">
      <c r="A37" s="536"/>
      <c r="B37" s="889" t="s">
        <v>368</v>
      </c>
      <c r="C37" s="890" t="s">
        <v>369</v>
      </c>
    </row>
    <row r="38" spans="1:3" ht="23.25" customHeight="1">
      <c r="A38" s="536"/>
      <c r="B38" s="889" t="s">
        <v>425</v>
      </c>
      <c r="C38" s="890" t="s">
        <v>370</v>
      </c>
    </row>
    <row r="39" spans="1:3" ht="39.75" customHeight="1">
      <c r="A39" s="536"/>
      <c r="B39" s="878" t="s">
        <v>439</v>
      </c>
      <c r="C39" s="879" t="s">
        <v>371</v>
      </c>
    </row>
    <row r="40" spans="1:3" ht="12" customHeight="1">
      <c r="A40" s="536"/>
      <c r="B40" s="889" t="s">
        <v>372</v>
      </c>
      <c r="C40" s="890" t="s">
        <v>373</v>
      </c>
    </row>
    <row r="41" spans="1:3" ht="27" customHeight="1" thickBot="1">
      <c r="A41" s="214"/>
      <c r="B41" s="899" t="s">
        <v>374</v>
      </c>
      <c r="C41" s="900" t="s">
        <v>375</v>
      </c>
    </row>
    <row r="42" spans="1:3" ht="12.75" thickTop="1" thickBot="1">
      <c r="A42" s="884" t="s">
        <v>426</v>
      </c>
      <c r="B42" s="885"/>
      <c r="C42" s="886"/>
    </row>
    <row r="43" spans="1:3" ht="12" thickTop="1">
      <c r="A43" s="213"/>
      <c r="B43" s="887" t="s">
        <v>462</v>
      </c>
      <c r="C43" s="888" t="s">
        <v>376</v>
      </c>
    </row>
    <row r="44" spans="1:3">
      <c r="A44" s="536"/>
      <c r="B44" s="874" t="s">
        <v>461</v>
      </c>
      <c r="C44" s="875"/>
    </row>
    <row r="45" spans="1:3" ht="23.25" customHeight="1" thickBot="1">
      <c r="A45" s="214"/>
      <c r="B45" s="897" t="s">
        <v>377</v>
      </c>
      <c r="C45" s="898" t="s">
        <v>378</v>
      </c>
    </row>
    <row r="46" spans="1:3" ht="11.25" customHeight="1" thickTop="1" thickBot="1">
      <c r="A46" s="884" t="s">
        <v>427</v>
      </c>
      <c r="B46" s="885"/>
      <c r="C46" s="886"/>
    </row>
    <row r="47" spans="1:3" ht="26.25" customHeight="1" thickTop="1">
      <c r="A47" s="536"/>
      <c r="B47" s="874" t="s">
        <v>428</v>
      </c>
      <c r="C47" s="875"/>
    </row>
    <row r="48" spans="1:3" ht="12" thickBot="1">
      <c r="A48" s="884" t="s">
        <v>429</v>
      </c>
      <c r="B48" s="885"/>
      <c r="C48" s="886"/>
    </row>
    <row r="49" spans="1:3" ht="12" thickTop="1">
      <c r="A49" s="213"/>
      <c r="B49" s="887" t="s">
        <v>379</v>
      </c>
      <c r="C49" s="888" t="s">
        <v>379</v>
      </c>
    </row>
    <row r="50" spans="1:3" ht="11.25" customHeight="1">
      <c r="A50" s="536"/>
      <c r="B50" s="874" t="s">
        <v>380</v>
      </c>
      <c r="C50" s="875" t="s">
        <v>380</v>
      </c>
    </row>
    <row r="51" spans="1:3">
      <c r="A51" s="536"/>
      <c r="B51" s="874" t="s">
        <v>381</v>
      </c>
      <c r="C51" s="875" t="s">
        <v>381</v>
      </c>
    </row>
    <row r="52" spans="1:3" ht="11.25" customHeight="1">
      <c r="A52" s="536"/>
      <c r="B52" s="874" t="s">
        <v>488</v>
      </c>
      <c r="C52" s="875" t="s">
        <v>382</v>
      </c>
    </row>
    <row r="53" spans="1:3" ht="33.6" customHeight="1">
      <c r="A53" s="536"/>
      <c r="B53" s="874" t="s">
        <v>383</v>
      </c>
      <c r="C53" s="875" t="s">
        <v>383</v>
      </c>
    </row>
    <row r="54" spans="1:3" ht="11.25" customHeight="1">
      <c r="A54" s="536"/>
      <c r="B54" s="874" t="s">
        <v>482</v>
      </c>
      <c r="C54" s="875" t="s">
        <v>384</v>
      </c>
    </row>
    <row r="55" spans="1:3" ht="11.25" customHeight="1" thickBot="1">
      <c r="A55" s="884" t="s">
        <v>430</v>
      </c>
      <c r="B55" s="885"/>
      <c r="C55" s="886"/>
    </row>
    <row r="56" spans="1:3" ht="12" thickTop="1">
      <c r="A56" s="213"/>
      <c r="B56" s="887" t="s">
        <v>379</v>
      </c>
      <c r="C56" s="888" t="s">
        <v>379</v>
      </c>
    </row>
    <row r="57" spans="1:3">
      <c r="A57" s="536"/>
      <c r="B57" s="874" t="s">
        <v>385</v>
      </c>
      <c r="C57" s="875" t="s">
        <v>385</v>
      </c>
    </row>
    <row r="58" spans="1:3">
      <c r="A58" s="536"/>
      <c r="B58" s="874" t="s">
        <v>436</v>
      </c>
      <c r="C58" s="875" t="s">
        <v>386</v>
      </c>
    </row>
    <row r="59" spans="1:3">
      <c r="A59" s="536"/>
      <c r="B59" s="874" t="s">
        <v>387</v>
      </c>
      <c r="C59" s="875" t="s">
        <v>387</v>
      </c>
    </row>
    <row r="60" spans="1:3">
      <c r="A60" s="536"/>
      <c r="B60" s="874" t="s">
        <v>388</v>
      </c>
      <c r="C60" s="875" t="s">
        <v>388</v>
      </c>
    </row>
    <row r="61" spans="1:3">
      <c r="A61" s="536"/>
      <c r="B61" s="874" t="s">
        <v>389</v>
      </c>
      <c r="C61" s="875" t="s">
        <v>389</v>
      </c>
    </row>
    <row r="62" spans="1:3">
      <c r="A62" s="536"/>
      <c r="B62" s="874" t="s">
        <v>437</v>
      </c>
      <c r="C62" s="875" t="s">
        <v>390</v>
      </c>
    </row>
    <row r="63" spans="1:3">
      <c r="A63" s="536"/>
      <c r="B63" s="874" t="s">
        <v>391</v>
      </c>
      <c r="C63" s="875" t="s">
        <v>391</v>
      </c>
    </row>
    <row r="64" spans="1:3" ht="12" thickBot="1">
      <c r="A64" s="214"/>
      <c r="B64" s="897" t="s">
        <v>392</v>
      </c>
      <c r="C64" s="898" t="s">
        <v>392</v>
      </c>
    </row>
    <row r="65" spans="1:3" ht="11.25" customHeight="1" thickTop="1">
      <c r="A65" s="903" t="s">
        <v>431</v>
      </c>
      <c r="B65" s="904"/>
      <c r="C65" s="905"/>
    </row>
    <row r="66" spans="1:3" ht="12" thickBot="1">
      <c r="A66" s="214"/>
      <c r="B66" s="897" t="s">
        <v>393</v>
      </c>
      <c r="C66" s="898" t="s">
        <v>393</v>
      </c>
    </row>
    <row r="67" spans="1:3" ht="11.25" customHeight="1" thickTop="1" thickBot="1">
      <c r="A67" s="884" t="s">
        <v>432</v>
      </c>
      <c r="B67" s="885"/>
      <c r="C67" s="886"/>
    </row>
    <row r="68" spans="1:3" ht="12" thickTop="1">
      <c r="A68" s="213"/>
      <c r="B68" s="887" t="s">
        <v>394</v>
      </c>
      <c r="C68" s="888" t="s">
        <v>394</v>
      </c>
    </row>
    <row r="69" spans="1:3">
      <c r="A69" s="536"/>
      <c r="B69" s="874" t="s">
        <v>395</v>
      </c>
      <c r="C69" s="875" t="s">
        <v>395</v>
      </c>
    </row>
    <row r="70" spans="1:3">
      <c r="A70" s="536"/>
      <c r="B70" s="874" t="s">
        <v>396</v>
      </c>
      <c r="C70" s="875" t="s">
        <v>396</v>
      </c>
    </row>
    <row r="71" spans="1:3" ht="54.95" customHeight="1">
      <c r="A71" s="536"/>
      <c r="B71" s="901" t="s">
        <v>961</v>
      </c>
      <c r="C71" s="902" t="s">
        <v>397</v>
      </c>
    </row>
    <row r="72" spans="1:3" ht="33.75" customHeight="1">
      <c r="A72" s="536"/>
      <c r="B72" s="901" t="s">
        <v>441</v>
      </c>
      <c r="C72" s="902" t="s">
        <v>398</v>
      </c>
    </row>
    <row r="73" spans="1:3" ht="15.75" customHeight="1">
      <c r="A73" s="536"/>
      <c r="B73" s="901" t="s">
        <v>438</v>
      </c>
      <c r="C73" s="902" t="s">
        <v>399</v>
      </c>
    </row>
    <row r="74" spans="1:3">
      <c r="A74" s="536"/>
      <c r="B74" s="874" t="s">
        <v>400</v>
      </c>
      <c r="C74" s="875" t="s">
        <v>400</v>
      </c>
    </row>
    <row r="75" spans="1:3" ht="12" thickBot="1">
      <c r="A75" s="214"/>
      <c r="B75" s="897" t="s">
        <v>401</v>
      </c>
      <c r="C75" s="898" t="s">
        <v>401</v>
      </c>
    </row>
    <row r="76" spans="1:3" ht="12" thickTop="1">
      <c r="A76" s="903" t="s">
        <v>465</v>
      </c>
      <c r="B76" s="904"/>
      <c r="C76" s="905"/>
    </row>
    <row r="77" spans="1:3">
      <c r="A77" s="536"/>
      <c r="B77" s="874" t="s">
        <v>393</v>
      </c>
      <c r="C77" s="875"/>
    </row>
    <row r="78" spans="1:3">
      <c r="A78" s="536"/>
      <c r="B78" s="874" t="s">
        <v>463</v>
      </c>
      <c r="C78" s="875"/>
    </row>
    <row r="79" spans="1:3">
      <c r="A79" s="536"/>
      <c r="B79" s="874" t="s">
        <v>464</v>
      </c>
      <c r="C79" s="875"/>
    </row>
    <row r="80" spans="1:3">
      <c r="A80" s="903" t="s">
        <v>466</v>
      </c>
      <c r="B80" s="904"/>
      <c r="C80" s="905"/>
    </row>
    <row r="81" spans="1:3">
      <c r="A81" s="536"/>
      <c r="B81" s="874" t="s">
        <v>393</v>
      </c>
      <c r="C81" s="875"/>
    </row>
    <row r="82" spans="1:3">
      <c r="A82" s="536"/>
      <c r="B82" s="874" t="s">
        <v>467</v>
      </c>
      <c r="C82" s="875"/>
    </row>
    <row r="83" spans="1:3" ht="76.5" customHeight="1">
      <c r="A83" s="536"/>
      <c r="B83" s="874" t="s">
        <v>481</v>
      </c>
      <c r="C83" s="875"/>
    </row>
    <row r="84" spans="1:3" ht="53.25" customHeight="1">
      <c r="A84" s="536"/>
      <c r="B84" s="874" t="s">
        <v>480</v>
      </c>
      <c r="C84" s="875"/>
    </row>
    <row r="85" spans="1:3">
      <c r="A85" s="536"/>
      <c r="B85" s="874" t="s">
        <v>468</v>
      </c>
      <c r="C85" s="875"/>
    </row>
    <row r="86" spans="1:3">
      <c r="A86" s="536"/>
      <c r="B86" s="874" t="s">
        <v>469</v>
      </c>
      <c r="C86" s="875"/>
    </row>
    <row r="87" spans="1:3">
      <c r="A87" s="536"/>
      <c r="B87" s="874" t="s">
        <v>470</v>
      </c>
      <c r="C87" s="875"/>
    </row>
    <row r="88" spans="1:3">
      <c r="A88" s="903" t="s">
        <v>471</v>
      </c>
      <c r="B88" s="904"/>
      <c r="C88" s="905"/>
    </row>
    <row r="89" spans="1:3">
      <c r="A89" s="536"/>
      <c r="B89" s="874" t="s">
        <v>393</v>
      </c>
      <c r="C89" s="875"/>
    </row>
    <row r="90" spans="1:3">
      <c r="A90" s="536"/>
      <c r="B90" s="874" t="s">
        <v>473</v>
      </c>
      <c r="C90" s="875"/>
    </row>
    <row r="91" spans="1:3" ht="12" customHeight="1">
      <c r="A91" s="536"/>
      <c r="B91" s="874" t="s">
        <v>474</v>
      </c>
      <c r="C91" s="875"/>
    </row>
    <row r="92" spans="1:3">
      <c r="A92" s="536"/>
      <c r="B92" s="874" t="s">
        <v>475</v>
      </c>
      <c r="C92" s="875"/>
    </row>
    <row r="93" spans="1:3" ht="24.75" customHeight="1">
      <c r="A93" s="536"/>
      <c r="B93" s="906" t="s">
        <v>516</v>
      </c>
      <c r="C93" s="907"/>
    </row>
    <row r="94" spans="1:3" ht="24" customHeight="1">
      <c r="A94" s="536"/>
      <c r="B94" s="906" t="s">
        <v>517</v>
      </c>
      <c r="C94" s="907"/>
    </row>
    <row r="95" spans="1:3" ht="13.5" customHeight="1">
      <c r="A95" s="536"/>
      <c r="B95" s="889" t="s">
        <v>476</v>
      </c>
      <c r="C95" s="890"/>
    </row>
    <row r="96" spans="1:3" ht="11.25" customHeight="1" thickBot="1">
      <c r="A96" s="908" t="s">
        <v>512</v>
      </c>
      <c r="B96" s="909"/>
      <c r="C96" s="910"/>
    </row>
    <row r="97" spans="1:3" ht="12.75" thickTop="1" thickBot="1">
      <c r="A97" s="917" t="s">
        <v>402</v>
      </c>
      <c r="B97" s="917"/>
      <c r="C97" s="917"/>
    </row>
    <row r="98" spans="1:3">
      <c r="A98" s="323">
        <v>2</v>
      </c>
      <c r="B98" s="467" t="s">
        <v>492</v>
      </c>
      <c r="C98" s="467" t="s">
        <v>513</v>
      </c>
    </row>
    <row r="99" spans="1:3">
      <c r="A99" s="218">
        <v>3</v>
      </c>
      <c r="B99" s="468" t="s">
        <v>493</v>
      </c>
      <c r="C99" s="469" t="s">
        <v>514</v>
      </c>
    </row>
    <row r="100" spans="1:3">
      <c r="A100" s="218">
        <v>4</v>
      </c>
      <c r="B100" s="468" t="s">
        <v>494</v>
      </c>
      <c r="C100" s="469" t="s">
        <v>518</v>
      </c>
    </row>
    <row r="101" spans="1:3" ht="11.25" customHeight="1">
      <c r="A101" s="218">
        <v>5</v>
      </c>
      <c r="B101" s="468" t="s">
        <v>495</v>
      </c>
      <c r="C101" s="469" t="s">
        <v>515</v>
      </c>
    </row>
    <row r="102" spans="1:3" ht="12" customHeight="1">
      <c r="A102" s="218">
        <v>6</v>
      </c>
      <c r="B102" s="468" t="s">
        <v>510</v>
      </c>
      <c r="C102" s="469" t="s">
        <v>496</v>
      </c>
    </row>
    <row r="103" spans="1:3" ht="12" customHeight="1">
      <c r="A103" s="218">
        <v>7</v>
      </c>
      <c r="B103" s="468" t="s">
        <v>497</v>
      </c>
      <c r="C103" s="469" t="s">
        <v>511</v>
      </c>
    </row>
    <row r="104" spans="1:3">
      <c r="A104" s="218">
        <v>8</v>
      </c>
      <c r="B104" s="468" t="s">
        <v>502</v>
      </c>
      <c r="C104" s="469" t="s">
        <v>522</v>
      </c>
    </row>
    <row r="105" spans="1:3" ht="11.25" customHeight="1">
      <c r="A105" s="903" t="s">
        <v>477</v>
      </c>
      <c r="B105" s="904"/>
      <c r="C105" s="905"/>
    </row>
    <row r="106" spans="1:3" ht="12" customHeight="1">
      <c r="A106" s="536"/>
      <c r="B106" s="874" t="s">
        <v>393</v>
      </c>
      <c r="C106" s="875"/>
    </row>
    <row r="107" spans="1:3">
      <c r="A107" s="903" t="s">
        <v>659</v>
      </c>
      <c r="B107" s="904"/>
      <c r="C107" s="905"/>
    </row>
    <row r="108" spans="1:3" ht="12" customHeight="1">
      <c r="A108" s="536"/>
      <c r="B108" s="874" t="s">
        <v>661</v>
      </c>
      <c r="C108" s="875"/>
    </row>
    <row r="109" spans="1:3">
      <c r="A109" s="536"/>
      <c r="B109" s="874" t="s">
        <v>662</v>
      </c>
      <c r="C109" s="875"/>
    </row>
    <row r="110" spans="1:3">
      <c r="A110" s="536"/>
      <c r="B110" s="874" t="s">
        <v>660</v>
      </c>
      <c r="C110" s="875"/>
    </row>
    <row r="111" spans="1:3">
      <c r="A111" s="911" t="s">
        <v>1008</v>
      </c>
      <c r="B111" s="911"/>
      <c r="C111" s="911"/>
    </row>
    <row r="112" spans="1:3">
      <c r="A112" s="912" t="s">
        <v>326</v>
      </c>
      <c r="B112" s="912"/>
      <c r="C112" s="912"/>
    </row>
    <row r="113" spans="1:3">
      <c r="A113" s="537">
        <v>1</v>
      </c>
      <c r="B113" s="913" t="s">
        <v>836</v>
      </c>
      <c r="C113" s="914"/>
    </row>
    <row r="114" spans="1:3">
      <c r="A114" s="537">
        <v>2</v>
      </c>
      <c r="B114" s="915" t="s">
        <v>837</v>
      </c>
      <c r="C114" s="916"/>
    </row>
    <row r="115" spans="1:3">
      <c r="A115" s="537">
        <v>3</v>
      </c>
      <c r="B115" s="913" t="s">
        <v>838</v>
      </c>
      <c r="C115" s="914"/>
    </row>
    <row r="116" spans="1:3">
      <c r="A116" s="537">
        <v>4</v>
      </c>
      <c r="B116" s="913" t="s">
        <v>839</v>
      </c>
      <c r="C116" s="914"/>
    </row>
    <row r="117" spans="1:3">
      <c r="A117" s="537">
        <v>5</v>
      </c>
      <c r="B117" s="913" t="s">
        <v>840</v>
      </c>
      <c r="C117" s="914"/>
    </row>
    <row r="118" spans="1:3" ht="55.5" customHeight="1">
      <c r="A118" s="537">
        <v>6</v>
      </c>
      <c r="B118" s="913" t="s">
        <v>948</v>
      </c>
      <c r="C118" s="914"/>
    </row>
    <row r="119" spans="1:3" ht="22.5">
      <c r="A119" s="537">
        <v>6.01</v>
      </c>
      <c r="B119" s="538" t="s">
        <v>695</v>
      </c>
      <c r="C119" s="579" t="s">
        <v>949</v>
      </c>
    </row>
    <row r="120" spans="1:3" ht="33.75">
      <c r="A120" s="537">
        <v>6.02</v>
      </c>
      <c r="B120" s="538" t="s">
        <v>696</v>
      </c>
      <c r="C120" s="589" t="s">
        <v>955</v>
      </c>
    </row>
    <row r="121" spans="1:3">
      <c r="A121" s="537">
        <v>6.03</v>
      </c>
      <c r="B121" s="543" t="s">
        <v>697</v>
      </c>
      <c r="C121" s="543" t="s">
        <v>841</v>
      </c>
    </row>
    <row r="122" spans="1:3">
      <c r="A122" s="537">
        <v>6.04</v>
      </c>
      <c r="B122" s="538" t="s">
        <v>698</v>
      </c>
      <c r="C122" s="539" t="s">
        <v>842</v>
      </c>
    </row>
    <row r="123" spans="1:3">
      <c r="A123" s="537">
        <v>6.05</v>
      </c>
      <c r="B123" s="538" t="s">
        <v>699</v>
      </c>
      <c r="C123" s="539" t="s">
        <v>843</v>
      </c>
    </row>
    <row r="124" spans="1:3" ht="22.5">
      <c r="A124" s="537">
        <v>6.06</v>
      </c>
      <c r="B124" s="538" t="s">
        <v>700</v>
      </c>
      <c r="C124" s="539" t="s">
        <v>844</v>
      </c>
    </row>
    <row r="125" spans="1:3">
      <c r="A125" s="537">
        <v>6.07</v>
      </c>
      <c r="B125" s="540" t="s">
        <v>701</v>
      </c>
      <c r="C125" s="539" t="s">
        <v>845</v>
      </c>
    </row>
    <row r="126" spans="1:3" ht="22.5">
      <c r="A126" s="537">
        <v>6.08</v>
      </c>
      <c r="B126" s="538" t="s">
        <v>702</v>
      </c>
      <c r="C126" s="539" t="s">
        <v>846</v>
      </c>
    </row>
    <row r="127" spans="1:3" ht="22.5">
      <c r="A127" s="537">
        <v>6.09</v>
      </c>
      <c r="B127" s="541" t="s">
        <v>703</v>
      </c>
      <c r="C127" s="539" t="s">
        <v>847</v>
      </c>
    </row>
    <row r="128" spans="1:3">
      <c r="A128" s="542">
        <v>6.1</v>
      </c>
      <c r="B128" s="541" t="s">
        <v>704</v>
      </c>
      <c r="C128" s="539" t="s">
        <v>848</v>
      </c>
    </row>
    <row r="129" spans="1:3">
      <c r="A129" s="537">
        <v>6.11</v>
      </c>
      <c r="B129" s="541" t="s">
        <v>705</v>
      </c>
      <c r="C129" s="539" t="s">
        <v>849</v>
      </c>
    </row>
    <row r="130" spans="1:3">
      <c r="A130" s="537">
        <v>6.12</v>
      </c>
      <c r="B130" s="541" t="s">
        <v>706</v>
      </c>
      <c r="C130" s="539" t="s">
        <v>850</v>
      </c>
    </row>
    <row r="131" spans="1:3">
      <c r="A131" s="537">
        <v>6.13</v>
      </c>
      <c r="B131" s="541" t="s">
        <v>707</v>
      </c>
      <c r="C131" s="543" t="s">
        <v>851</v>
      </c>
    </row>
    <row r="132" spans="1:3">
      <c r="A132" s="537">
        <v>6.14</v>
      </c>
      <c r="B132" s="541" t="s">
        <v>708</v>
      </c>
      <c r="C132" s="543" t="s">
        <v>852</v>
      </c>
    </row>
    <row r="133" spans="1:3">
      <c r="A133" s="537">
        <v>6.15</v>
      </c>
      <c r="B133" s="541" t="s">
        <v>709</v>
      </c>
      <c r="C133" s="543" t="s">
        <v>853</v>
      </c>
    </row>
    <row r="134" spans="1:3" ht="22.5">
      <c r="A134" s="537">
        <v>6.16</v>
      </c>
      <c r="B134" s="541" t="s">
        <v>710</v>
      </c>
      <c r="C134" s="543" t="s">
        <v>854</v>
      </c>
    </row>
    <row r="135" spans="1:3">
      <c r="A135" s="537">
        <v>6.17</v>
      </c>
      <c r="B135" s="543" t="s">
        <v>711</v>
      </c>
      <c r="C135" s="543" t="s">
        <v>855</v>
      </c>
    </row>
    <row r="136" spans="1:3" ht="22.5">
      <c r="A136" s="537">
        <v>6.18</v>
      </c>
      <c r="B136" s="541" t="s">
        <v>712</v>
      </c>
      <c r="C136" s="543" t="s">
        <v>856</v>
      </c>
    </row>
    <row r="137" spans="1:3">
      <c r="A137" s="537">
        <v>6.19</v>
      </c>
      <c r="B137" s="541" t="s">
        <v>713</v>
      </c>
      <c r="C137" s="543" t="s">
        <v>857</v>
      </c>
    </row>
    <row r="138" spans="1:3">
      <c r="A138" s="542">
        <v>6.2</v>
      </c>
      <c r="B138" s="541" t="s">
        <v>714</v>
      </c>
      <c r="C138" s="543" t="s">
        <v>858</v>
      </c>
    </row>
    <row r="139" spans="1:3">
      <c r="A139" s="537">
        <v>6.21</v>
      </c>
      <c r="B139" s="541" t="s">
        <v>715</v>
      </c>
      <c r="C139" s="543" t="s">
        <v>859</v>
      </c>
    </row>
    <row r="140" spans="1:3">
      <c r="A140" s="537">
        <v>6.22</v>
      </c>
      <c r="B140" s="541" t="s">
        <v>716</v>
      </c>
      <c r="C140" s="543" t="s">
        <v>860</v>
      </c>
    </row>
    <row r="141" spans="1:3" ht="22.5">
      <c r="A141" s="537">
        <v>6.23</v>
      </c>
      <c r="B141" s="541" t="s">
        <v>717</v>
      </c>
      <c r="C141" s="543" t="s">
        <v>861</v>
      </c>
    </row>
    <row r="142" spans="1:3" ht="22.5">
      <c r="A142" s="537">
        <v>6.24</v>
      </c>
      <c r="B142" s="538" t="s">
        <v>718</v>
      </c>
      <c r="C142" s="543" t="s">
        <v>862</v>
      </c>
    </row>
    <row r="143" spans="1:3">
      <c r="A143" s="537">
        <v>6.2500000000000098</v>
      </c>
      <c r="B143" s="538" t="s">
        <v>719</v>
      </c>
      <c r="C143" s="543" t="s">
        <v>863</v>
      </c>
    </row>
    <row r="144" spans="1:3" ht="22.5">
      <c r="A144" s="537">
        <v>6.2600000000000202</v>
      </c>
      <c r="B144" s="538" t="s">
        <v>864</v>
      </c>
      <c r="C144" s="582" t="s">
        <v>865</v>
      </c>
    </row>
    <row r="145" spans="1:3" ht="22.5">
      <c r="A145" s="537">
        <v>6.2700000000000298</v>
      </c>
      <c r="B145" s="538" t="s">
        <v>165</v>
      </c>
      <c r="C145" s="582" t="s">
        <v>951</v>
      </c>
    </row>
    <row r="146" spans="1:3">
      <c r="A146" s="537"/>
      <c r="B146" s="920" t="s">
        <v>866</v>
      </c>
      <c r="C146" s="921"/>
    </row>
    <row r="147" spans="1:3" s="545" customFormat="1">
      <c r="A147" s="544">
        <v>7.1</v>
      </c>
      <c r="B147" s="538" t="s">
        <v>867</v>
      </c>
      <c r="C147" s="924" t="s">
        <v>868</v>
      </c>
    </row>
    <row r="148" spans="1:3" s="545" customFormat="1">
      <c r="A148" s="544">
        <v>7.2</v>
      </c>
      <c r="B148" s="538" t="s">
        <v>869</v>
      </c>
      <c r="C148" s="925"/>
    </row>
    <row r="149" spans="1:3" s="545" customFormat="1">
      <c r="A149" s="544">
        <v>7.3</v>
      </c>
      <c r="B149" s="538" t="s">
        <v>870</v>
      </c>
      <c r="C149" s="925"/>
    </row>
    <row r="150" spans="1:3" s="545" customFormat="1">
      <c r="A150" s="544">
        <v>7.4</v>
      </c>
      <c r="B150" s="538" t="s">
        <v>871</v>
      </c>
      <c r="C150" s="925"/>
    </row>
    <row r="151" spans="1:3" s="545" customFormat="1">
      <c r="A151" s="544">
        <v>7.5</v>
      </c>
      <c r="B151" s="538" t="s">
        <v>872</v>
      </c>
      <c r="C151" s="925"/>
    </row>
    <row r="152" spans="1:3" s="545" customFormat="1">
      <c r="A152" s="544">
        <v>7.6</v>
      </c>
      <c r="B152" s="538" t="s">
        <v>944</v>
      </c>
      <c r="C152" s="926"/>
    </row>
    <row r="153" spans="1:3" s="545" customFormat="1" ht="22.5">
      <c r="A153" s="544">
        <v>7.7</v>
      </c>
      <c r="B153" s="538" t="s">
        <v>873</v>
      </c>
      <c r="C153" s="546" t="s">
        <v>874</v>
      </c>
    </row>
    <row r="154" spans="1:3" s="545" customFormat="1" ht="22.5">
      <c r="A154" s="544">
        <v>7.8</v>
      </c>
      <c r="B154" s="538" t="s">
        <v>875</v>
      </c>
      <c r="C154" s="546" t="s">
        <v>876</v>
      </c>
    </row>
    <row r="155" spans="1:3">
      <c r="A155" s="536"/>
      <c r="B155" s="920" t="s">
        <v>877</v>
      </c>
      <c r="C155" s="921"/>
    </row>
    <row r="156" spans="1:3">
      <c r="A156" s="544">
        <v>1</v>
      </c>
      <c r="B156" s="918" t="s">
        <v>956</v>
      </c>
      <c r="C156" s="919"/>
    </row>
    <row r="157" spans="1:3" ht="24.95" customHeight="1">
      <c r="A157" s="544">
        <v>2</v>
      </c>
      <c r="B157" s="918" t="s">
        <v>952</v>
      </c>
      <c r="C157" s="919"/>
    </row>
    <row r="158" spans="1:3">
      <c r="A158" s="544">
        <v>3</v>
      </c>
      <c r="B158" s="918" t="s">
        <v>943</v>
      </c>
      <c r="C158" s="919"/>
    </row>
    <row r="159" spans="1:3">
      <c r="A159" s="536"/>
      <c r="B159" s="920" t="s">
        <v>878</v>
      </c>
      <c r="C159" s="921"/>
    </row>
    <row r="160" spans="1:3" ht="39" customHeight="1">
      <c r="A160" s="544">
        <v>1</v>
      </c>
      <c r="B160" s="922" t="s">
        <v>957</v>
      </c>
      <c r="C160" s="923"/>
    </row>
    <row r="161" spans="1:3" ht="22.5">
      <c r="A161" s="544">
        <v>3</v>
      </c>
      <c r="B161" s="538" t="s">
        <v>683</v>
      </c>
      <c r="C161" s="546" t="s">
        <v>879</v>
      </c>
    </row>
    <row r="162" spans="1:3" ht="22.5">
      <c r="A162" s="544">
        <v>4</v>
      </c>
      <c r="B162" s="538" t="s">
        <v>684</v>
      </c>
      <c r="C162" s="546" t="s">
        <v>880</v>
      </c>
    </row>
    <row r="163" spans="1:3" ht="33.75">
      <c r="A163" s="544">
        <v>5</v>
      </c>
      <c r="B163" s="538" t="s">
        <v>685</v>
      </c>
      <c r="C163" s="546" t="s">
        <v>881</v>
      </c>
    </row>
    <row r="164" spans="1:3">
      <c r="A164" s="544">
        <v>6</v>
      </c>
      <c r="B164" s="538" t="s">
        <v>686</v>
      </c>
      <c r="C164" s="538" t="s">
        <v>882</v>
      </c>
    </row>
    <row r="165" spans="1:3">
      <c r="A165" s="536"/>
      <c r="B165" s="920" t="s">
        <v>883</v>
      </c>
      <c r="C165" s="921"/>
    </row>
    <row r="166" spans="1:3" ht="45">
      <c r="A166" s="544"/>
      <c r="B166" s="538" t="s">
        <v>884</v>
      </c>
      <c r="C166" s="547" t="s">
        <v>1009</v>
      </c>
    </row>
    <row r="167" spans="1:3">
      <c r="A167" s="544"/>
      <c r="B167" s="538" t="s">
        <v>685</v>
      </c>
      <c r="C167" s="546" t="s">
        <v>885</v>
      </c>
    </row>
    <row r="168" spans="1:3">
      <c r="A168" s="536"/>
      <c r="B168" s="920" t="s">
        <v>886</v>
      </c>
      <c r="C168" s="921"/>
    </row>
    <row r="169" spans="1:3" ht="26.45" customHeight="1">
      <c r="A169" s="536"/>
      <c r="B169" s="874" t="s">
        <v>1010</v>
      </c>
      <c r="C169" s="875"/>
    </row>
    <row r="170" spans="1:3">
      <c r="A170" s="536" t="s">
        <v>887</v>
      </c>
      <c r="B170" s="548" t="s">
        <v>743</v>
      </c>
      <c r="C170" s="549" t="s">
        <v>888</v>
      </c>
    </row>
    <row r="171" spans="1:3">
      <c r="A171" s="536" t="s">
        <v>537</v>
      </c>
      <c r="B171" s="550" t="s">
        <v>744</v>
      </c>
      <c r="C171" s="546" t="s">
        <v>889</v>
      </c>
    </row>
    <row r="172" spans="1:3" ht="22.5">
      <c r="A172" s="536" t="s">
        <v>544</v>
      </c>
      <c r="B172" s="549" t="s">
        <v>745</v>
      </c>
      <c r="C172" s="546" t="s">
        <v>890</v>
      </c>
    </row>
    <row r="173" spans="1:3">
      <c r="A173" s="536" t="s">
        <v>891</v>
      </c>
      <c r="B173" s="550" t="s">
        <v>746</v>
      </c>
      <c r="C173" s="550" t="s">
        <v>892</v>
      </c>
    </row>
    <row r="174" spans="1:3" ht="22.5">
      <c r="A174" s="536" t="s">
        <v>893</v>
      </c>
      <c r="B174" s="551" t="s">
        <v>747</v>
      </c>
      <c r="C174" s="551" t="s">
        <v>894</v>
      </c>
    </row>
    <row r="175" spans="1:3" ht="22.5">
      <c r="A175" s="536" t="s">
        <v>545</v>
      </c>
      <c r="B175" s="551" t="s">
        <v>748</v>
      </c>
      <c r="C175" s="551" t="s">
        <v>895</v>
      </c>
    </row>
    <row r="176" spans="1:3" ht="22.5">
      <c r="A176" s="536" t="s">
        <v>896</v>
      </c>
      <c r="B176" s="551" t="s">
        <v>749</v>
      </c>
      <c r="C176" s="551" t="s">
        <v>897</v>
      </c>
    </row>
    <row r="177" spans="1:3" ht="22.5">
      <c r="A177" s="536" t="s">
        <v>898</v>
      </c>
      <c r="B177" s="551" t="s">
        <v>750</v>
      </c>
      <c r="C177" s="551" t="s">
        <v>900</v>
      </c>
    </row>
    <row r="178" spans="1:3" ht="22.5">
      <c r="A178" s="536" t="s">
        <v>899</v>
      </c>
      <c r="B178" s="551" t="s">
        <v>751</v>
      </c>
      <c r="C178" s="551" t="s">
        <v>902</v>
      </c>
    </row>
    <row r="179" spans="1:3" ht="22.5">
      <c r="A179" s="536" t="s">
        <v>901</v>
      </c>
      <c r="B179" s="551" t="s">
        <v>752</v>
      </c>
      <c r="C179" s="552" t="s">
        <v>904</v>
      </c>
    </row>
    <row r="180" spans="1:3" ht="22.5">
      <c r="A180" s="536" t="s">
        <v>903</v>
      </c>
      <c r="B180" s="569" t="s">
        <v>753</v>
      </c>
      <c r="C180" s="552" t="s">
        <v>906</v>
      </c>
    </row>
    <row r="181" spans="1:3" ht="22.5">
      <c r="A181" s="536" t="s">
        <v>905</v>
      </c>
      <c r="B181" s="551" t="s">
        <v>754</v>
      </c>
      <c r="C181" s="553" t="s">
        <v>908</v>
      </c>
    </row>
    <row r="182" spans="1:3">
      <c r="A182" s="578" t="s">
        <v>907</v>
      </c>
      <c r="B182" s="554" t="s">
        <v>755</v>
      </c>
      <c r="C182" s="549" t="s">
        <v>909</v>
      </c>
    </row>
    <row r="183" spans="1:3" ht="22.5">
      <c r="A183" s="536"/>
      <c r="B183" s="555" t="s">
        <v>910</v>
      </c>
      <c r="C183" s="539" t="s">
        <v>911</v>
      </c>
    </row>
    <row r="184" spans="1:3" ht="22.5">
      <c r="A184" s="536"/>
      <c r="B184" s="555" t="s">
        <v>912</v>
      </c>
      <c r="C184" s="539" t="s">
        <v>913</v>
      </c>
    </row>
    <row r="185" spans="1:3" ht="22.5">
      <c r="A185" s="536"/>
      <c r="B185" s="555" t="s">
        <v>914</v>
      </c>
      <c r="C185" s="539" t="s">
        <v>915</v>
      </c>
    </row>
    <row r="186" spans="1:3">
      <c r="A186" s="536"/>
      <c r="B186" s="920" t="s">
        <v>916</v>
      </c>
      <c r="C186" s="921"/>
    </row>
    <row r="187" spans="1:3" ht="50.1" customHeight="1">
      <c r="A187" s="536"/>
      <c r="B187" s="918" t="s">
        <v>958</v>
      </c>
      <c r="C187" s="919"/>
    </row>
    <row r="188" spans="1:3">
      <c r="A188" s="544">
        <v>1</v>
      </c>
      <c r="B188" s="543" t="s">
        <v>775</v>
      </c>
      <c r="C188" s="543" t="s">
        <v>775</v>
      </c>
    </row>
    <row r="189" spans="1:3" ht="33.75">
      <c r="A189" s="544">
        <v>2</v>
      </c>
      <c r="B189" s="543" t="s">
        <v>917</v>
      </c>
      <c r="C189" s="543" t="s">
        <v>918</v>
      </c>
    </row>
    <row r="190" spans="1:3">
      <c r="A190" s="544">
        <v>3</v>
      </c>
      <c r="B190" s="543" t="s">
        <v>777</v>
      </c>
      <c r="C190" s="543" t="s">
        <v>919</v>
      </c>
    </row>
    <row r="191" spans="1:3" ht="22.5">
      <c r="A191" s="544">
        <v>4</v>
      </c>
      <c r="B191" s="543" t="s">
        <v>778</v>
      </c>
      <c r="C191" s="543" t="s">
        <v>920</v>
      </c>
    </row>
    <row r="192" spans="1:3" ht="22.5">
      <c r="A192" s="544">
        <v>5</v>
      </c>
      <c r="B192" s="543" t="s">
        <v>779</v>
      </c>
      <c r="C192" s="543" t="s">
        <v>959</v>
      </c>
    </row>
    <row r="193" spans="1:4" ht="45">
      <c r="A193" s="544">
        <v>6</v>
      </c>
      <c r="B193" s="543" t="s">
        <v>780</v>
      </c>
      <c r="C193" s="543" t="s">
        <v>921</v>
      </c>
    </row>
    <row r="194" spans="1:4">
      <c r="A194" s="536"/>
      <c r="B194" s="920" t="s">
        <v>922</v>
      </c>
      <c r="C194" s="921"/>
    </row>
    <row r="195" spans="1:4" ht="26.1" customHeight="1">
      <c r="A195" s="536"/>
      <c r="B195" s="930" t="s">
        <v>945</v>
      </c>
      <c r="C195" s="932"/>
    </row>
    <row r="196" spans="1:4" ht="22.5">
      <c r="A196" s="536">
        <v>1.1000000000000001</v>
      </c>
      <c r="B196" s="556" t="s">
        <v>790</v>
      </c>
      <c r="C196" s="570" t="s">
        <v>923</v>
      </c>
      <c r="D196" s="571"/>
    </row>
    <row r="197" spans="1:4" ht="12.75">
      <c r="A197" s="536" t="s">
        <v>252</v>
      </c>
      <c r="B197" s="557" t="s">
        <v>791</v>
      </c>
      <c r="C197" s="570" t="s">
        <v>924</v>
      </c>
      <c r="D197" s="572"/>
    </row>
    <row r="198" spans="1:4" ht="12.75">
      <c r="A198" s="536" t="s">
        <v>792</v>
      </c>
      <c r="B198" s="558" t="s">
        <v>793</v>
      </c>
      <c r="C198" s="883" t="s">
        <v>946</v>
      </c>
      <c r="D198" s="573"/>
    </row>
    <row r="199" spans="1:4" ht="12.75">
      <c r="A199" s="536" t="s">
        <v>794</v>
      </c>
      <c r="B199" s="558" t="s">
        <v>795</v>
      </c>
      <c r="C199" s="883"/>
      <c r="D199" s="573"/>
    </row>
    <row r="200" spans="1:4" ht="12.75">
      <c r="A200" s="536" t="s">
        <v>796</v>
      </c>
      <c r="B200" s="558" t="s">
        <v>797</v>
      </c>
      <c r="C200" s="883"/>
      <c r="D200" s="573"/>
    </row>
    <row r="201" spans="1:4" ht="12.75">
      <c r="A201" s="536" t="s">
        <v>798</v>
      </c>
      <c r="B201" s="558" t="s">
        <v>799</v>
      </c>
      <c r="C201" s="883"/>
      <c r="D201" s="573"/>
    </row>
    <row r="202" spans="1:4" ht="22.5">
      <c r="A202" s="536">
        <v>1.2</v>
      </c>
      <c r="B202" s="559" t="s">
        <v>800</v>
      </c>
      <c r="C202" s="560" t="s">
        <v>925</v>
      </c>
      <c r="D202" s="574"/>
    </row>
    <row r="203" spans="1:4" ht="22.5">
      <c r="A203" s="536" t="s">
        <v>802</v>
      </c>
      <c r="B203" s="561" t="s">
        <v>803</v>
      </c>
      <c r="C203" s="562" t="s">
        <v>926</v>
      </c>
      <c r="D203" s="575"/>
    </row>
    <row r="204" spans="1:4" ht="23.25">
      <c r="A204" s="536" t="s">
        <v>804</v>
      </c>
      <c r="B204" s="563" t="s">
        <v>805</v>
      </c>
      <c r="C204" s="562" t="s">
        <v>927</v>
      </c>
      <c r="D204" s="576"/>
    </row>
    <row r="205" spans="1:4" ht="12.75">
      <c r="A205" s="536" t="s">
        <v>806</v>
      </c>
      <c r="B205" s="564" t="s">
        <v>807</v>
      </c>
      <c r="C205" s="560" t="s">
        <v>928</v>
      </c>
      <c r="D205" s="575"/>
    </row>
    <row r="206" spans="1:4" ht="18" customHeight="1">
      <c r="A206" s="536" t="s">
        <v>808</v>
      </c>
      <c r="B206" s="567" t="s">
        <v>809</v>
      </c>
      <c r="C206" s="560" t="s">
        <v>929</v>
      </c>
      <c r="D206" s="576"/>
    </row>
    <row r="207" spans="1:4" ht="22.5">
      <c r="A207" s="536">
        <v>1.4</v>
      </c>
      <c r="B207" s="561" t="s">
        <v>941</v>
      </c>
      <c r="C207" s="565" t="s">
        <v>930</v>
      </c>
      <c r="D207" s="577"/>
    </row>
    <row r="208" spans="1:4" ht="12.75">
      <c r="A208" s="536">
        <v>1.5</v>
      </c>
      <c r="B208" s="561" t="s">
        <v>942</v>
      </c>
      <c r="C208" s="565" t="s">
        <v>930</v>
      </c>
      <c r="D208" s="577"/>
    </row>
    <row r="209" spans="1:3">
      <c r="A209" s="536"/>
      <c r="B209" s="911" t="s">
        <v>931</v>
      </c>
      <c r="C209" s="911"/>
    </row>
    <row r="210" spans="1:3" ht="24.6" customHeight="1">
      <c r="A210" s="536"/>
      <c r="B210" s="930" t="s">
        <v>932</v>
      </c>
      <c r="C210" s="930"/>
    </row>
    <row r="211" spans="1:3" ht="22.5">
      <c r="A211" s="544"/>
      <c r="B211" s="538" t="s">
        <v>683</v>
      </c>
      <c r="C211" s="546" t="s">
        <v>879</v>
      </c>
    </row>
    <row r="212" spans="1:3" ht="22.5">
      <c r="A212" s="544"/>
      <c r="B212" s="538" t="s">
        <v>684</v>
      </c>
      <c r="C212" s="546" t="s">
        <v>880</v>
      </c>
    </row>
    <row r="213" spans="1:3" ht="22.5">
      <c r="A213" s="536"/>
      <c r="B213" s="538" t="s">
        <v>685</v>
      </c>
      <c r="C213" s="546" t="s">
        <v>933</v>
      </c>
    </row>
    <row r="214" spans="1:3">
      <c r="A214" s="536"/>
      <c r="B214" s="911" t="s">
        <v>934</v>
      </c>
      <c r="C214" s="911"/>
    </row>
    <row r="215" spans="1:3" ht="39.6" customHeight="1">
      <c r="A215" s="544"/>
      <c r="B215" s="931" t="s">
        <v>947</v>
      </c>
      <c r="C215" s="931"/>
    </row>
    <row r="216" spans="1:3">
      <c r="B216" s="911" t="s">
        <v>988</v>
      </c>
      <c r="C216" s="911"/>
    </row>
    <row r="217" spans="1:3" ht="25.5">
      <c r="A217" s="595">
        <v>1</v>
      </c>
      <c r="B217" s="591" t="s">
        <v>964</v>
      </c>
      <c r="C217" s="592" t="s">
        <v>976</v>
      </c>
    </row>
    <row r="218" spans="1:3" ht="12.75">
      <c r="A218" s="595">
        <v>2</v>
      </c>
      <c r="B218" s="591" t="s">
        <v>965</v>
      </c>
      <c r="C218" s="592" t="s">
        <v>977</v>
      </c>
    </row>
    <row r="219" spans="1:3" ht="25.5">
      <c r="A219" s="595">
        <v>3</v>
      </c>
      <c r="B219" s="591" t="s">
        <v>966</v>
      </c>
      <c r="C219" s="591" t="s">
        <v>978</v>
      </c>
    </row>
    <row r="220" spans="1:3" ht="12.75">
      <c r="A220" s="595">
        <v>4</v>
      </c>
      <c r="B220" s="591" t="s">
        <v>967</v>
      </c>
      <c r="C220" s="591" t="s">
        <v>979</v>
      </c>
    </row>
    <row r="221" spans="1:3" ht="25.5">
      <c r="A221" s="595">
        <v>5</v>
      </c>
      <c r="B221" s="591" t="s">
        <v>968</v>
      </c>
      <c r="C221" s="591" t="s">
        <v>980</v>
      </c>
    </row>
    <row r="222" spans="1:3" ht="12.75">
      <c r="A222" s="595">
        <v>6</v>
      </c>
      <c r="B222" s="591" t="s">
        <v>969</v>
      </c>
      <c r="C222" s="591" t="s">
        <v>981</v>
      </c>
    </row>
    <row r="223" spans="1:3" ht="25.5">
      <c r="A223" s="595">
        <v>7</v>
      </c>
      <c r="B223" s="591" t="s">
        <v>970</v>
      </c>
      <c r="C223" s="591" t="s">
        <v>982</v>
      </c>
    </row>
    <row r="224" spans="1:3" ht="12.75">
      <c r="A224" s="595">
        <v>7.1</v>
      </c>
      <c r="B224" s="593" t="s">
        <v>971</v>
      </c>
      <c r="C224" s="591" t="s">
        <v>983</v>
      </c>
    </row>
    <row r="225" spans="1:3" ht="25.5">
      <c r="A225" s="595">
        <v>7.2</v>
      </c>
      <c r="B225" s="593" t="s">
        <v>972</v>
      </c>
      <c r="C225" s="591" t="s">
        <v>984</v>
      </c>
    </row>
    <row r="226" spans="1:3" ht="12.75">
      <c r="A226" s="595">
        <v>7.3</v>
      </c>
      <c r="B226" s="594" t="s">
        <v>973</v>
      </c>
      <c r="C226" s="591" t="s">
        <v>985</v>
      </c>
    </row>
    <row r="227" spans="1:3" ht="12.75">
      <c r="A227" s="595">
        <v>8</v>
      </c>
      <c r="B227" s="591" t="s">
        <v>974</v>
      </c>
      <c r="C227" s="592" t="s">
        <v>986</v>
      </c>
    </row>
    <row r="228" spans="1:3" ht="12.75">
      <c r="A228" s="595">
        <v>9</v>
      </c>
      <c r="B228" s="591" t="s">
        <v>975</v>
      </c>
      <c r="C228" s="592" t="s">
        <v>987</v>
      </c>
    </row>
    <row r="229" spans="1:3" ht="25.5">
      <c r="A229" s="595">
        <v>10.1</v>
      </c>
      <c r="B229" s="607" t="s">
        <v>1005</v>
      </c>
      <c r="C229" s="592" t="s">
        <v>1006</v>
      </c>
    </row>
    <row r="230" spans="1:3" ht="12.75">
      <c r="A230" s="927"/>
      <c r="B230" s="604" t="s">
        <v>785</v>
      </c>
      <c r="C230" s="592" t="s">
        <v>1003</v>
      </c>
    </row>
    <row r="231" spans="1:3" ht="25.5">
      <c r="A231" s="928"/>
      <c r="B231" s="604" t="s">
        <v>1001</v>
      </c>
      <c r="C231" s="592" t="s">
        <v>1002</v>
      </c>
    </row>
    <row r="232" spans="1:3" ht="12.75">
      <c r="A232" s="928"/>
      <c r="B232" s="604" t="s">
        <v>989</v>
      </c>
      <c r="C232" s="592" t="s">
        <v>991</v>
      </c>
    </row>
    <row r="233" spans="1:3" ht="24">
      <c r="A233" s="928"/>
      <c r="B233" s="604" t="s">
        <v>996</v>
      </c>
      <c r="C233" s="605" t="s">
        <v>997</v>
      </c>
    </row>
    <row r="234" spans="1:3" ht="40.5" customHeight="1">
      <c r="A234" s="928"/>
      <c r="B234" s="604" t="s">
        <v>995</v>
      </c>
      <c r="C234" s="592" t="s">
        <v>998</v>
      </c>
    </row>
    <row r="235" spans="1:3" ht="24" customHeight="1">
      <c r="A235" s="928"/>
      <c r="B235" s="604" t="s">
        <v>1000</v>
      </c>
      <c r="C235" s="592" t="s">
        <v>1004</v>
      </c>
    </row>
    <row r="236" spans="1:3" ht="25.5">
      <c r="A236" s="929"/>
      <c r="B236" s="604" t="s">
        <v>990</v>
      </c>
      <c r="C236" s="592" t="s">
        <v>992</v>
      </c>
    </row>
  </sheetData>
  <mergeCells count="133">
    <mergeCell ref="A230:A236"/>
    <mergeCell ref="B216:C216"/>
    <mergeCell ref="C198:C201"/>
    <mergeCell ref="B209:C209"/>
    <mergeCell ref="B210:C210"/>
    <mergeCell ref="B214:C214"/>
    <mergeCell ref="B215:C215"/>
    <mergeCell ref="B168:C168"/>
    <mergeCell ref="B169:C169"/>
    <mergeCell ref="B186:C186"/>
    <mergeCell ref="B187:C187"/>
    <mergeCell ref="B194:C194"/>
    <mergeCell ref="B195:C195"/>
    <mergeCell ref="B156:C156"/>
    <mergeCell ref="B157:C157"/>
    <mergeCell ref="B158:C158"/>
    <mergeCell ref="B159:C159"/>
    <mergeCell ref="B160:C160"/>
    <mergeCell ref="B165:C165"/>
    <mergeCell ref="B116:C116"/>
    <mergeCell ref="B117:C117"/>
    <mergeCell ref="B118:C118"/>
    <mergeCell ref="B146:C146"/>
    <mergeCell ref="B155:C155"/>
    <mergeCell ref="C147:C152"/>
    <mergeCell ref="B110:C110"/>
    <mergeCell ref="A111:C111"/>
    <mergeCell ref="A112:C112"/>
    <mergeCell ref="B113:C113"/>
    <mergeCell ref="B114:C114"/>
    <mergeCell ref="B115:C115"/>
    <mergeCell ref="A97:C97"/>
    <mergeCell ref="A105:C105"/>
    <mergeCell ref="B106:C106"/>
    <mergeCell ref="A107:C107"/>
    <mergeCell ref="B108:C108"/>
    <mergeCell ref="B109:C109"/>
    <mergeCell ref="B91:C91"/>
    <mergeCell ref="B92:C92"/>
    <mergeCell ref="B93:C93"/>
    <mergeCell ref="B94:C94"/>
    <mergeCell ref="B95:C95"/>
    <mergeCell ref="A96:C96"/>
    <mergeCell ref="B85:C85"/>
    <mergeCell ref="B86:C86"/>
    <mergeCell ref="B87:C87"/>
    <mergeCell ref="A88:C88"/>
    <mergeCell ref="B89:C89"/>
    <mergeCell ref="B90:C90"/>
    <mergeCell ref="B79:C79"/>
    <mergeCell ref="A80:C80"/>
    <mergeCell ref="B81:C81"/>
    <mergeCell ref="B82:C82"/>
    <mergeCell ref="B83:C83"/>
    <mergeCell ref="B84:C84"/>
    <mergeCell ref="B73:C73"/>
    <mergeCell ref="B74:C74"/>
    <mergeCell ref="B75:C75"/>
    <mergeCell ref="A76:C76"/>
    <mergeCell ref="B77:C77"/>
    <mergeCell ref="B78:C78"/>
    <mergeCell ref="A67:C67"/>
    <mergeCell ref="B68:C68"/>
    <mergeCell ref="B69:C69"/>
    <mergeCell ref="B70:C70"/>
    <mergeCell ref="B71:C71"/>
    <mergeCell ref="B72:C72"/>
    <mergeCell ref="B61:C61"/>
    <mergeCell ref="B62:C62"/>
    <mergeCell ref="B63:C63"/>
    <mergeCell ref="B64:C64"/>
    <mergeCell ref="A65:C65"/>
    <mergeCell ref="B66:C66"/>
    <mergeCell ref="A55:C55"/>
    <mergeCell ref="B56:C56"/>
    <mergeCell ref="B57:C57"/>
    <mergeCell ref="B58:C58"/>
    <mergeCell ref="B59:C59"/>
    <mergeCell ref="B60:C60"/>
    <mergeCell ref="B49:C49"/>
    <mergeCell ref="B50:C50"/>
    <mergeCell ref="B51:C51"/>
    <mergeCell ref="B52:C52"/>
    <mergeCell ref="B53:C53"/>
    <mergeCell ref="B54:C54"/>
    <mergeCell ref="B43:C43"/>
    <mergeCell ref="B44:C44"/>
    <mergeCell ref="B45:C45"/>
    <mergeCell ref="A46:C46"/>
    <mergeCell ref="B47:C47"/>
    <mergeCell ref="A48:C48"/>
    <mergeCell ref="B37:C37"/>
    <mergeCell ref="B38:C38"/>
    <mergeCell ref="B39:C39"/>
    <mergeCell ref="B40:C40"/>
    <mergeCell ref="B41:C41"/>
    <mergeCell ref="A42:C42"/>
    <mergeCell ref="B31:C31"/>
    <mergeCell ref="B32:C32"/>
    <mergeCell ref="B33:C33"/>
    <mergeCell ref="B34:C34"/>
    <mergeCell ref="B35:C35"/>
    <mergeCell ref="B36:C36"/>
    <mergeCell ref="B25:C25"/>
    <mergeCell ref="A26:C26"/>
    <mergeCell ref="B27:C27"/>
    <mergeCell ref="A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B7:C7"/>
    <mergeCell ref="B8:C8"/>
    <mergeCell ref="B9:C9"/>
    <mergeCell ref="B10:C10"/>
    <mergeCell ref="B11:C11"/>
    <mergeCell ref="B12:C12"/>
    <mergeCell ref="A1:C1"/>
    <mergeCell ref="B2:C2"/>
    <mergeCell ref="B3:C3"/>
    <mergeCell ref="A4:C4"/>
    <mergeCell ref="B5:C5"/>
    <mergeCell ref="B6:C6"/>
  </mergeCells>
  <conditionalFormatting sqref="B226">
    <cfRule type="duplicateValues" dxfId="3" priority="1"/>
    <cfRule type="duplicateValues" dxfId="2" priority="2"/>
  </conditionalFormatting>
  <conditionalFormatting sqref="B226">
    <cfRule type="duplicateValues" dxfId="1" priority="3"/>
  </conditionalFormatting>
  <conditionalFormatting sqref="B226">
    <cfRule type="duplicateValues" dxfId="0" priority="4"/>
  </conditionalFormatting>
  <pageMargins left="0.25" right="0.25"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4"/>
  <sheetViews>
    <sheetView workbookViewId="0">
      <pane xSplit="1" ySplit="5" topLeftCell="B38" activePane="bottomRight" state="frozen"/>
      <selection pane="topRight" activeCell="B1" sqref="B1"/>
      <selection pane="bottomLeft" activeCell="A5" sqref="A5"/>
      <selection pane="bottomRight" activeCell="D45" sqref="D45"/>
    </sheetView>
  </sheetViews>
  <sheetFormatPr defaultRowHeight="15"/>
  <cols>
    <col min="1" max="1" width="9.5703125" style="1" bestFit="1" customWidth="1"/>
    <col min="2" max="2" width="55.140625" style="1" bestFit="1" customWidth="1"/>
    <col min="3" max="3" width="11.7109375" style="690" customWidth="1"/>
    <col min="4" max="4" width="13.28515625" style="690" customWidth="1"/>
    <col min="5" max="5" width="14.5703125" style="690" customWidth="1"/>
    <col min="6" max="6" width="11.7109375" style="690" customWidth="1"/>
    <col min="7" max="7" width="13.7109375" style="690" customWidth="1"/>
    <col min="8" max="8" width="14.5703125" style="690" customWidth="1"/>
  </cols>
  <sheetData>
    <row r="1" spans="1:8" ht="15.75">
      <c r="A1" s="17" t="s">
        <v>188</v>
      </c>
      <c r="B1" s="320" t="str">
        <f>Info!C2</f>
        <v>სს "ზირაათ ბანკი საქართველო"</v>
      </c>
    </row>
    <row r="2" spans="1:8" ht="15.75">
      <c r="A2" s="17" t="s">
        <v>189</v>
      </c>
      <c r="B2" s="661">
        <f>'1. key ratios'!B2</f>
        <v>44651</v>
      </c>
    </row>
    <row r="3" spans="1:8" ht="15.75">
      <c r="A3" s="17"/>
    </row>
    <row r="4" spans="1:8" ht="16.5" thickBot="1">
      <c r="A4" s="29" t="s">
        <v>406</v>
      </c>
      <c r="B4" s="66" t="s">
        <v>244</v>
      </c>
      <c r="C4" s="745"/>
      <c r="D4" s="746"/>
      <c r="E4" s="746"/>
      <c r="F4" s="747"/>
      <c r="G4" s="747"/>
      <c r="H4" s="748" t="s">
        <v>93</v>
      </c>
    </row>
    <row r="5" spans="1:8" ht="15.75">
      <c r="A5" s="31"/>
      <c r="B5" s="32"/>
      <c r="C5" s="767" t="s">
        <v>194</v>
      </c>
      <c r="D5" s="768"/>
      <c r="E5" s="769"/>
      <c r="F5" s="767" t="s">
        <v>195</v>
      </c>
      <c r="G5" s="768"/>
      <c r="H5" s="770"/>
    </row>
    <row r="6" spans="1:8" ht="15.75">
      <c r="A6" s="33" t="s">
        <v>26</v>
      </c>
      <c r="B6" s="34" t="s">
        <v>153</v>
      </c>
      <c r="C6" s="35" t="s">
        <v>27</v>
      </c>
      <c r="D6" s="35" t="s">
        <v>94</v>
      </c>
      <c r="E6" s="35" t="s">
        <v>68</v>
      </c>
      <c r="F6" s="35" t="s">
        <v>27</v>
      </c>
      <c r="G6" s="35" t="s">
        <v>94</v>
      </c>
      <c r="H6" s="36" t="s">
        <v>68</v>
      </c>
    </row>
    <row r="7" spans="1:8" ht="15.75">
      <c r="A7" s="33">
        <v>1</v>
      </c>
      <c r="B7" s="37" t="s">
        <v>154</v>
      </c>
      <c r="C7" s="749">
        <v>2187443</v>
      </c>
      <c r="D7" s="749">
        <v>10119776.343499999</v>
      </c>
      <c r="E7" s="750">
        <v>12307219.343499999</v>
      </c>
      <c r="F7" s="751">
        <v>2033143.52</v>
      </c>
      <c r="G7" s="752">
        <v>6733148.4846000001</v>
      </c>
      <c r="H7" s="753">
        <v>8766292.0045999996</v>
      </c>
    </row>
    <row r="8" spans="1:8" ht="15.75">
      <c r="A8" s="33">
        <v>2</v>
      </c>
      <c r="B8" s="37" t="s">
        <v>155</v>
      </c>
      <c r="C8" s="749">
        <v>1236125.8700000001</v>
      </c>
      <c r="D8" s="749">
        <v>45247912.950000003</v>
      </c>
      <c r="E8" s="750">
        <v>46484038.82</v>
      </c>
      <c r="F8" s="751">
        <v>8043942.25</v>
      </c>
      <c r="G8" s="752">
        <v>24799864.243100002</v>
      </c>
      <c r="H8" s="753">
        <v>32843806.493100002</v>
      </c>
    </row>
    <row r="9" spans="1:8" ht="15.75">
      <c r="A9" s="33">
        <v>3</v>
      </c>
      <c r="B9" s="37" t="s">
        <v>156</v>
      </c>
      <c r="C9" s="749">
        <v>10522831.93</v>
      </c>
      <c r="D9" s="749">
        <v>3950397.0604999997</v>
      </c>
      <c r="E9" s="750">
        <v>14473228.990499999</v>
      </c>
      <c r="F9" s="751">
        <v>24436.43</v>
      </c>
      <c r="G9" s="752">
        <v>3597122.9112</v>
      </c>
      <c r="H9" s="753">
        <v>3621559.3412000001</v>
      </c>
    </row>
    <row r="10" spans="1:8" ht="15.75">
      <c r="A10" s="33">
        <v>4</v>
      </c>
      <c r="B10" s="37" t="s">
        <v>185</v>
      </c>
      <c r="C10" s="749">
        <v>0</v>
      </c>
      <c r="D10" s="749">
        <v>0</v>
      </c>
      <c r="E10" s="750">
        <v>0</v>
      </c>
      <c r="F10" s="751">
        <v>0</v>
      </c>
      <c r="G10" s="752">
        <v>0</v>
      </c>
      <c r="H10" s="753">
        <v>0</v>
      </c>
    </row>
    <row r="11" spans="1:8" ht="15.75">
      <c r="A11" s="33">
        <v>5</v>
      </c>
      <c r="B11" s="37" t="s">
        <v>157</v>
      </c>
      <c r="C11" s="749">
        <v>1997026.96</v>
      </c>
      <c r="D11" s="749">
        <v>0</v>
      </c>
      <c r="E11" s="750">
        <v>1997026.96</v>
      </c>
      <c r="F11" s="751">
        <v>23430102.859999999</v>
      </c>
      <c r="G11" s="752">
        <v>0</v>
      </c>
      <c r="H11" s="753">
        <v>23430102.859999999</v>
      </c>
    </row>
    <row r="12" spans="1:8" ht="15.75">
      <c r="A12" s="33">
        <v>6.1</v>
      </c>
      <c r="B12" s="38" t="s">
        <v>158</v>
      </c>
      <c r="C12" s="749">
        <v>60082147.279999994</v>
      </c>
      <c r="D12" s="749">
        <v>40676618.493199997</v>
      </c>
      <c r="E12" s="750">
        <v>100758765.77319999</v>
      </c>
      <c r="F12" s="751">
        <v>34088307.140000001</v>
      </c>
      <c r="G12" s="752">
        <v>20005512.2267</v>
      </c>
      <c r="H12" s="753">
        <v>54093819.366700001</v>
      </c>
    </row>
    <row r="13" spans="1:8" ht="15.75">
      <c r="A13" s="33">
        <v>6.2</v>
      </c>
      <c r="B13" s="38" t="s">
        <v>159</v>
      </c>
      <c r="C13" s="749">
        <v>-3493996.76</v>
      </c>
      <c r="D13" s="749">
        <v>-1760087.6214999999</v>
      </c>
      <c r="E13" s="750">
        <v>-5254084.3815000001</v>
      </c>
      <c r="F13" s="751">
        <v>-2682365.4500000002</v>
      </c>
      <c r="G13" s="752">
        <v>-1864348.3592000001</v>
      </c>
      <c r="H13" s="753">
        <v>-4546713.8092</v>
      </c>
    </row>
    <row r="14" spans="1:8" ht="15.75">
      <c r="A14" s="33">
        <v>6</v>
      </c>
      <c r="B14" s="37" t="s">
        <v>160</v>
      </c>
      <c r="C14" s="750">
        <v>56588150.519999996</v>
      </c>
      <c r="D14" s="750">
        <v>38916530.871699996</v>
      </c>
      <c r="E14" s="750">
        <v>95504681.3917</v>
      </c>
      <c r="F14" s="750">
        <v>31405941.690000001</v>
      </c>
      <c r="G14" s="750">
        <v>18141163.8675</v>
      </c>
      <c r="H14" s="750">
        <v>49547105.557500005</v>
      </c>
    </row>
    <row r="15" spans="1:8" ht="15.75">
      <c r="A15" s="33">
        <v>7</v>
      </c>
      <c r="B15" s="37" t="s">
        <v>161</v>
      </c>
      <c r="C15" s="749">
        <v>402719.08999999997</v>
      </c>
      <c r="D15" s="749">
        <v>142885.47739999997</v>
      </c>
      <c r="E15" s="750">
        <v>545604.56739999994</v>
      </c>
      <c r="F15" s="751">
        <v>387832.73</v>
      </c>
      <c r="G15" s="752">
        <v>226783.54949999999</v>
      </c>
      <c r="H15" s="753">
        <v>614616.27949999995</v>
      </c>
    </row>
    <row r="16" spans="1:8" ht="15.75">
      <c r="A16" s="33">
        <v>8</v>
      </c>
      <c r="B16" s="37" t="s">
        <v>162</v>
      </c>
      <c r="C16" s="749">
        <v>28500</v>
      </c>
      <c r="D16" s="749">
        <v>0</v>
      </c>
      <c r="E16" s="750">
        <v>28500</v>
      </c>
      <c r="F16" s="751">
        <v>62320</v>
      </c>
      <c r="G16" s="749">
        <v>0</v>
      </c>
      <c r="H16" s="753">
        <v>62320</v>
      </c>
    </row>
    <row r="17" spans="1:8" ht="15.75">
      <c r="A17" s="33">
        <v>9</v>
      </c>
      <c r="B17" s="37" t="s">
        <v>163</v>
      </c>
      <c r="C17" s="749">
        <v>0</v>
      </c>
      <c r="D17" s="749">
        <v>0</v>
      </c>
      <c r="E17" s="750">
        <v>0</v>
      </c>
      <c r="F17" s="751">
        <v>0</v>
      </c>
      <c r="G17" s="749">
        <v>0</v>
      </c>
      <c r="H17" s="753">
        <v>0</v>
      </c>
    </row>
    <row r="18" spans="1:8" ht="15.75">
      <c r="A18" s="33">
        <v>10</v>
      </c>
      <c r="B18" s="37" t="s">
        <v>164</v>
      </c>
      <c r="C18" s="749">
        <v>5932257.5899999999</v>
      </c>
      <c r="D18" s="749">
        <v>0</v>
      </c>
      <c r="E18" s="750">
        <v>5932257.5899999999</v>
      </c>
      <c r="F18" s="751">
        <v>6666212.5800000001</v>
      </c>
      <c r="G18" s="749">
        <v>0</v>
      </c>
      <c r="H18" s="753">
        <v>6666212.5800000001</v>
      </c>
    </row>
    <row r="19" spans="1:8" ht="15.75">
      <c r="A19" s="33">
        <v>11</v>
      </c>
      <c r="B19" s="37" t="s">
        <v>165</v>
      </c>
      <c r="C19" s="749">
        <v>1127947.06</v>
      </c>
      <c r="D19" s="749">
        <v>573307.12780000002</v>
      </c>
      <c r="E19" s="750">
        <v>1701254.1878</v>
      </c>
      <c r="F19" s="751">
        <v>619331.59</v>
      </c>
      <c r="G19" s="752">
        <v>814724.48609999998</v>
      </c>
      <c r="H19" s="753">
        <v>1434056.0760999999</v>
      </c>
    </row>
    <row r="20" spans="1:8" ht="15.75">
      <c r="A20" s="33">
        <v>12</v>
      </c>
      <c r="B20" s="39" t="s">
        <v>166</v>
      </c>
      <c r="C20" s="750">
        <v>80023002.020000011</v>
      </c>
      <c r="D20" s="750">
        <v>98950809.830899999</v>
      </c>
      <c r="E20" s="750">
        <v>178973811.85089999</v>
      </c>
      <c r="F20" s="750">
        <v>72673263.650000006</v>
      </c>
      <c r="G20" s="750">
        <v>54312807.542000011</v>
      </c>
      <c r="H20" s="753">
        <v>126986071.19200002</v>
      </c>
    </row>
    <row r="21" spans="1:8" ht="15.75">
      <c r="A21" s="33"/>
      <c r="B21" s="34" t="s">
        <v>183</v>
      </c>
      <c r="C21" s="754"/>
      <c r="D21" s="754"/>
      <c r="E21" s="754"/>
      <c r="F21" s="755"/>
      <c r="G21" s="756"/>
      <c r="H21" s="757"/>
    </row>
    <row r="22" spans="1:8" ht="15.75">
      <c r="A22" s="33">
        <v>13</v>
      </c>
      <c r="B22" s="37" t="s">
        <v>167</v>
      </c>
      <c r="C22" s="749">
        <v>0</v>
      </c>
      <c r="D22" s="749">
        <v>11629875</v>
      </c>
      <c r="E22" s="750">
        <v>11629875</v>
      </c>
      <c r="F22" s="751">
        <v>0</v>
      </c>
      <c r="G22" s="752">
        <v>2558850</v>
      </c>
      <c r="H22" s="753">
        <v>2558850</v>
      </c>
    </row>
    <row r="23" spans="1:8" ht="15.75">
      <c r="A23" s="33">
        <v>14</v>
      </c>
      <c r="B23" s="37" t="s">
        <v>168</v>
      </c>
      <c r="C23" s="749">
        <v>9615870.5500000007</v>
      </c>
      <c r="D23" s="749">
        <v>58005868.461499996</v>
      </c>
      <c r="E23" s="750">
        <v>67621739.011500001</v>
      </c>
      <c r="F23" s="751">
        <v>8932696.0099999998</v>
      </c>
      <c r="G23" s="752">
        <v>44148361.249499992</v>
      </c>
      <c r="H23" s="753">
        <v>53081057.259499989</v>
      </c>
    </row>
    <row r="24" spans="1:8" ht="15.75">
      <c r="A24" s="33">
        <v>15</v>
      </c>
      <c r="B24" s="37" t="s">
        <v>169</v>
      </c>
      <c r="C24" s="749">
        <v>5479505.4800000004</v>
      </c>
      <c r="D24" s="749">
        <v>8842068.9846999999</v>
      </c>
      <c r="E24" s="750">
        <v>14321574.4647</v>
      </c>
      <c r="F24" s="751">
        <v>2562344.67</v>
      </c>
      <c r="G24" s="752">
        <v>4025658.4182000002</v>
      </c>
      <c r="H24" s="753">
        <v>6588003.0882000001</v>
      </c>
    </row>
    <row r="25" spans="1:8" ht="15.75">
      <c r="A25" s="33">
        <v>16</v>
      </c>
      <c r="B25" s="37" t="s">
        <v>170</v>
      </c>
      <c r="C25" s="749">
        <v>821724</v>
      </c>
      <c r="D25" s="749">
        <v>19603559.232799999</v>
      </c>
      <c r="E25" s="750">
        <v>20425283.232799999</v>
      </c>
      <c r="F25" s="751">
        <v>274288.82</v>
      </c>
      <c r="G25" s="752">
        <v>4226061.8291999996</v>
      </c>
      <c r="H25" s="753">
        <v>4500350.6491999999</v>
      </c>
    </row>
    <row r="26" spans="1:8" ht="15.75">
      <c r="A26" s="33">
        <v>17</v>
      </c>
      <c r="B26" s="37" t="s">
        <v>171</v>
      </c>
      <c r="C26" s="754">
        <v>0</v>
      </c>
      <c r="D26" s="754">
        <v>0</v>
      </c>
      <c r="E26" s="750">
        <v>0</v>
      </c>
      <c r="F26" s="755">
        <v>0</v>
      </c>
      <c r="G26" s="756">
        <v>0</v>
      </c>
      <c r="H26" s="753">
        <v>0</v>
      </c>
    </row>
    <row r="27" spans="1:8" ht="15.75">
      <c r="A27" s="33">
        <v>18</v>
      </c>
      <c r="B27" s="37" t="s">
        <v>172</v>
      </c>
      <c r="C27" s="749">
        <v>0</v>
      </c>
      <c r="D27" s="749">
        <v>0</v>
      </c>
      <c r="E27" s="750">
        <v>0</v>
      </c>
      <c r="F27" s="751">
        <v>0</v>
      </c>
      <c r="G27" s="752">
        <v>0</v>
      </c>
      <c r="H27" s="753">
        <v>0</v>
      </c>
    </row>
    <row r="28" spans="1:8" ht="15.75">
      <c r="A28" s="33">
        <v>19</v>
      </c>
      <c r="B28" s="37" t="s">
        <v>173</v>
      </c>
      <c r="C28" s="749">
        <v>22995.989999999998</v>
      </c>
      <c r="D28" s="749">
        <v>136799.47150000001</v>
      </c>
      <c r="E28" s="750">
        <v>159795.4615</v>
      </c>
      <c r="F28" s="751">
        <v>13514.71</v>
      </c>
      <c r="G28" s="752">
        <v>137253.54250000001</v>
      </c>
      <c r="H28" s="753">
        <v>150768.2525</v>
      </c>
    </row>
    <row r="29" spans="1:8" ht="15.75">
      <c r="A29" s="33">
        <v>20</v>
      </c>
      <c r="B29" s="37" t="s">
        <v>95</v>
      </c>
      <c r="C29" s="749">
        <v>908736.4</v>
      </c>
      <c r="D29" s="749">
        <v>2470169.3328</v>
      </c>
      <c r="E29" s="750">
        <v>3378905.7327999999</v>
      </c>
      <c r="F29" s="751">
        <v>1788814.87</v>
      </c>
      <c r="G29" s="752">
        <v>986274.46580000001</v>
      </c>
      <c r="H29" s="753">
        <v>2775089.3358</v>
      </c>
    </row>
    <row r="30" spans="1:8" ht="15.75">
      <c r="A30" s="33">
        <v>21</v>
      </c>
      <c r="B30" s="37" t="s">
        <v>174</v>
      </c>
      <c r="C30" s="749">
        <v>0</v>
      </c>
      <c r="D30" s="749">
        <v>0</v>
      </c>
      <c r="E30" s="750">
        <v>0</v>
      </c>
      <c r="F30" s="751">
        <v>0</v>
      </c>
      <c r="G30" s="752">
        <v>0</v>
      </c>
      <c r="H30" s="753">
        <v>0</v>
      </c>
    </row>
    <row r="31" spans="1:8" ht="15.75">
      <c r="A31" s="33">
        <v>22</v>
      </c>
      <c r="B31" s="39" t="s">
        <v>175</v>
      </c>
      <c r="C31" s="750">
        <v>16848832.420000002</v>
      </c>
      <c r="D31" s="750">
        <v>100688340.48329999</v>
      </c>
      <c r="E31" s="758">
        <v>117537172.90329999</v>
      </c>
      <c r="F31" s="750">
        <v>13571659.080000002</v>
      </c>
      <c r="G31" s="750">
        <v>56082459.505199991</v>
      </c>
      <c r="H31" s="759">
        <v>69654118.585199997</v>
      </c>
    </row>
    <row r="32" spans="1:8" ht="15.75">
      <c r="A32" s="33"/>
      <c r="B32" s="34" t="s">
        <v>184</v>
      </c>
      <c r="C32" s="754"/>
      <c r="D32" s="754"/>
      <c r="E32" s="749"/>
      <c r="F32" s="755"/>
      <c r="G32" s="756"/>
      <c r="H32" s="757"/>
    </row>
    <row r="33" spans="1:8" ht="15.75">
      <c r="A33" s="33">
        <v>23</v>
      </c>
      <c r="B33" s="37" t="s">
        <v>176</v>
      </c>
      <c r="C33" s="749">
        <v>50000000</v>
      </c>
      <c r="D33" s="754">
        <v>0</v>
      </c>
      <c r="E33" s="750">
        <v>50000000</v>
      </c>
      <c r="F33" s="751">
        <v>50000000</v>
      </c>
      <c r="G33" s="756">
        <v>0</v>
      </c>
      <c r="H33" s="759">
        <v>50000000</v>
      </c>
    </row>
    <row r="34" spans="1:8" ht="15.75">
      <c r="A34" s="33">
        <v>24</v>
      </c>
      <c r="B34" s="37" t="s">
        <v>177</v>
      </c>
      <c r="C34" s="749">
        <v>0</v>
      </c>
      <c r="D34" s="754">
        <v>0</v>
      </c>
      <c r="E34" s="750">
        <v>0</v>
      </c>
      <c r="F34" s="751">
        <v>0</v>
      </c>
      <c r="G34" s="756">
        <v>0</v>
      </c>
      <c r="H34" s="753">
        <v>0</v>
      </c>
    </row>
    <row r="35" spans="1:8" ht="15.75">
      <c r="A35" s="33">
        <v>25</v>
      </c>
      <c r="B35" s="38" t="s">
        <v>178</v>
      </c>
      <c r="C35" s="749">
        <v>0</v>
      </c>
      <c r="D35" s="754">
        <v>0</v>
      </c>
      <c r="E35" s="750">
        <v>0</v>
      </c>
      <c r="F35" s="751">
        <v>0</v>
      </c>
      <c r="G35" s="756">
        <v>0</v>
      </c>
      <c r="H35" s="753">
        <v>0</v>
      </c>
    </row>
    <row r="36" spans="1:8" ht="15.75">
      <c r="A36" s="33">
        <v>26</v>
      </c>
      <c r="B36" s="37" t="s">
        <v>179</v>
      </c>
      <c r="C36" s="749">
        <v>0</v>
      </c>
      <c r="D36" s="754">
        <v>0</v>
      </c>
      <c r="E36" s="750">
        <v>0</v>
      </c>
      <c r="F36" s="751">
        <v>0</v>
      </c>
      <c r="G36" s="756">
        <v>0</v>
      </c>
      <c r="H36" s="753">
        <v>0</v>
      </c>
    </row>
    <row r="37" spans="1:8" ht="15.75">
      <c r="A37" s="33">
        <v>27</v>
      </c>
      <c r="B37" s="37" t="s">
        <v>180</v>
      </c>
      <c r="C37" s="749">
        <v>0</v>
      </c>
      <c r="D37" s="754">
        <v>0</v>
      </c>
      <c r="E37" s="750">
        <v>0</v>
      </c>
      <c r="F37" s="751">
        <v>0</v>
      </c>
      <c r="G37" s="756">
        <v>0</v>
      </c>
      <c r="H37" s="753">
        <v>0</v>
      </c>
    </row>
    <row r="38" spans="1:8" ht="15.75">
      <c r="A38" s="33">
        <v>28</v>
      </c>
      <c r="B38" s="37" t="s">
        <v>181</v>
      </c>
      <c r="C38" s="749">
        <v>11436638.662099998</v>
      </c>
      <c r="D38" s="754">
        <v>0</v>
      </c>
      <c r="E38" s="750">
        <v>11436638.662099998</v>
      </c>
      <c r="F38" s="751">
        <v>7331952.71</v>
      </c>
      <c r="G38" s="756">
        <v>0</v>
      </c>
      <c r="H38" s="753">
        <v>7331952.71</v>
      </c>
    </row>
    <row r="39" spans="1:8" ht="15.75">
      <c r="A39" s="33">
        <v>29</v>
      </c>
      <c r="B39" s="37" t="s">
        <v>196</v>
      </c>
      <c r="C39" s="749">
        <v>0</v>
      </c>
      <c r="D39" s="754">
        <v>0</v>
      </c>
      <c r="E39" s="750">
        <v>0</v>
      </c>
      <c r="F39" s="751">
        <v>0</v>
      </c>
      <c r="G39" s="756">
        <v>0</v>
      </c>
      <c r="H39" s="753">
        <v>0</v>
      </c>
    </row>
    <row r="40" spans="1:8" ht="15.75">
      <c r="A40" s="33">
        <v>30</v>
      </c>
      <c r="B40" s="39" t="s">
        <v>182</v>
      </c>
      <c r="C40" s="749">
        <v>61436638.662100002</v>
      </c>
      <c r="D40" s="749">
        <v>0</v>
      </c>
      <c r="E40" s="750">
        <v>61436638.662100002</v>
      </c>
      <c r="F40" s="749">
        <v>57331952.710000001</v>
      </c>
      <c r="G40" s="749">
        <v>0</v>
      </c>
      <c r="H40" s="753">
        <v>57331952.710000001</v>
      </c>
    </row>
    <row r="41" spans="1:8" ht="16.5" thickBot="1">
      <c r="A41" s="40">
        <v>31</v>
      </c>
      <c r="B41" s="41" t="s">
        <v>197</v>
      </c>
      <c r="C41" s="760">
        <v>78285471.082100004</v>
      </c>
      <c r="D41" s="760">
        <v>100688340.48329999</v>
      </c>
      <c r="E41" s="761">
        <v>178973811.5654</v>
      </c>
      <c r="F41" s="760">
        <v>70903611.790000007</v>
      </c>
      <c r="G41" s="760">
        <v>56082459.505199991</v>
      </c>
      <c r="H41" s="762">
        <v>126986071.29519999</v>
      </c>
    </row>
    <row r="42" spans="1:8">
      <c r="C42" s="763"/>
      <c r="D42" s="763"/>
      <c r="E42" s="763"/>
      <c r="F42" s="763"/>
      <c r="G42" s="763"/>
      <c r="H42" s="763"/>
    </row>
    <row r="43" spans="1:8">
      <c r="B43" s="42"/>
      <c r="C43" s="763"/>
      <c r="D43" s="763"/>
      <c r="E43" s="763"/>
      <c r="F43" s="763"/>
      <c r="G43" s="763"/>
      <c r="H43" s="763"/>
    </row>
    <row r="44" spans="1:8">
      <c r="C44" s="763"/>
      <c r="D44" s="763"/>
      <c r="E44" s="763"/>
      <c r="F44" s="763"/>
      <c r="G44" s="763"/>
      <c r="H44" s="763"/>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zoomScale="80" zoomScaleNormal="80" workbookViewId="0">
      <selection activeCell="C7" sqref="C7:S20"/>
    </sheetView>
  </sheetViews>
  <sheetFormatPr defaultRowHeight="15"/>
  <cols>
    <col min="1" max="1" width="10" bestFit="1" customWidth="1"/>
    <col min="2" max="2" width="71.7109375" customWidth="1"/>
    <col min="3" max="3" width="14.28515625" customWidth="1"/>
    <col min="4" max="4" width="13.140625" bestFit="1" customWidth="1"/>
    <col min="5" max="5" width="12.28515625" bestFit="1" customWidth="1"/>
    <col min="6" max="6" width="16.140625" bestFit="1" customWidth="1"/>
    <col min="7" max="8" width="10" customWidth="1"/>
    <col min="9" max="9" width="10.5703125" bestFit="1" customWidth="1"/>
    <col min="10" max="10" width="13.140625" bestFit="1" customWidth="1"/>
    <col min="11" max="11" width="12.28515625" bestFit="1" customWidth="1"/>
    <col min="12" max="12" width="16.140625" bestFit="1" customWidth="1"/>
    <col min="13" max="14" width="10.7109375" customWidth="1"/>
    <col min="15" max="15" width="18" bestFit="1" customWidth="1"/>
    <col min="16" max="16" width="48" bestFit="1" customWidth="1"/>
    <col min="17" max="17" width="45.85546875" bestFit="1" customWidth="1"/>
    <col min="18" max="18" width="48" bestFit="1" customWidth="1"/>
    <col min="19" max="19" width="44.42578125" bestFit="1" customWidth="1"/>
  </cols>
  <sheetData>
    <row r="1" spans="1:19">
      <c r="A1" s="470" t="s">
        <v>188</v>
      </c>
      <c r="B1" s="409" t="str">
        <f>Info!C2</f>
        <v>სს "ზირაათ ბანკი საქართველო"</v>
      </c>
    </row>
    <row r="2" spans="1:19">
      <c r="A2" s="472" t="s">
        <v>189</v>
      </c>
      <c r="B2" s="474">
        <f>'1. key ratios'!B2</f>
        <v>44651</v>
      </c>
    </row>
    <row r="3" spans="1:19">
      <c r="A3" s="473" t="s">
        <v>963</v>
      </c>
      <c r="B3" s="471"/>
    </row>
    <row r="4" spans="1:19">
      <c r="A4" s="473"/>
      <c r="B4" s="471"/>
    </row>
    <row r="5" spans="1:19" ht="24" customHeight="1">
      <c r="A5" s="933" t="s">
        <v>993</v>
      </c>
      <c r="B5" s="933"/>
      <c r="C5" s="935" t="s">
        <v>785</v>
      </c>
      <c r="D5" s="935"/>
      <c r="E5" s="935"/>
      <c r="F5" s="935"/>
      <c r="G5" s="935"/>
      <c r="H5" s="935"/>
      <c r="I5" s="935" t="s">
        <v>1001</v>
      </c>
      <c r="J5" s="935"/>
      <c r="K5" s="935"/>
      <c r="L5" s="935"/>
      <c r="M5" s="935"/>
      <c r="N5" s="935"/>
      <c r="O5" s="934" t="s">
        <v>989</v>
      </c>
      <c r="P5" s="934" t="s">
        <v>996</v>
      </c>
      <c r="Q5" s="934" t="s">
        <v>995</v>
      </c>
      <c r="R5" s="934" t="s">
        <v>1000</v>
      </c>
      <c r="S5" s="934" t="s">
        <v>990</v>
      </c>
    </row>
    <row r="6" spans="1:19" ht="36" customHeight="1">
      <c r="A6" s="933"/>
      <c r="B6" s="933"/>
      <c r="C6" s="606"/>
      <c r="D6" s="529" t="s">
        <v>816</v>
      </c>
      <c r="E6" s="529" t="s">
        <v>817</v>
      </c>
      <c r="F6" s="529" t="s">
        <v>818</v>
      </c>
      <c r="G6" s="529" t="s">
        <v>819</v>
      </c>
      <c r="H6" s="529" t="s">
        <v>820</v>
      </c>
      <c r="I6" s="606"/>
      <c r="J6" s="529" t="s">
        <v>816</v>
      </c>
      <c r="K6" s="529" t="s">
        <v>817</v>
      </c>
      <c r="L6" s="529" t="s">
        <v>818</v>
      </c>
      <c r="M6" s="529" t="s">
        <v>819</v>
      </c>
      <c r="N6" s="529" t="s">
        <v>820</v>
      </c>
      <c r="O6" s="934"/>
      <c r="P6" s="934"/>
      <c r="Q6" s="934"/>
      <c r="R6" s="934"/>
      <c r="S6" s="934"/>
    </row>
    <row r="7" spans="1:19">
      <c r="A7" s="595">
        <v>1</v>
      </c>
      <c r="B7" s="596" t="s">
        <v>964</v>
      </c>
      <c r="C7" s="645"/>
      <c r="D7" s="645"/>
      <c r="E7" s="645"/>
      <c r="F7" s="645"/>
      <c r="G7" s="645"/>
      <c r="H7" s="645"/>
      <c r="I7" s="645"/>
      <c r="J7" s="645"/>
      <c r="K7" s="645"/>
      <c r="L7" s="645"/>
      <c r="M7" s="645"/>
      <c r="N7" s="645"/>
      <c r="O7" s="645"/>
      <c r="P7" s="646"/>
      <c r="Q7" s="646"/>
      <c r="R7" s="646"/>
      <c r="S7" s="597"/>
    </row>
    <row r="8" spans="1:19">
      <c r="A8" s="595">
        <v>2</v>
      </c>
      <c r="B8" s="598" t="s">
        <v>965</v>
      </c>
      <c r="C8" s="645">
        <v>3664365.4411999998</v>
      </c>
      <c r="D8" s="645">
        <v>3527119.1957</v>
      </c>
      <c r="E8" s="645">
        <v>55760.217100000002</v>
      </c>
      <c r="F8" s="645">
        <v>70486.028399999996</v>
      </c>
      <c r="G8" s="645">
        <v>11000</v>
      </c>
      <c r="H8" s="645"/>
      <c r="I8" s="645">
        <v>102764.3278</v>
      </c>
      <c r="J8" s="645">
        <v>70542.464099999997</v>
      </c>
      <c r="K8" s="645">
        <v>5576.0460000000003</v>
      </c>
      <c r="L8" s="645">
        <v>21145.8177</v>
      </c>
      <c r="M8" s="645">
        <v>5500</v>
      </c>
      <c r="N8" s="645"/>
      <c r="O8" s="645">
        <v>108</v>
      </c>
      <c r="P8" s="646">
        <v>0.11908803193068999</v>
      </c>
      <c r="Q8" s="646">
        <v>0.13775430474048003</v>
      </c>
      <c r="R8" s="646">
        <v>0.1190041</v>
      </c>
      <c r="S8" s="645">
        <v>46.8421187</v>
      </c>
    </row>
    <row r="9" spans="1:19">
      <c r="A9" s="595">
        <v>3</v>
      </c>
      <c r="B9" s="598" t="s">
        <v>966</v>
      </c>
      <c r="C9" s="645"/>
      <c r="D9" s="645"/>
      <c r="E9" s="645"/>
      <c r="F9" s="645"/>
      <c r="G9" s="645"/>
      <c r="H9" s="645"/>
      <c r="I9" s="645"/>
      <c r="J9" s="645"/>
      <c r="K9" s="645"/>
      <c r="L9" s="645"/>
      <c r="M9" s="645"/>
      <c r="N9" s="645"/>
      <c r="O9" s="645"/>
      <c r="P9" s="646"/>
      <c r="Q9" s="646"/>
      <c r="R9" s="646"/>
      <c r="S9" s="645"/>
    </row>
    <row r="10" spans="1:19">
      <c r="A10" s="595">
        <v>4</v>
      </c>
      <c r="B10" s="598" t="s">
        <v>967</v>
      </c>
      <c r="C10" s="645"/>
      <c r="D10" s="645"/>
      <c r="E10" s="645"/>
      <c r="F10" s="645"/>
      <c r="G10" s="645"/>
      <c r="H10" s="645"/>
      <c r="I10" s="645"/>
      <c r="J10" s="645"/>
      <c r="K10" s="645"/>
      <c r="L10" s="645"/>
      <c r="M10" s="645"/>
      <c r="N10" s="645"/>
      <c r="O10" s="645"/>
      <c r="P10" s="646"/>
      <c r="Q10" s="646"/>
      <c r="R10" s="646"/>
      <c r="S10" s="645"/>
    </row>
    <row r="11" spans="1:19">
      <c r="A11" s="595">
        <v>5</v>
      </c>
      <c r="B11" s="598" t="s">
        <v>968</v>
      </c>
      <c r="C11" s="645"/>
      <c r="D11" s="645"/>
      <c r="E11" s="645"/>
      <c r="F11" s="645"/>
      <c r="G11" s="645"/>
      <c r="H11" s="645"/>
      <c r="I11" s="645"/>
      <c r="J11" s="645"/>
      <c r="K11" s="645"/>
      <c r="L11" s="645"/>
      <c r="M11" s="645"/>
      <c r="N11" s="645"/>
      <c r="O11" s="645"/>
      <c r="P11" s="646"/>
      <c r="Q11" s="646"/>
      <c r="R11" s="646"/>
      <c r="S11" s="645"/>
    </row>
    <row r="12" spans="1:19">
      <c r="A12" s="595">
        <v>6</v>
      </c>
      <c r="B12" s="598" t="s">
        <v>969</v>
      </c>
      <c r="C12" s="645"/>
      <c r="D12" s="645"/>
      <c r="E12" s="645"/>
      <c r="F12" s="645"/>
      <c r="G12" s="645"/>
      <c r="H12" s="645"/>
      <c r="I12" s="645"/>
      <c r="J12" s="645"/>
      <c r="K12" s="645"/>
      <c r="L12" s="645"/>
      <c r="M12" s="645"/>
      <c r="N12" s="645"/>
      <c r="O12" s="645"/>
      <c r="P12" s="646"/>
      <c r="Q12" s="646"/>
      <c r="R12" s="646"/>
      <c r="S12" s="645"/>
    </row>
    <row r="13" spans="1:19">
      <c r="A13" s="595">
        <v>7</v>
      </c>
      <c r="B13" s="598" t="s">
        <v>970</v>
      </c>
      <c r="C13" s="645">
        <v>6124574.0447999993</v>
      </c>
      <c r="D13" s="645">
        <v>4591941.5995000005</v>
      </c>
      <c r="E13" s="645">
        <v>211609.20370000001</v>
      </c>
      <c r="F13" s="645">
        <v>1025015.6871</v>
      </c>
      <c r="G13" s="645">
        <v>296007.55450000003</v>
      </c>
      <c r="H13" s="645"/>
      <c r="I13" s="645">
        <v>568508.23639999994</v>
      </c>
      <c r="J13" s="645">
        <v>91838.830600000001</v>
      </c>
      <c r="K13" s="645">
        <v>21160.925499999998</v>
      </c>
      <c r="L13" s="645">
        <v>307504.6875</v>
      </c>
      <c r="M13" s="645">
        <v>148003.7928</v>
      </c>
      <c r="N13" s="645"/>
      <c r="O13" s="645">
        <v>58</v>
      </c>
      <c r="P13" s="646">
        <v>0.10841964401057999</v>
      </c>
      <c r="Q13" s="646">
        <v>0.12254799847223</v>
      </c>
      <c r="R13" s="646">
        <v>9.3578599999999998E-2</v>
      </c>
      <c r="S13" s="645">
        <v>70.197531999999995</v>
      </c>
    </row>
    <row r="14" spans="1:19">
      <c r="A14" s="608">
        <v>7.1</v>
      </c>
      <c r="B14" s="599" t="s">
        <v>971</v>
      </c>
      <c r="C14" s="645">
        <v>5788992.4902999997</v>
      </c>
      <c r="D14" s="645">
        <v>4501862.5195000004</v>
      </c>
      <c r="E14" s="645">
        <v>211609.20370000001</v>
      </c>
      <c r="F14" s="645">
        <v>1025015.6871</v>
      </c>
      <c r="G14" s="645">
        <v>50505.08</v>
      </c>
      <c r="H14" s="645"/>
      <c r="I14" s="645">
        <v>443955.40359999996</v>
      </c>
      <c r="J14" s="645">
        <v>90037.250599999999</v>
      </c>
      <c r="K14" s="645">
        <v>21160.925499999998</v>
      </c>
      <c r="L14" s="645">
        <v>307504.6875</v>
      </c>
      <c r="M14" s="645">
        <v>25252.54</v>
      </c>
      <c r="N14" s="645"/>
      <c r="O14" s="645">
        <v>55</v>
      </c>
      <c r="P14" s="646">
        <v>0.10841964401057999</v>
      </c>
      <c r="Q14" s="646">
        <v>0.12254799847223</v>
      </c>
      <c r="R14" s="646">
        <v>9.33031E-2</v>
      </c>
      <c r="S14" s="645">
        <v>70.084412</v>
      </c>
    </row>
    <row r="15" spans="1:19" ht="25.5">
      <c r="A15" s="608">
        <v>7.2</v>
      </c>
      <c r="B15" s="599" t="s">
        <v>972</v>
      </c>
      <c r="C15" s="645">
        <v>48293.96</v>
      </c>
      <c r="D15" s="645">
        <v>48293.96</v>
      </c>
      <c r="E15" s="645">
        <v>0</v>
      </c>
      <c r="F15" s="645">
        <v>0</v>
      </c>
      <c r="G15" s="645">
        <v>0</v>
      </c>
      <c r="H15" s="645"/>
      <c r="I15" s="645">
        <v>965.88</v>
      </c>
      <c r="J15" s="645">
        <v>965.88</v>
      </c>
      <c r="K15" s="645">
        <v>0</v>
      </c>
      <c r="L15" s="645">
        <v>0</v>
      </c>
      <c r="M15" s="645">
        <v>0</v>
      </c>
      <c r="N15" s="645"/>
      <c r="O15" s="645">
        <v>1</v>
      </c>
      <c r="P15" s="646">
        <v>0</v>
      </c>
      <c r="Q15" s="646">
        <v>0</v>
      </c>
      <c r="R15" s="646">
        <v>0.14000000000000001</v>
      </c>
      <c r="S15" s="645">
        <v>111.03810780000001</v>
      </c>
    </row>
    <row r="16" spans="1:19">
      <c r="A16" s="608">
        <v>7.3</v>
      </c>
      <c r="B16" s="599" t="s">
        <v>973</v>
      </c>
      <c r="C16" s="645">
        <v>287287.59450000001</v>
      </c>
      <c r="D16" s="645">
        <v>41785.120000000003</v>
      </c>
      <c r="E16" s="645">
        <v>0</v>
      </c>
      <c r="F16" s="645">
        <v>0</v>
      </c>
      <c r="G16" s="645">
        <v>245502.47450000001</v>
      </c>
      <c r="H16" s="645"/>
      <c r="I16" s="645">
        <v>123586.9528</v>
      </c>
      <c r="J16" s="645">
        <v>835.7</v>
      </c>
      <c r="K16" s="645">
        <v>0</v>
      </c>
      <c r="L16" s="645">
        <v>0</v>
      </c>
      <c r="M16" s="645">
        <v>122751.2528</v>
      </c>
      <c r="N16" s="645"/>
      <c r="O16" s="645">
        <v>2</v>
      </c>
      <c r="P16" s="646">
        <v>0</v>
      </c>
      <c r="Q16" s="646">
        <v>0</v>
      </c>
      <c r="R16" s="646">
        <v>9.1327199999999997E-2</v>
      </c>
      <c r="S16" s="645">
        <v>65.612091500000005</v>
      </c>
    </row>
    <row r="17" spans="1:19">
      <c r="A17" s="595">
        <v>8</v>
      </c>
      <c r="B17" s="598" t="s">
        <v>974</v>
      </c>
      <c r="C17" s="645"/>
      <c r="D17" s="645"/>
      <c r="E17" s="645"/>
      <c r="F17" s="645"/>
      <c r="G17" s="645"/>
      <c r="H17" s="645"/>
      <c r="I17" s="645"/>
      <c r="J17" s="645"/>
      <c r="K17" s="645"/>
      <c r="L17" s="645"/>
      <c r="M17" s="645"/>
      <c r="N17" s="645"/>
      <c r="O17" s="645"/>
      <c r="P17" s="646"/>
      <c r="Q17" s="646"/>
      <c r="R17" s="646"/>
      <c r="S17" s="645"/>
    </row>
    <row r="18" spans="1:19">
      <c r="A18" s="600">
        <v>9</v>
      </c>
      <c r="B18" s="601" t="s">
        <v>975</v>
      </c>
      <c r="C18" s="647"/>
      <c r="D18" s="647"/>
      <c r="E18" s="647"/>
      <c r="F18" s="647"/>
      <c r="G18" s="647"/>
      <c r="H18" s="647"/>
      <c r="I18" s="647"/>
      <c r="J18" s="647"/>
      <c r="K18" s="647"/>
      <c r="L18" s="647"/>
      <c r="M18" s="647"/>
      <c r="N18" s="647"/>
      <c r="O18" s="647"/>
      <c r="P18" s="648"/>
      <c r="Q18" s="648"/>
      <c r="R18" s="648"/>
      <c r="S18" s="647"/>
    </row>
    <row r="19" spans="1:19">
      <c r="A19" s="602">
        <v>10</v>
      </c>
      <c r="B19" s="603" t="s">
        <v>994</v>
      </c>
      <c r="C19" s="645">
        <v>9788939.4859999996</v>
      </c>
      <c r="D19" s="645">
        <v>8119060.7952000005</v>
      </c>
      <c r="E19" s="645">
        <v>267369.42080000002</v>
      </c>
      <c r="F19" s="645">
        <v>1095501.7154999999</v>
      </c>
      <c r="G19" s="645">
        <v>307007.55450000003</v>
      </c>
      <c r="H19" s="645">
        <v>0</v>
      </c>
      <c r="I19" s="645">
        <v>671272.56419999991</v>
      </c>
      <c r="J19" s="645">
        <v>162381.2947</v>
      </c>
      <c r="K19" s="645">
        <v>26736.9715</v>
      </c>
      <c r="L19" s="645">
        <v>328650.50520000001</v>
      </c>
      <c r="M19" s="645">
        <v>153503.7928</v>
      </c>
      <c r="N19" s="645">
        <v>0</v>
      </c>
      <c r="O19" s="645">
        <v>166</v>
      </c>
      <c r="P19" s="646">
        <v>0.11649344193601002</v>
      </c>
      <c r="Q19" s="646">
        <v>0.13405607681744999</v>
      </c>
      <c r="R19" s="646">
        <v>0.1030963</v>
      </c>
      <c r="S19" s="645">
        <v>61.454745600000003</v>
      </c>
    </row>
    <row r="20" spans="1:19" ht="25.5">
      <c r="A20" s="608">
        <v>10.1</v>
      </c>
      <c r="B20" s="599" t="s">
        <v>999</v>
      </c>
      <c r="C20" s="645"/>
      <c r="D20" s="645"/>
      <c r="E20" s="645"/>
      <c r="F20" s="645"/>
      <c r="G20" s="645"/>
      <c r="H20" s="645"/>
      <c r="I20" s="645"/>
      <c r="J20" s="645"/>
      <c r="K20" s="645"/>
      <c r="L20" s="645"/>
      <c r="M20" s="645"/>
      <c r="N20" s="645"/>
      <c r="O20" s="645"/>
      <c r="P20" s="646"/>
      <c r="Q20" s="646"/>
      <c r="R20" s="646"/>
      <c r="S20" s="597"/>
    </row>
  </sheetData>
  <mergeCells count="8">
    <mergeCell ref="A5:B6"/>
    <mergeCell ref="S5:S6"/>
    <mergeCell ref="R5:R6"/>
    <mergeCell ref="Q5:Q6"/>
    <mergeCell ref="P5:P6"/>
    <mergeCell ref="C5:H5"/>
    <mergeCell ref="I5:N5"/>
    <mergeCell ref="O5:O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workbookViewId="0">
      <pane xSplit="1" ySplit="6" topLeftCell="B64" activePane="bottomRight" state="frozen"/>
      <selection pane="topRight" activeCell="B1" sqref="B1"/>
      <selection pane="bottomLeft" activeCell="A6" sqref="A6"/>
      <selection pane="bottomRight" activeCell="C8" sqref="C8:H67"/>
    </sheetView>
  </sheetViews>
  <sheetFormatPr defaultColWidth="9.140625" defaultRowHeight="15"/>
  <cols>
    <col min="1" max="1" width="9.5703125" style="1" bestFit="1" customWidth="1"/>
    <col min="2" max="2" width="76.7109375" style="1" customWidth="1"/>
    <col min="3" max="8" width="12.7109375" style="1" customWidth="1"/>
    <col min="9" max="9" width="8.85546875" customWidth="1"/>
    <col min="10" max="16384" width="9.140625" style="12"/>
  </cols>
  <sheetData>
    <row r="1" spans="1:8" ht="15.75">
      <c r="A1" s="17" t="s">
        <v>188</v>
      </c>
      <c r="B1" s="16" t="str">
        <f>Info!C2</f>
        <v>სს "ზირაათ ბანკი საქართველო"</v>
      </c>
      <c r="C1" s="16"/>
    </row>
    <row r="2" spans="1:8" ht="15.75">
      <c r="A2" s="17" t="s">
        <v>189</v>
      </c>
      <c r="B2" s="661">
        <f>'1. key ratios'!B2</f>
        <v>44651</v>
      </c>
      <c r="C2" s="27"/>
      <c r="D2" s="18"/>
      <c r="E2" s="18"/>
      <c r="F2" s="18"/>
      <c r="G2" s="18"/>
      <c r="H2" s="18"/>
    </row>
    <row r="3" spans="1:8" ht="15.75">
      <c r="A3" s="17"/>
      <c r="B3" s="16"/>
      <c r="C3" s="27"/>
      <c r="D3" s="18"/>
      <c r="E3" s="18"/>
      <c r="F3" s="18"/>
      <c r="G3" s="18"/>
      <c r="H3" s="18"/>
    </row>
    <row r="4" spans="1:8" ht="16.5" thickBot="1">
      <c r="A4" s="43" t="s">
        <v>407</v>
      </c>
      <c r="B4" s="28" t="s">
        <v>222</v>
      </c>
      <c r="C4" s="30"/>
      <c r="D4" s="30"/>
      <c r="E4" s="30"/>
      <c r="F4" s="43"/>
      <c r="G4" s="43"/>
      <c r="H4" s="44" t="s">
        <v>93</v>
      </c>
    </row>
    <row r="5" spans="1:8" ht="15.75">
      <c r="A5" s="117"/>
      <c r="B5" s="118"/>
      <c r="C5" s="767" t="s">
        <v>194</v>
      </c>
      <c r="D5" s="768"/>
      <c r="E5" s="769"/>
      <c r="F5" s="767" t="s">
        <v>195</v>
      </c>
      <c r="G5" s="768"/>
      <c r="H5" s="770"/>
    </row>
    <row r="6" spans="1:8">
      <c r="A6" s="119" t="s">
        <v>26</v>
      </c>
      <c r="B6" s="45"/>
      <c r="C6" s="46" t="s">
        <v>27</v>
      </c>
      <c r="D6" s="46" t="s">
        <v>96</v>
      </c>
      <c r="E6" s="46" t="s">
        <v>68</v>
      </c>
      <c r="F6" s="46" t="s">
        <v>27</v>
      </c>
      <c r="G6" s="46" t="s">
        <v>96</v>
      </c>
      <c r="H6" s="120" t="s">
        <v>68</v>
      </c>
    </row>
    <row r="7" spans="1:8">
      <c r="A7" s="121"/>
      <c r="B7" s="48" t="s">
        <v>92</v>
      </c>
      <c r="C7" s="49"/>
      <c r="D7" s="49"/>
      <c r="E7" s="49"/>
      <c r="F7" s="49"/>
      <c r="G7" s="49"/>
      <c r="H7" s="122"/>
    </row>
    <row r="8" spans="1:8" ht="27">
      <c r="A8" s="121">
        <v>1</v>
      </c>
      <c r="B8" s="50" t="s">
        <v>97</v>
      </c>
      <c r="C8" s="235">
        <v>190420</v>
      </c>
      <c r="D8" s="235">
        <v>1676.54</v>
      </c>
      <c r="E8" s="230">
        <v>192096.54</v>
      </c>
      <c r="F8" s="235">
        <v>207562.31</v>
      </c>
      <c r="G8" s="235">
        <v>-11114.21</v>
      </c>
      <c r="H8" s="236">
        <v>196448.1</v>
      </c>
    </row>
    <row r="9" spans="1:8" ht="15.75">
      <c r="A9" s="121">
        <v>2</v>
      </c>
      <c r="B9" s="50" t="s">
        <v>98</v>
      </c>
      <c r="C9" s="237">
        <v>1719970.34</v>
      </c>
      <c r="D9" s="237">
        <v>575326.97</v>
      </c>
      <c r="E9" s="230">
        <v>2295297.31</v>
      </c>
      <c r="F9" s="237">
        <v>887751.33000000007</v>
      </c>
      <c r="G9" s="237">
        <v>331226.55000000005</v>
      </c>
      <c r="H9" s="236">
        <v>1218977.8800000001</v>
      </c>
    </row>
    <row r="10" spans="1:8" ht="15.75">
      <c r="A10" s="121">
        <v>2.1</v>
      </c>
      <c r="B10" s="51" t="s">
        <v>99</v>
      </c>
      <c r="C10" s="235">
        <v>0</v>
      </c>
      <c r="D10" s="235">
        <v>0</v>
      </c>
      <c r="E10" s="230">
        <v>0</v>
      </c>
      <c r="F10" s="235">
        <v>0</v>
      </c>
      <c r="G10" s="235">
        <v>0</v>
      </c>
      <c r="H10" s="236">
        <v>0</v>
      </c>
    </row>
    <row r="11" spans="1:8" ht="15.75">
      <c r="A11" s="121">
        <v>2.2000000000000002</v>
      </c>
      <c r="B11" s="51" t="s">
        <v>100</v>
      </c>
      <c r="C11" s="235">
        <v>1406833.98</v>
      </c>
      <c r="D11" s="235">
        <v>197621.71</v>
      </c>
      <c r="E11" s="230">
        <v>1604455.69</v>
      </c>
      <c r="F11" s="235">
        <v>658129.69999999995</v>
      </c>
      <c r="G11" s="235">
        <v>106756.38</v>
      </c>
      <c r="H11" s="236">
        <v>764886.08</v>
      </c>
    </row>
    <row r="12" spans="1:8" ht="15.75">
      <c r="A12" s="121">
        <v>2.2999999999999998</v>
      </c>
      <c r="B12" s="51" t="s">
        <v>101</v>
      </c>
      <c r="C12" s="235">
        <v>0</v>
      </c>
      <c r="D12" s="235">
        <v>0</v>
      </c>
      <c r="E12" s="230">
        <v>0</v>
      </c>
      <c r="F12" s="235">
        <v>0</v>
      </c>
      <c r="G12" s="235">
        <v>0</v>
      </c>
      <c r="H12" s="236">
        <v>0</v>
      </c>
    </row>
    <row r="13" spans="1:8" ht="15.75">
      <c r="A13" s="121">
        <v>2.4</v>
      </c>
      <c r="B13" s="51" t="s">
        <v>102</v>
      </c>
      <c r="C13" s="235">
        <v>0</v>
      </c>
      <c r="D13" s="235">
        <v>0</v>
      </c>
      <c r="E13" s="230">
        <v>0</v>
      </c>
      <c r="F13" s="235">
        <v>0</v>
      </c>
      <c r="G13" s="235">
        <v>0</v>
      </c>
      <c r="H13" s="236">
        <v>0</v>
      </c>
    </row>
    <row r="14" spans="1:8" ht="15.75">
      <c r="A14" s="121">
        <v>2.5</v>
      </c>
      <c r="B14" s="51" t="s">
        <v>103</v>
      </c>
      <c r="C14" s="235">
        <v>46407.73</v>
      </c>
      <c r="D14" s="235">
        <v>177148.54</v>
      </c>
      <c r="E14" s="230">
        <v>223556.27000000002</v>
      </c>
      <c r="F14" s="235">
        <v>58675.03</v>
      </c>
      <c r="G14" s="235">
        <v>43770.93</v>
      </c>
      <c r="H14" s="236">
        <v>102445.95999999999</v>
      </c>
    </row>
    <row r="15" spans="1:8" ht="15.75">
      <c r="A15" s="121">
        <v>2.6</v>
      </c>
      <c r="B15" s="51" t="s">
        <v>104</v>
      </c>
      <c r="C15" s="235">
        <v>443.83</v>
      </c>
      <c r="D15" s="235">
        <v>59470.400000000001</v>
      </c>
      <c r="E15" s="230">
        <v>59914.23</v>
      </c>
      <c r="F15" s="235">
        <v>0</v>
      </c>
      <c r="G15" s="235">
        <v>4461.92</v>
      </c>
      <c r="H15" s="236">
        <v>4461.92</v>
      </c>
    </row>
    <row r="16" spans="1:8" ht="15.75">
      <c r="A16" s="121">
        <v>2.7</v>
      </c>
      <c r="B16" s="51" t="s">
        <v>105</v>
      </c>
      <c r="C16" s="235">
        <v>28580.33</v>
      </c>
      <c r="D16" s="235">
        <v>13537.98</v>
      </c>
      <c r="E16" s="230">
        <v>42118.31</v>
      </c>
      <c r="F16" s="235">
        <v>0</v>
      </c>
      <c r="G16" s="235">
        <v>41188.07</v>
      </c>
      <c r="H16" s="236">
        <v>41188.07</v>
      </c>
    </row>
    <row r="17" spans="1:8" ht="15.75">
      <c r="A17" s="121">
        <v>2.8</v>
      </c>
      <c r="B17" s="51" t="s">
        <v>106</v>
      </c>
      <c r="C17" s="235">
        <v>213148.33</v>
      </c>
      <c r="D17" s="235">
        <v>108676.59</v>
      </c>
      <c r="E17" s="230">
        <v>321824.92</v>
      </c>
      <c r="F17" s="235">
        <v>167834.67</v>
      </c>
      <c r="G17" s="235">
        <v>135049.25</v>
      </c>
      <c r="H17" s="236">
        <v>302883.92000000004</v>
      </c>
    </row>
    <row r="18" spans="1:8" ht="15.75">
      <c r="A18" s="121">
        <v>2.9</v>
      </c>
      <c r="B18" s="51" t="s">
        <v>107</v>
      </c>
      <c r="C18" s="235">
        <v>24556.14</v>
      </c>
      <c r="D18" s="235">
        <v>18871.75</v>
      </c>
      <c r="E18" s="230">
        <v>43427.89</v>
      </c>
      <c r="F18" s="235">
        <v>3111.93</v>
      </c>
      <c r="G18" s="235">
        <v>0</v>
      </c>
      <c r="H18" s="236">
        <v>3111.93</v>
      </c>
    </row>
    <row r="19" spans="1:8" ht="27">
      <c r="A19" s="121">
        <v>3</v>
      </c>
      <c r="B19" s="50" t="s">
        <v>108</v>
      </c>
      <c r="C19" s="235">
        <v>23252.3</v>
      </c>
      <c r="D19" s="235">
        <v>5119.78</v>
      </c>
      <c r="E19" s="230">
        <v>28372.079999999998</v>
      </c>
      <c r="F19" s="235">
        <v>5837.12</v>
      </c>
      <c r="G19" s="235">
        <v>8023.49</v>
      </c>
      <c r="H19" s="236">
        <v>13860.61</v>
      </c>
    </row>
    <row r="20" spans="1:8" ht="15.75">
      <c r="A20" s="121">
        <v>4</v>
      </c>
      <c r="B20" s="50" t="s">
        <v>109</v>
      </c>
      <c r="C20" s="235">
        <v>44595.56</v>
      </c>
      <c r="D20" s="235">
        <v>0</v>
      </c>
      <c r="E20" s="230">
        <v>44595.56</v>
      </c>
      <c r="F20" s="235">
        <v>430539.41</v>
      </c>
      <c r="G20" s="235">
        <v>0</v>
      </c>
      <c r="H20" s="236">
        <v>430539.41</v>
      </c>
    </row>
    <row r="21" spans="1:8" ht="15.75">
      <c r="A21" s="121">
        <v>5</v>
      </c>
      <c r="B21" s="50" t="s">
        <v>110</v>
      </c>
      <c r="C21" s="235">
        <v>52551.71</v>
      </c>
      <c r="D21" s="235">
        <v>54104.33</v>
      </c>
      <c r="E21" s="230">
        <v>106656.04000000001</v>
      </c>
      <c r="F21" s="235">
        <v>35673.08</v>
      </c>
      <c r="G21" s="235">
        <v>66937.320000000007</v>
      </c>
      <c r="H21" s="236">
        <v>102610.40000000001</v>
      </c>
    </row>
    <row r="22" spans="1:8" ht="15.75">
      <c r="A22" s="121">
        <v>6</v>
      </c>
      <c r="B22" s="52" t="s">
        <v>111</v>
      </c>
      <c r="C22" s="237">
        <v>2030789.9100000001</v>
      </c>
      <c r="D22" s="237">
        <v>636227.62</v>
      </c>
      <c r="E22" s="230">
        <v>2667017.5300000003</v>
      </c>
      <c r="F22" s="237">
        <v>1567363.2500000002</v>
      </c>
      <c r="G22" s="237">
        <v>395073.15</v>
      </c>
      <c r="H22" s="236">
        <v>1962436.4000000004</v>
      </c>
    </row>
    <row r="23" spans="1:8" ht="15.75">
      <c r="A23" s="121"/>
      <c r="B23" s="48" t="s">
        <v>90</v>
      </c>
      <c r="C23" s="235"/>
      <c r="D23" s="235"/>
      <c r="E23" s="229"/>
      <c r="F23" s="235"/>
      <c r="G23" s="235"/>
      <c r="H23" s="238"/>
    </row>
    <row r="24" spans="1:8" ht="15.75">
      <c r="A24" s="121">
        <v>7</v>
      </c>
      <c r="B24" s="50" t="s">
        <v>112</v>
      </c>
      <c r="C24" s="235">
        <v>29172.49</v>
      </c>
      <c r="D24" s="235">
        <v>18125.75</v>
      </c>
      <c r="E24" s="230">
        <v>47298.240000000005</v>
      </c>
      <c r="F24" s="235">
        <v>20293.93</v>
      </c>
      <c r="G24" s="235">
        <v>1483.1399999999999</v>
      </c>
      <c r="H24" s="236">
        <v>21777.07</v>
      </c>
    </row>
    <row r="25" spans="1:8" ht="15.75">
      <c r="A25" s="121">
        <v>8</v>
      </c>
      <c r="B25" s="50" t="s">
        <v>113</v>
      </c>
      <c r="C25" s="235">
        <v>12334.8</v>
      </c>
      <c r="D25" s="235">
        <v>82508.88</v>
      </c>
      <c r="E25" s="230">
        <v>94843.680000000008</v>
      </c>
      <c r="F25" s="235">
        <v>1679.1699999999983</v>
      </c>
      <c r="G25" s="235">
        <v>12494.87</v>
      </c>
      <c r="H25" s="236">
        <v>14174.039999999999</v>
      </c>
    </row>
    <row r="26" spans="1:8" ht="15.75">
      <c r="A26" s="121">
        <v>9</v>
      </c>
      <c r="B26" s="50" t="s">
        <v>114</v>
      </c>
      <c r="C26" s="235">
        <v>0</v>
      </c>
      <c r="D26" s="235">
        <v>43659.56</v>
      </c>
      <c r="E26" s="230">
        <v>43659.56</v>
      </c>
      <c r="F26" s="235">
        <v>0</v>
      </c>
      <c r="G26" s="235">
        <v>9414.3799999999992</v>
      </c>
      <c r="H26" s="236">
        <v>9414.3799999999992</v>
      </c>
    </row>
    <row r="27" spans="1:8" ht="15.75">
      <c r="A27" s="121">
        <v>10</v>
      </c>
      <c r="B27" s="50" t="s">
        <v>115</v>
      </c>
      <c r="C27" s="235"/>
      <c r="D27" s="235"/>
      <c r="E27" s="230">
        <v>0</v>
      </c>
      <c r="F27" s="235"/>
      <c r="G27" s="235"/>
      <c r="H27" s="236">
        <v>0</v>
      </c>
    </row>
    <row r="28" spans="1:8" ht="15.75">
      <c r="A28" s="121">
        <v>11</v>
      </c>
      <c r="B28" s="50" t="s">
        <v>116</v>
      </c>
      <c r="C28" s="235">
        <v>0</v>
      </c>
      <c r="D28" s="235">
        <v>279.51</v>
      </c>
      <c r="E28" s="230">
        <v>279.51</v>
      </c>
      <c r="F28" s="235">
        <v>0</v>
      </c>
      <c r="G28" s="235">
        <v>791.28</v>
      </c>
      <c r="H28" s="236">
        <v>791.28</v>
      </c>
    </row>
    <row r="29" spans="1:8" ht="15.75">
      <c r="A29" s="121">
        <v>12</v>
      </c>
      <c r="B29" s="50" t="s">
        <v>117</v>
      </c>
      <c r="C29" s="235">
        <v>17744.310000000001</v>
      </c>
      <c r="D29" s="235">
        <v>980.6</v>
      </c>
      <c r="E29" s="230">
        <v>18724.91</v>
      </c>
      <c r="F29" s="235">
        <v>20926.79</v>
      </c>
      <c r="G29" s="235">
        <v>2244.87</v>
      </c>
      <c r="H29" s="236">
        <v>23171.66</v>
      </c>
    </row>
    <row r="30" spans="1:8" ht="15.75">
      <c r="A30" s="121">
        <v>13</v>
      </c>
      <c r="B30" s="53" t="s">
        <v>118</v>
      </c>
      <c r="C30" s="237">
        <v>59251.600000000006</v>
      </c>
      <c r="D30" s="237">
        <v>145554.30000000002</v>
      </c>
      <c r="E30" s="230">
        <v>204805.90000000002</v>
      </c>
      <c r="F30" s="237">
        <v>42899.89</v>
      </c>
      <c r="G30" s="237">
        <v>26428.539999999997</v>
      </c>
      <c r="H30" s="236">
        <v>69328.429999999993</v>
      </c>
    </row>
    <row r="31" spans="1:8" ht="15.75">
      <c r="A31" s="121">
        <v>14</v>
      </c>
      <c r="B31" s="53" t="s">
        <v>119</v>
      </c>
      <c r="C31" s="237">
        <v>1971538.31</v>
      </c>
      <c r="D31" s="237">
        <v>490673.31999999995</v>
      </c>
      <c r="E31" s="230">
        <v>2462211.63</v>
      </c>
      <c r="F31" s="237">
        <v>1524463.3600000003</v>
      </c>
      <c r="G31" s="237">
        <v>368644.61000000004</v>
      </c>
      <c r="H31" s="236">
        <v>1893107.9700000004</v>
      </c>
    </row>
    <row r="32" spans="1:8">
      <c r="A32" s="121"/>
      <c r="B32" s="48"/>
      <c r="C32" s="239"/>
      <c r="D32" s="239"/>
      <c r="E32" s="239"/>
      <c r="F32" s="239"/>
      <c r="G32" s="239"/>
      <c r="H32" s="240"/>
    </row>
    <row r="33" spans="1:8" ht="15.75">
      <c r="A33" s="121"/>
      <c r="B33" s="48" t="s">
        <v>120</v>
      </c>
      <c r="C33" s="235"/>
      <c r="D33" s="235"/>
      <c r="E33" s="229"/>
      <c r="F33" s="235"/>
      <c r="G33" s="235"/>
      <c r="H33" s="238"/>
    </row>
    <row r="34" spans="1:8" ht="15.75">
      <c r="A34" s="121">
        <v>15</v>
      </c>
      <c r="B34" s="47" t="s">
        <v>91</v>
      </c>
      <c r="C34" s="241">
        <v>-70385.060000000012</v>
      </c>
      <c r="D34" s="241">
        <v>-148560.39790000001</v>
      </c>
      <c r="E34" s="230">
        <v>-218945.45790000004</v>
      </c>
      <c r="F34" s="241">
        <v>-76705.800000000017</v>
      </c>
      <c r="G34" s="241">
        <v>-10041.319999999978</v>
      </c>
      <c r="H34" s="236">
        <v>-86747.12</v>
      </c>
    </row>
    <row r="35" spans="1:8" ht="15.75">
      <c r="A35" s="121">
        <v>15.1</v>
      </c>
      <c r="B35" s="51" t="s">
        <v>121</v>
      </c>
      <c r="C35" s="235">
        <v>91818.17</v>
      </c>
      <c r="D35" s="235">
        <v>201863.6121</v>
      </c>
      <c r="E35" s="230">
        <v>293681.78210000001</v>
      </c>
      <c r="F35" s="235">
        <v>54869.49</v>
      </c>
      <c r="G35" s="235">
        <v>163836.73000000001</v>
      </c>
      <c r="H35" s="236">
        <v>218706.22</v>
      </c>
    </row>
    <row r="36" spans="1:8" ht="15.75">
      <c r="A36" s="121">
        <v>15.2</v>
      </c>
      <c r="B36" s="51" t="s">
        <v>122</v>
      </c>
      <c r="C36" s="235">
        <v>162203.23000000001</v>
      </c>
      <c r="D36" s="235">
        <v>350424.01</v>
      </c>
      <c r="E36" s="230">
        <v>512627.24</v>
      </c>
      <c r="F36" s="235">
        <v>131575.29</v>
      </c>
      <c r="G36" s="235">
        <v>173878.05</v>
      </c>
      <c r="H36" s="236">
        <v>305453.33999999997</v>
      </c>
    </row>
    <row r="37" spans="1:8" ht="15.75">
      <c r="A37" s="121">
        <v>16</v>
      </c>
      <c r="B37" s="50" t="s">
        <v>123</v>
      </c>
      <c r="C37" s="235">
        <v>0</v>
      </c>
      <c r="D37" s="235">
        <v>0</v>
      </c>
      <c r="E37" s="230">
        <v>0</v>
      </c>
      <c r="F37" s="235">
        <v>0</v>
      </c>
      <c r="G37" s="235">
        <v>0</v>
      </c>
      <c r="H37" s="236">
        <v>0</v>
      </c>
    </row>
    <row r="38" spans="1:8" ht="15.75">
      <c r="A38" s="121">
        <v>17</v>
      </c>
      <c r="B38" s="50" t="s">
        <v>124</v>
      </c>
      <c r="C38" s="235">
        <v>0</v>
      </c>
      <c r="D38" s="235">
        <v>0</v>
      </c>
      <c r="E38" s="230">
        <v>0</v>
      </c>
      <c r="F38" s="235">
        <v>0</v>
      </c>
      <c r="G38" s="235">
        <v>0</v>
      </c>
      <c r="H38" s="236">
        <v>0</v>
      </c>
    </row>
    <row r="39" spans="1:8" ht="15.75">
      <c r="A39" s="121">
        <v>18</v>
      </c>
      <c r="B39" s="50" t="s">
        <v>125</v>
      </c>
      <c r="C39" s="235">
        <v>0</v>
      </c>
      <c r="D39" s="235">
        <v>0</v>
      </c>
      <c r="E39" s="230">
        <v>0</v>
      </c>
      <c r="F39" s="235">
        <v>0</v>
      </c>
      <c r="G39" s="235">
        <v>0</v>
      </c>
      <c r="H39" s="236">
        <v>0</v>
      </c>
    </row>
    <row r="40" spans="1:8" ht="15.75">
      <c r="A40" s="121">
        <v>19</v>
      </c>
      <c r="B40" s="50" t="s">
        <v>126</v>
      </c>
      <c r="C40" s="235">
        <v>648427.76</v>
      </c>
      <c r="D40" s="235"/>
      <c r="E40" s="230">
        <v>648427.76</v>
      </c>
      <c r="F40" s="235">
        <v>190252.89</v>
      </c>
      <c r="G40" s="235"/>
      <c r="H40" s="236">
        <v>190252.89</v>
      </c>
    </row>
    <row r="41" spans="1:8" ht="15.75">
      <c r="A41" s="121">
        <v>20</v>
      </c>
      <c r="B41" s="50" t="s">
        <v>127</v>
      </c>
      <c r="C41" s="235">
        <v>5128.5</v>
      </c>
      <c r="D41" s="235"/>
      <c r="E41" s="230">
        <v>5128.5</v>
      </c>
      <c r="F41" s="235">
        <v>-4728.04</v>
      </c>
      <c r="G41" s="235"/>
      <c r="H41" s="236">
        <v>-4728.04</v>
      </c>
    </row>
    <row r="42" spans="1:8" ht="15.75">
      <c r="A42" s="121">
        <v>21</v>
      </c>
      <c r="B42" s="50" t="s">
        <v>128</v>
      </c>
      <c r="C42" s="235">
        <v>0</v>
      </c>
      <c r="D42" s="235">
        <v>0</v>
      </c>
      <c r="E42" s="230">
        <v>0</v>
      </c>
      <c r="F42" s="235">
        <v>9850</v>
      </c>
      <c r="G42" s="235">
        <v>0</v>
      </c>
      <c r="H42" s="236">
        <v>9850</v>
      </c>
    </row>
    <row r="43" spans="1:8" ht="15.75">
      <c r="A43" s="121">
        <v>22</v>
      </c>
      <c r="B43" s="50" t="s">
        <v>129</v>
      </c>
      <c r="C43" s="235">
        <v>0</v>
      </c>
      <c r="D43" s="235">
        <v>0</v>
      </c>
      <c r="E43" s="230">
        <v>0</v>
      </c>
      <c r="F43" s="235">
        <v>0</v>
      </c>
      <c r="G43" s="235">
        <v>0</v>
      </c>
      <c r="H43" s="236">
        <v>0</v>
      </c>
    </row>
    <row r="44" spans="1:8" ht="15.75">
      <c r="A44" s="121">
        <v>23</v>
      </c>
      <c r="B44" s="50" t="s">
        <v>130</v>
      </c>
      <c r="C44" s="235">
        <v>23618.68</v>
      </c>
      <c r="D44" s="235">
        <v>0</v>
      </c>
      <c r="E44" s="230">
        <v>23618.68</v>
      </c>
      <c r="F44" s="235">
        <v>29059.75</v>
      </c>
      <c r="G44" s="235">
        <v>0</v>
      </c>
      <c r="H44" s="236">
        <v>29059.75</v>
      </c>
    </row>
    <row r="45" spans="1:8" ht="15.75">
      <c r="A45" s="121">
        <v>24</v>
      </c>
      <c r="B45" s="53" t="s">
        <v>131</v>
      </c>
      <c r="C45" s="237">
        <v>606789.88</v>
      </c>
      <c r="D45" s="237">
        <v>-148560.39790000001</v>
      </c>
      <c r="E45" s="230">
        <v>458229.48210000002</v>
      </c>
      <c r="F45" s="237">
        <v>147728.79999999999</v>
      </c>
      <c r="G45" s="237">
        <v>-10041.319999999978</v>
      </c>
      <c r="H45" s="236">
        <v>137687.48000000001</v>
      </c>
    </row>
    <row r="46" spans="1:8">
      <c r="A46" s="121"/>
      <c r="B46" s="48" t="s">
        <v>132</v>
      </c>
      <c r="C46" s="235"/>
      <c r="D46" s="235"/>
      <c r="E46" s="235"/>
      <c r="F46" s="235"/>
      <c r="G46" s="235"/>
      <c r="H46" s="242"/>
    </row>
    <row r="47" spans="1:8" ht="15.75">
      <c r="A47" s="121">
        <v>25</v>
      </c>
      <c r="B47" s="50" t="s">
        <v>133</v>
      </c>
      <c r="C47" s="235">
        <v>12423.34</v>
      </c>
      <c r="D47" s="235">
        <v>0</v>
      </c>
      <c r="E47" s="230">
        <v>12423.34</v>
      </c>
      <c r="F47" s="235">
        <v>6964.52</v>
      </c>
      <c r="G47" s="235">
        <v>3987.88</v>
      </c>
      <c r="H47" s="236">
        <v>10952.400000000001</v>
      </c>
    </row>
    <row r="48" spans="1:8" ht="15.75">
      <c r="A48" s="121">
        <v>26</v>
      </c>
      <c r="B48" s="50" t="s">
        <v>134</v>
      </c>
      <c r="C48" s="235">
        <v>53244.31</v>
      </c>
      <c r="D48" s="235">
        <v>0</v>
      </c>
      <c r="E48" s="230">
        <v>53244.31</v>
      </c>
      <c r="F48" s="235">
        <v>26038.32</v>
      </c>
      <c r="G48" s="235">
        <v>0</v>
      </c>
      <c r="H48" s="236">
        <v>26038.32</v>
      </c>
    </row>
    <row r="49" spans="1:9" ht="15.75">
      <c r="A49" s="121">
        <v>27</v>
      </c>
      <c r="B49" s="50" t="s">
        <v>135</v>
      </c>
      <c r="C49" s="235">
        <v>845606.67</v>
      </c>
      <c r="D49" s="235"/>
      <c r="E49" s="230">
        <v>845606.67</v>
      </c>
      <c r="F49" s="235">
        <v>785633.28000000003</v>
      </c>
      <c r="G49" s="235"/>
      <c r="H49" s="236">
        <v>785633.28000000003</v>
      </c>
    </row>
    <row r="50" spans="1:9" ht="15.75">
      <c r="A50" s="121">
        <v>28</v>
      </c>
      <c r="B50" s="50" t="s">
        <v>271</v>
      </c>
      <c r="C50" s="235">
        <v>50</v>
      </c>
      <c r="D50" s="235"/>
      <c r="E50" s="230">
        <v>50</v>
      </c>
      <c r="F50" s="235">
        <v>120</v>
      </c>
      <c r="G50" s="235"/>
      <c r="H50" s="236">
        <v>120</v>
      </c>
    </row>
    <row r="51" spans="1:9" ht="15.75">
      <c r="A51" s="121">
        <v>29</v>
      </c>
      <c r="B51" s="50" t="s">
        <v>136</v>
      </c>
      <c r="C51" s="235">
        <v>284507.34000000003</v>
      </c>
      <c r="D51" s="235"/>
      <c r="E51" s="230">
        <v>284507.34000000003</v>
      </c>
      <c r="F51" s="235">
        <v>294663.65000000002</v>
      </c>
      <c r="G51" s="235"/>
      <c r="H51" s="236">
        <v>294663.65000000002</v>
      </c>
    </row>
    <row r="52" spans="1:9" ht="15.75">
      <c r="A52" s="121">
        <v>30</v>
      </c>
      <c r="B52" s="50" t="s">
        <v>137</v>
      </c>
      <c r="C52" s="235">
        <v>218195.84</v>
      </c>
      <c r="D52" s="235">
        <v>11624.82</v>
      </c>
      <c r="E52" s="230">
        <v>229820.66</v>
      </c>
      <c r="F52" s="235">
        <v>189583.26</v>
      </c>
      <c r="G52" s="235">
        <v>993.95</v>
      </c>
      <c r="H52" s="236">
        <v>190577.21000000002</v>
      </c>
    </row>
    <row r="53" spans="1:9" ht="15.75">
      <c r="A53" s="121">
        <v>31</v>
      </c>
      <c r="B53" s="53" t="s">
        <v>138</v>
      </c>
      <c r="C53" s="237">
        <v>1414027.5000000002</v>
      </c>
      <c r="D53" s="237">
        <v>11624.82</v>
      </c>
      <c r="E53" s="230">
        <v>1425652.3200000003</v>
      </c>
      <c r="F53" s="237">
        <v>1303003.03</v>
      </c>
      <c r="G53" s="237">
        <v>4981.83</v>
      </c>
      <c r="H53" s="236">
        <v>1307984.8600000001</v>
      </c>
    </row>
    <row r="54" spans="1:9" ht="15.75">
      <c r="A54" s="121">
        <v>32</v>
      </c>
      <c r="B54" s="53" t="s">
        <v>139</v>
      </c>
      <c r="C54" s="237">
        <v>-807237.62000000023</v>
      </c>
      <c r="D54" s="237">
        <v>-160185.21790000002</v>
      </c>
      <c r="E54" s="230">
        <v>-967422.83790000028</v>
      </c>
      <c r="F54" s="237">
        <v>-1155274.23</v>
      </c>
      <c r="G54" s="237">
        <v>-15023.149999999978</v>
      </c>
      <c r="H54" s="236">
        <v>-1170297.3799999999</v>
      </c>
    </row>
    <row r="55" spans="1:9">
      <c r="A55" s="121"/>
      <c r="B55" s="48"/>
      <c r="C55" s="239"/>
      <c r="D55" s="239"/>
      <c r="E55" s="239"/>
      <c r="F55" s="239"/>
      <c r="G55" s="239"/>
      <c r="H55" s="240"/>
    </row>
    <row r="56" spans="1:9" ht="15.75">
      <c r="A56" s="121">
        <v>33</v>
      </c>
      <c r="B56" s="53" t="s">
        <v>140</v>
      </c>
      <c r="C56" s="237">
        <v>1164300.69</v>
      </c>
      <c r="D56" s="237">
        <v>330488.1020999999</v>
      </c>
      <c r="E56" s="230">
        <v>1494788.7920999997</v>
      </c>
      <c r="F56" s="237">
        <v>369189.13000000035</v>
      </c>
      <c r="G56" s="237">
        <v>353621.46000000008</v>
      </c>
      <c r="H56" s="236">
        <v>722810.59000000043</v>
      </c>
    </row>
    <row r="57" spans="1:9">
      <c r="A57" s="121"/>
      <c r="B57" s="48"/>
      <c r="C57" s="239"/>
      <c r="D57" s="239"/>
      <c r="E57" s="239"/>
      <c r="F57" s="239"/>
      <c r="G57" s="239"/>
      <c r="H57" s="240"/>
    </row>
    <row r="58" spans="1:9" ht="15.75">
      <c r="A58" s="121">
        <v>34</v>
      </c>
      <c r="B58" s="50" t="s">
        <v>141</v>
      </c>
      <c r="C58" s="235">
        <v>-18514.169999999998</v>
      </c>
      <c r="D58" s="235"/>
      <c r="E58" s="230">
        <v>-18514.169999999998</v>
      </c>
      <c r="F58" s="235">
        <v>493341.26</v>
      </c>
      <c r="G58" s="235"/>
      <c r="H58" s="236">
        <v>493341.26</v>
      </c>
    </row>
    <row r="59" spans="1:9" s="193" customFormat="1" ht="15.75">
      <c r="A59" s="121">
        <v>35</v>
      </c>
      <c r="B59" s="47" t="s">
        <v>142</v>
      </c>
      <c r="C59" s="612">
        <v>0</v>
      </c>
      <c r="D59" s="243"/>
      <c r="E59" s="244">
        <v>0</v>
      </c>
      <c r="F59" s="245">
        <v>0</v>
      </c>
      <c r="G59" s="245"/>
      <c r="H59" s="246">
        <v>0</v>
      </c>
      <c r="I59" s="192"/>
    </row>
    <row r="60" spans="1:9" ht="15.75">
      <c r="A60" s="121">
        <v>36</v>
      </c>
      <c r="B60" s="50" t="s">
        <v>143</v>
      </c>
      <c r="C60" s="235">
        <v>-109432.6</v>
      </c>
      <c r="D60" s="235"/>
      <c r="E60" s="230">
        <v>-109432.6</v>
      </c>
      <c r="F60" s="235">
        <v>48475.54</v>
      </c>
      <c r="G60" s="235"/>
      <c r="H60" s="236">
        <v>48475.54</v>
      </c>
    </row>
    <row r="61" spans="1:9" ht="15.75">
      <c r="A61" s="121">
        <v>37</v>
      </c>
      <c r="B61" s="53" t="s">
        <v>144</v>
      </c>
      <c r="C61" s="237">
        <v>-127946.77</v>
      </c>
      <c r="D61" s="237">
        <v>0</v>
      </c>
      <c r="E61" s="230">
        <v>-127946.77</v>
      </c>
      <c r="F61" s="237">
        <v>541816.80000000005</v>
      </c>
      <c r="G61" s="237">
        <v>0</v>
      </c>
      <c r="H61" s="236">
        <v>541816.80000000005</v>
      </c>
    </row>
    <row r="62" spans="1:9">
      <c r="A62" s="121"/>
      <c r="B62" s="54"/>
      <c r="C62" s="235"/>
      <c r="D62" s="235"/>
      <c r="E62" s="235"/>
      <c r="F62" s="235"/>
      <c r="G62" s="235"/>
      <c r="H62" s="242"/>
    </row>
    <row r="63" spans="1:9" ht="15.75">
      <c r="A63" s="121">
        <v>38</v>
      </c>
      <c r="B63" s="55" t="s">
        <v>272</v>
      </c>
      <c r="C63" s="237">
        <v>1292247.46</v>
      </c>
      <c r="D63" s="237">
        <v>330488.1020999999</v>
      </c>
      <c r="E63" s="230">
        <v>1622735.5620999997</v>
      </c>
      <c r="F63" s="237">
        <v>-172627.66999999969</v>
      </c>
      <c r="G63" s="237">
        <v>353621.46000000008</v>
      </c>
      <c r="H63" s="236">
        <v>180993.79000000039</v>
      </c>
    </row>
    <row r="64" spans="1:9" ht="15.75">
      <c r="A64" s="119">
        <v>39</v>
      </c>
      <c r="B64" s="50" t="s">
        <v>145</v>
      </c>
      <c r="C64" s="247">
        <v>0</v>
      </c>
      <c r="D64" s="247"/>
      <c r="E64" s="230">
        <v>0</v>
      </c>
      <c r="F64" s="247">
        <v>0</v>
      </c>
      <c r="G64" s="247"/>
      <c r="H64" s="236">
        <v>0</v>
      </c>
    </row>
    <row r="65" spans="1:8" ht="15.75">
      <c r="A65" s="121">
        <v>40</v>
      </c>
      <c r="B65" s="53" t="s">
        <v>146</v>
      </c>
      <c r="C65" s="237">
        <v>1292247.46</v>
      </c>
      <c r="D65" s="237">
        <v>330488.1020999999</v>
      </c>
      <c r="E65" s="230">
        <v>1622735.5620999997</v>
      </c>
      <c r="F65" s="237">
        <v>-172627.66999999969</v>
      </c>
      <c r="G65" s="237">
        <v>353621.46000000008</v>
      </c>
      <c r="H65" s="236">
        <v>180993.79000000039</v>
      </c>
    </row>
    <row r="66" spans="1:8" ht="15.75">
      <c r="A66" s="119">
        <v>41</v>
      </c>
      <c r="B66" s="50" t="s">
        <v>147</v>
      </c>
      <c r="C66" s="247">
        <v>0</v>
      </c>
      <c r="D66" s="247"/>
      <c r="E66" s="230">
        <v>0</v>
      </c>
      <c r="F66" s="247">
        <v>0</v>
      </c>
      <c r="G66" s="247"/>
      <c r="H66" s="236">
        <v>0</v>
      </c>
    </row>
    <row r="67" spans="1:8" ht="16.5" thickBot="1">
      <c r="A67" s="123">
        <v>42</v>
      </c>
      <c r="B67" s="124" t="s">
        <v>148</v>
      </c>
      <c r="C67" s="248">
        <v>1292247.46</v>
      </c>
      <c r="D67" s="248">
        <v>330488.1020999999</v>
      </c>
      <c r="E67" s="233">
        <v>1622735.5620999997</v>
      </c>
      <c r="F67" s="248">
        <v>-172627.66999999969</v>
      </c>
      <c r="G67" s="248">
        <v>353621.46000000008</v>
      </c>
      <c r="H67" s="249">
        <v>180993.79000000039</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zoomScaleNormal="100" workbookViewId="0">
      <selection activeCell="C24" sqref="C24"/>
    </sheetView>
  </sheetViews>
  <sheetFormatPr defaultRowHeight="15"/>
  <cols>
    <col min="1" max="1" width="9.5703125" bestFit="1" customWidth="1"/>
    <col min="2" max="2" width="72.28515625" customWidth="1"/>
    <col min="3" max="8" width="12.7109375" customWidth="1"/>
  </cols>
  <sheetData>
    <row r="1" spans="1:8">
      <c r="A1" s="1" t="s">
        <v>188</v>
      </c>
      <c r="B1" t="str">
        <f>Info!C2</f>
        <v>სს "ზირაათ ბანკი საქართველო"</v>
      </c>
    </row>
    <row r="2" spans="1:8">
      <c r="A2" s="1" t="s">
        <v>189</v>
      </c>
      <c r="B2" s="661">
        <f>'1. key ratios'!B2</f>
        <v>44651</v>
      </c>
    </row>
    <row r="3" spans="1:8">
      <c r="A3" s="1"/>
    </row>
    <row r="4" spans="1:8" ht="16.5" thickBot="1">
      <c r="A4" s="1" t="s">
        <v>408</v>
      </c>
      <c r="B4" s="1"/>
      <c r="C4" s="202"/>
      <c r="D4" s="202"/>
      <c r="E4" s="202"/>
      <c r="F4" s="203"/>
      <c r="G4" s="203"/>
      <c r="H4" s="204" t="s">
        <v>93</v>
      </c>
    </row>
    <row r="5" spans="1:8" ht="15.75">
      <c r="A5" s="771" t="s">
        <v>26</v>
      </c>
      <c r="B5" s="773" t="s">
        <v>245</v>
      </c>
      <c r="C5" s="775" t="s">
        <v>194</v>
      </c>
      <c r="D5" s="775"/>
      <c r="E5" s="775"/>
      <c r="F5" s="775" t="s">
        <v>195</v>
      </c>
      <c r="G5" s="775"/>
      <c r="H5" s="776"/>
    </row>
    <row r="6" spans="1:8">
      <c r="A6" s="772"/>
      <c r="B6" s="774"/>
      <c r="C6" s="35" t="s">
        <v>27</v>
      </c>
      <c r="D6" s="35" t="s">
        <v>94</v>
      </c>
      <c r="E6" s="35" t="s">
        <v>68</v>
      </c>
      <c r="F6" s="35" t="s">
        <v>27</v>
      </c>
      <c r="G6" s="35" t="s">
        <v>94</v>
      </c>
      <c r="H6" s="36" t="s">
        <v>68</v>
      </c>
    </row>
    <row r="7" spans="1:8" s="2" customFormat="1" ht="15.75">
      <c r="A7" s="205">
        <v>1</v>
      </c>
      <c r="B7" s="206" t="s">
        <v>483</v>
      </c>
      <c r="C7" s="231">
        <v>16833973.02</v>
      </c>
      <c r="D7" s="231">
        <v>10767461.808599999</v>
      </c>
      <c r="E7" s="250">
        <v>27601434.828599997</v>
      </c>
      <c r="F7" s="231">
        <v>11800608.75</v>
      </c>
      <c r="G7" s="231">
        <v>16827126.9802</v>
      </c>
      <c r="H7" s="232">
        <v>28627735.7302</v>
      </c>
    </row>
    <row r="8" spans="1:8" s="2" customFormat="1" ht="15.75">
      <c r="A8" s="205">
        <v>1.1000000000000001</v>
      </c>
      <c r="B8" s="207" t="s">
        <v>276</v>
      </c>
      <c r="C8" s="231">
        <v>11954164.5</v>
      </c>
      <c r="D8" s="231">
        <v>6674433.4907999998</v>
      </c>
      <c r="E8" s="250">
        <v>18628597.990800001</v>
      </c>
      <c r="F8" s="231">
        <v>10800081.33</v>
      </c>
      <c r="G8" s="231">
        <v>14810083.5121</v>
      </c>
      <c r="H8" s="232">
        <v>25610164.842100002</v>
      </c>
    </row>
    <row r="9" spans="1:8" s="2" customFormat="1" ht="15.75">
      <c r="A9" s="205">
        <v>1.2</v>
      </c>
      <c r="B9" s="207" t="s">
        <v>277</v>
      </c>
      <c r="C9" s="231"/>
      <c r="D9" s="231"/>
      <c r="E9" s="250">
        <v>0</v>
      </c>
      <c r="F9" s="231"/>
      <c r="G9" s="231"/>
      <c r="H9" s="232">
        <v>0</v>
      </c>
    </row>
    <row r="10" spans="1:8" s="2" customFormat="1" ht="15.75">
      <c r="A10" s="205">
        <v>1.3</v>
      </c>
      <c r="B10" s="207" t="s">
        <v>278</v>
      </c>
      <c r="C10" s="662">
        <v>4879808.5199999996</v>
      </c>
      <c r="D10" s="662">
        <v>4093028.3177999998</v>
      </c>
      <c r="E10" s="663">
        <v>8972836.8377999999</v>
      </c>
      <c r="F10" s="662">
        <v>1000527.42</v>
      </c>
      <c r="G10" s="662">
        <v>2017043.4680999999</v>
      </c>
      <c r="H10" s="664">
        <v>3017570.8881000001</v>
      </c>
    </row>
    <row r="11" spans="1:8" s="2" customFormat="1" ht="15.75">
      <c r="A11" s="205">
        <v>1.4</v>
      </c>
      <c r="B11" s="207" t="s">
        <v>279</v>
      </c>
      <c r="C11" s="231">
        <v>0</v>
      </c>
      <c r="D11" s="231">
        <v>0</v>
      </c>
      <c r="E11" s="250">
        <v>0</v>
      </c>
      <c r="F11" s="231">
        <v>0</v>
      </c>
      <c r="G11" s="231">
        <v>0</v>
      </c>
      <c r="H11" s="232">
        <v>0</v>
      </c>
    </row>
    <row r="12" spans="1:8" s="2" customFormat="1" ht="29.25" customHeight="1">
      <c r="A12" s="205">
        <v>2</v>
      </c>
      <c r="B12" s="206" t="s">
        <v>280</v>
      </c>
      <c r="C12" s="231"/>
      <c r="D12" s="231">
        <v>0</v>
      </c>
      <c r="E12" s="250">
        <v>0</v>
      </c>
      <c r="F12" s="231"/>
      <c r="G12" s="231">
        <v>0</v>
      </c>
      <c r="H12" s="232">
        <v>0</v>
      </c>
    </row>
    <row r="13" spans="1:8" s="2" customFormat="1" ht="25.5">
      <c r="A13" s="205">
        <v>3</v>
      </c>
      <c r="B13" s="206" t="s">
        <v>281</v>
      </c>
      <c r="C13" s="231">
        <v>0</v>
      </c>
      <c r="D13" s="231">
        <v>0</v>
      </c>
      <c r="E13" s="250">
        <v>0</v>
      </c>
      <c r="F13" s="231">
        <v>0</v>
      </c>
      <c r="G13" s="231">
        <v>0</v>
      </c>
      <c r="H13" s="232">
        <v>0</v>
      </c>
    </row>
    <row r="14" spans="1:8" s="2" customFormat="1" ht="15.75">
      <c r="A14" s="205">
        <v>3.1</v>
      </c>
      <c r="B14" s="207" t="s">
        <v>282</v>
      </c>
      <c r="C14" s="231"/>
      <c r="D14" s="231"/>
      <c r="E14" s="250">
        <v>0</v>
      </c>
      <c r="F14" s="231"/>
      <c r="G14" s="231"/>
      <c r="H14" s="232">
        <v>0</v>
      </c>
    </row>
    <row r="15" spans="1:8" s="2" customFormat="1" ht="15.75">
      <c r="A15" s="205">
        <v>3.2</v>
      </c>
      <c r="B15" s="207" t="s">
        <v>283</v>
      </c>
      <c r="C15" s="231"/>
      <c r="D15" s="231"/>
      <c r="E15" s="250">
        <v>0</v>
      </c>
      <c r="F15" s="231"/>
      <c r="G15" s="231"/>
      <c r="H15" s="232">
        <v>0</v>
      </c>
    </row>
    <row r="16" spans="1:8" s="2" customFormat="1" ht="15.75">
      <c r="A16" s="205">
        <v>4</v>
      </c>
      <c r="B16" s="206" t="s">
        <v>284</v>
      </c>
      <c r="C16" s="662">
        <v>274550584</v>
      </c>
      <c r="D16" s="662">
        <v>207404614.26590002</v>
      </c>
      <c r="E16" s="663">
        <v>481955198.26590002</v>
      </c>
      <c r="F16" s="662">
        <v>218823734.28</v>
      </c>
      <c r="G16" s="662">
        <v>90491871.669400007</v>
      </c>
      <c r="H16" s="664">
        <v>309315605.94940001</v>
      </c>
    </row>
    <row r="17" spans="1:8" s="2" customFormat="1" ht="15.75">
      <c r="A17" s="205">
        <v>4.0999999999999996</v>
      </c>
      <c r="B17" s="207" t="s">
        <v>285</v>
      </c>
      <c r="C17" s="231">
        <v>265885500</v>
      </c>
      <c r="D17" s="231">
        <v>194422811.05500001</v>
      </c>
      <c r="E17" s="250">
        <v>460308311.05500001</v>
      </c>
      <c r="F17" s="231">
        <v>209898590</v>
      </c>
      <c r="G17" s="231">
        <v>76852394.430000007</v>
      </c>
      <c r="H17" s="232">
        <v>286750984.43000001</v>
      </c>
    </row>
    <row r="18" spans="1:8" s="2" customFormat="1" ht="15.75">
      <c r="A18" s="205">
        <v>4.2</v>
      </c>
      <c r="B18" s="207" t="s">
        <v>286</v>
      </c>
      <c r="C18" s="231">
        <v>8665084</v>
      </c>
      <c r="D18" s="231">
        <v>12981803.210899999</v>
      </c>
      <c r="E18" s="250">
        <v>21646887.210900001</v>
      </c>
      <c r="F18" s="231">
        <v>8925144.2799999993</v>
      </c>
      <c r="G18" s="231">
        <v>13639477.239399999</v>
      </c>
      <c r="H18" s="232">
        <v>22564621.519400001</v>
      </c>
    </row>
    <row r="19" spans="1:8" s="2" customFormat="1" ht="25.5">
      <c r="A19" s="205">
        <v>5</v>
      </c>
      <c r="B19" s="206" t="s">
        <v>287</v>
      </c>
      <c r="C19" s="231">
        <v>80130879.400000006</v>
      </c>
      <c r="D19" s="231">
        <v>101483230.0623</v>
      </c>
      <c r="E19" s="250">
        <v>181614109.4623</v>
      </c>
      <c r="F19" s="231">
        <v>63640860.32</v>
      </c>
      <c r="G19" s="231">
        <v>57391137.046000004</v>
      </c>
      <c r="H19" s="232">
        <v>121031997.366</v>
      </c>
    </row>
    <row r="20" spans="1:8" s="2" customFormat="1" ht="15.75">
      <c r="A20" s="205">
        <v>5.0999999999999996</v>
      </c>
      <c r="B20" s="207" t="s">
        <v>288</v>
      </c>
      <c r="C20" s="231">
        <v>213260</v>
      </c>
      <c r="D20" s="231">
        <v>3019115.55</v>
      </c>
      <c r="E20" s="250">
        <v>3232375.55</v>
      </c>
      <c r="F20" s="231">
        <v>135618.82</v>
      </c>
      <c r="G20" s="231">
        <v>3068914.1</v>
      </c>
      <c r="H20" s="232">
        <v>3204532.92</v>
      </c>
    </row>
    <row r="21" spans="1:8" s="2" customFormat="1" ht="15.75">
      <c r="A21" s="205">
        <v>5.2</v>
      </c>
      <c r="B21" s="207" t="s">
        <v>289</v>
      </c>
      <c r="C21" s="231">
        <v>0</v>
      </c>
      <c r="D21" s="231">
        <v>0</v>
      </c>
      <c r="E21" s="250">
        <v>0</v>
      </c>
      <c r="F21" s="231">
        <v>0</v>
      </c>
      <c r="G21" s="231">
        <v>0</v>
      </c>
      <c r="H21" s="232">
        <v>0</v>
      </c>
    </row>
    <row r="22" spans="1:8" s="2" customFormat="1" ht="15.75">
      <c r="A22" s="205">
        <v>5.3</v>
      </c>
      <c r="B22" s="207" t="s">
        <v>290</v>
      </c>
      <c r="C22" s="231">
        <v>79917619.400000006</v>
      </c>
      <c r="D22" s="231">
        <v>98464114.5123</v>
      </c>
      <c r="E22" s="250">
        <v>178381733.91229999</v>
      </c>
      <c r="F22" s="231">
        <v>63505241.5</v>
      </c>
      <c r="G22" s="231">
        <v>54322222.946000002</v>
      </c>
      <c r="H22" s="232">
        <v>117827464.44600001</v>
      </c>
    </row>
    <row r="23" spans="1:8" s="2" customFormat="1" ht="15.75">
      <c r="A23" s="205" t="s">
        <v>291</v>
      </c>
      <c r="B23" s="208" t="s">
        <v>292</v>
      </c>
      <c r="C23" s="231">
        <v>19501351.199999999</v>
      </c>
      <c r="D23" s="231">
        <v>27042015.964600001</v>
      </c>
      <c r="E23" s="250">
        <v>46543367.1646</v>
      </c>
      <c r="F23" s="231">
        <v>15866473.5</v>
      </c>
      <c r="G23" s="231">
        <v>29416076.122400001</v>
      </c>
      <c r="H23" s="232">
        <v>45282549.622400001</v>
      </c>
    </row>
    <row r="24" spans="1:8" s="2" customFormat="1" ht="15.75">
      <c r="A24" s="205" t="s">
        <v>293</v>
      </c>
      <c r="B24" s="208" t="s">
        <v>294</v>
      </c>
      <c r="C24" s="231">
        <v>31423161</v>
      </c>
      <c r="D24" s="231">
        <v>39520504.767800003</v>
      </c>
      <c r="E24" s="250">
        <v>70943665.767800003</v>
      </c>
      <c r="F24" s="231">
        <v>22384652</v>
      </c>
      <c r="G24" s="231">
        <v>18171970.101599999</v>
      </c>
      <c r="H24" s="232">
        <v>40556622.101599999</v>
      </c>
    </row>
    <row r="25" spans="1:8" s="2" customFormat="1" ht="15.75">
      <c r="A25" s="205" t="s">
        <v>295</v>
      </c>
      <c r="B25" s="209" t="s">
        <v>296</v>
      </c>
      <c r="C25" s="231">
        <v>19937374.199999999</v>
      </c>
      <c r="D25" s="231">
        <v>4674961.6459999997</v>
      </c>
      <c r="E25" s="250">
        <v>24612335.846000001</v>
      </c>
      <c r="F25" s="231">
        <v>19507286</v>
      </c>
      <c r="G25" s="231">
        <v>3367088.361</v>
      </c>
      <c r="H25" s="232">
        <v>22874374.361000001</v>
      </c>
    </row>
    <row r="26" spans="1:8" s="2" customFormat="1" ht="15.75">
      <c r="A26" s="205" t="s">
        <v>297</v>
      </c>
      <c r="B26" s="208" t="s">
        <v>298</v>
      </c>
      <c r="C26" s="231">
        <v>9055733</v>
      </c>
      <c r="D26" s="231">
        <v>27226632.133900002</v>
      </c>
      <c r="E26" s="250">
        <v>36282365.133900002</v>
      </c>
      <c r="F26" s="231">
        <v>5746830</v>
      </c>
      <c r="G26" s="231">
        <v>3367088.361</v>
      </c>
      <c r="H26" s="232">
        <v>9113918.3609999996</v>
      </c>
    </row>
    <row r="27" spans="1:8" s="2" customFormat="1" ht="15.75">
      <c r="A27" s="205" t="s">
        <v>299</v>
      </c>
      <c r="B27" s="207" t="s">
        <v>300</v>
      </c>
      <c r="C27" s="231">
        <v>0</v>
      </c>
      <c r="D27" s="231">
        <v>0</v>
      </c>
      <c r="E27" s="250">
        <v>0</v>
      </c>
      <c r="F27" s="231">
        <v>0</v>
      </c>
      <c r="G27" s="231">
        <v>0</v>
      </c>
      <c r="H27" s="232">
        <v>0</v>
      </c>
    </row>
    <row r="28" spans="1:8" s="2" customFormat="1" ht="15.75">
      <c r="A28" s="205">
        <v>5.4</v>
      </c>
      <c r="B28" s="207" t="s">
        <v>301</v>
      </c>
      <c r="C28" s="231">
        <v>0</v>
      </c>
      <c r="D28" s="231">
        <v>0</v>
      </c>
      <c r="E28" s="250">
        <v>0</v>
      </c>
      <c r="F28" s="231">
        <v>0</v>
      </c>
      <c r="G28" s="231">
        <v>0</v>
      </c>
      <c r="H28" s="232">
        <v>0</v>
      </c>
    </row>
    <row r="29" spans="1:8" s="2" customFormat="1" ht="15.75">
      <c r="A29" s="205">
        <v>5.5</v>
      </c>
      <c r="B29" s="207" t="s">
        <v>302</v>
      </c>
      <c r="C29" s="231">
        <v>0</v>
      </c>
      <c r="D29" s="231">
        <v>0</v>
      </c>
      <c r="E29" s="250">
        <v>0</v>
      </c>
      <c r="F29" s="231">
        <v>0</v>
      </c>
      <c r="G29" s="231">
        <v>0</v>
      </c>
      <c r="H29" s="232">
        <v>0</v>
      </c>
    </row>
    <row r="30" spans="1:8" s="2" customFormat="1" ht="15.75">
      <c r="A30" s="205">
        <v>5.6</v>
      </c>
      <c r="B30" s="207" t="s">
        <v>303</v>
      </c>
      <c r="C30" s="231">
        <v>0</v>
      </c>
      <c r="D30" s="231">
        <v>0</v>
      </c>
      <c r="E30" s="250">
        <v>0</v>
      </c>
      <c r="F30" s="231">
        <v>0</v>
      </c>
      <c r="G30" s="231">
        <v>0</v>
      </c>
      <c r="H30" s="232">
        <v>0</v>
      </c>
    </row>
    <row r="31" spans="1:8" s="2" customFormat="1" ht="15.75">
      <c r="A31" s="205">
        <v>5.7</v>
      </c>
      <c r="B31" s="207" t="s">
        <v>304</v>
      </c>
      <c r="C31" s="231">
        <v>0</v>
      </c>
      <c r="D31" s="231">
        <v>0</v>
      </c>
      <c r="E31" s="250">
        <v>0</v>
      </c>
      <c r="F31" s="231">
        <v>0</v>
      </c>
      <c r="G31" s="231">
        <v>0</v>
      </c>
      <c r="H31" s="232">
        <v>0</v>
      </c>
    </row>
    <row r="32" spans="1:8" s="2" customFormat="1" ht="15.75">
      <c r="A32" s="205">
        <v>6</v>
      </c>
      <c r="B32" s="206" t="s">
        <v>305</v>
      </c>
      <c r="C32" s="231"/>
      <c r="D32" s="231"/>
      <c r="E32" s="250">
        <v>0</v>
      </c>
      <c r="F32" s="231"/>
      <c r="G32" s="231"/>
      <c r="H32" s="232">
        <v>0</v>
      </c>
    </row>
    <row r="33" spans="1:8" s="2" customFormat="1" ht="25.5">
      <c r="A33" s="205">
        <v>6.1</v>
      </c>
      <c r="B33" s="207" t="s">
        <v>484</v>
      </c>
      <c r="C33" s="231"/>
      <c r="D33" s="231"/>
      <c r="E33" s="250">
        <v>0</v>
      </c>
      <c r="F33" s="231"/>
      <c r="G33" s="231"/>
      <c r="H33" s="232">
        <v>0</v>
      </c>
    </row>
    <row r="34" spans="1:8" s="2" customFormat="1" ht="25.5">
      <c r="A34" s="205">
        <v>6.2</v>
      </c>
      <c r="B34" s="207" t="s">
        <v>306</v>
      </c>
      <c r="C34" s="231"/>
      <c r="D34" s="231"/>
      <c r="E34" s="250">
        <v>0</v>
      </c>
      <c r="F34" s="231"/>
      <c r="G34" s="231"/>
      <c r="H34" s="232">
        <v>0</v>
      </c>
    </row>
    <row r="35" spans="1:8" s="2" customFormat="1" ht="25.5">
      <c r="A35" s="205">
        <v>6.3</v>
      </c>
      <c r="B35" s="207" t="s">
        <v>307</v>
      </c>
      <c r="C35" s="231"/>
      <c r="D35" s="231"/>
      <c r="E35" s="250">
        <v>0</v>
      </c>
      <c r="F35" s="231"/>
      <c r="G35" s="231"/>
      <c r="H35" s="232">
        <v>0</v>
      </c>
    </row>
    <row r="36" spans="1:8" s="2" customFormat="1" ht="15.75">
      <c r="A36" s="205">
        <v>6.4</v>
      </c>
      <c r="B36" s="207" t="s">
        <v>308</v>
      </c>
      <c r="C36" s="231"/>
      <c r="D36" s="231"/>
      <c r="E36" s="250">
        <v>0</v>
      </c>
      <c r="F36" s="231"/>
      <c r="G36" s="231"/>
      <c r="H36" s="232">
        <v>0</v>
      </c>
    </row>
    <row r="37" spans="1:8" s="2" customFormat="1" ht="15.75">
      <c r="A37" s="205">
        <v>6.5</v>
      </c>
      <c r="B37" s="207" t="s">
        <v>309</v>
      </c>
      <c r="C37" s="231"/>
      <c r="D37" s="231"/>
      <c r="E37" s="250">
        <v>0</v>
      </c>
      <c r="F37" s="231"/>
      <c r="G37" s="231"/>
      <c r="H37" s="232">
        <v>0</v>
      </c>
    </row>
    <row r="38" spans="1:8" s="2" customFormat="1" ht="25.5">
      <c r="A38" s="205">
        <v>6.6</v>
      </c>
      <c r="B38" s="207" t="s">
        <v>310</v>
      </c>
      <c r="C38" s="231"/>
      <c r="D38" s="231"/>
      <c r="E38" s="250">
        <v>0</v>
      </c>
      <c r="F38" s="231"/>
      <c r="G38" s="231"/>
      <c r="H38" s="232">
        <v>0</v>
      </c>
    </row>
    <row r="39" spans="1:8" s="2" customFormat="1" ht="25.5">
      <c r="A39" s="205">
        <v>6.7</v>
      </c>
      <c r="B39" s="207" t="s">
        <v>311</v>
      </c>
      <c r="C39" s="231"/>
      <c r="D39" s="231"/>
      <c r="E39" s="250">
        <v>0</v>
      </c>
      <c r="F39" s="231"/>
      <c r="G39" s="231"/>
      <c r="H39" s="232">
        <v>0</v>
      </c>
    </row>
    <row r="40" spans="1:8" s="2" customFormat="1" ht="15.75">
      <c r="A40" s="205">
        <v>7</v>
      </c>
      <c r="B40" s="206" t="s">
        <v>312</v>
      </c>
      <c r="C40" s="231">
        <v>556915.3600000001</v>
      </c>
      <c r="D40" s="231">
        <v>241168.46977100006</v>
      </c>
      <c r="E40" s="250">
        <v>798083.82977100019</v>
      </c>
      <c r="F40" s="231">
        <v>49658.150000000009</v>
      </c>
      <c r="G40" s="231">
        <v>318857.07025199995</v>
      </c>
      <c r="H40" s="232">
        <v>368515.22025199997</v>
      </c>
    </row>
    <row r="41" spans="1:8" s="2" customFormat="1" ht="25.5">
      <c r="A41" s="205">
        <v>7.1</v>
      </c>
      <c r="B41" s="207" t="s">
        <v>313</v>
      </c>
      <c r="C41" s="231">
        <v>0</v>
      </c>
      <c r="D41" s="231">
        <v>0</v>
      </c>
      <c r="E41" s="250">
        <v>0</v>
      </c>
      <c r="F41" s="231">
        <v>0</v>
      </c>
      <c r="G41" s="231">
        <v>0</v>
      </c>
      <c r="H41" s="232">
        <v>0</v>
      </c>
    </row>
    <row r="42" spans="1:8" s="2" customFormat="1" ht="25.5">
      <c r="A42" s="205">
        <v>7.2</v>
      </c>
      <c r="B42" s="207" t="s">
        <v>314</v>
      </c>
      <c r="C42" s="231">
        <v>177653.22</v>
      </c>
      <c r="D42" s="231">
        <v>24203.537616000001</v>
      </c>
      <c r="E42" s="250">
        <v>201856.75761600002</v>
      </c>
      <c r="F42" s="231">
        <v>9212.7900000000009</v>
      </c>
      <c r="G42" s="231">
        <v>28142.198182</v>
      </c>
      <c r="H42" s="232">
        <v>37354.988182000001</v>
      </c>
    </row>
    <row r="43" spans="1:8" s="2" customFormat="1" ht="25.5">
      <c r="A43" s="205">
        <v>7.3</v>
      </c>
      <c r="B43" s="207" t="s">
        <v>315</v>
      </c>
      <c r="C43" s="231">
        <v>7378.41</v>
      </c>
      <c r="D43" s="231">
        <v>52199.748040999999</v>
      </c>
      <c r="E43" s="250">
        <v>59578.158041000002</v>
      </c>
      <c r="F43" s="231">
        <v>7378.41</v>
      </c>
      <c r="G43" s="231">
        <v>18871.279924000002</v>
      </c>
      <c r="H43" s="232">
        <v>26249.689924000002</v>
      </c>
    </row>
    <row r="44" spans="1:8" s="2" customFormat="1" ht="25.5">
      <c r="A44" s="205">
        <v>7.4</v>
      </c>
      <c r="B44" s="207" t="s">
        <v>316</v>
      </c>
      <c r="C44" s="231">
        <v>371883.73000000004</v>
      </c>
      <c r="D44" s="231">
        <v>164765.18411400006</v>
      </c>
      <c r="E44" s="250">
        <v>536648.91411400004</v>
      </c>
      <c r="F44" s="231">
        <v>33066.950000000004</v>
      </c>
      <c r="G44" s="231">
        <v>271843.59214599995</v>
      </c>
      <c r="H44" s="232">
        <v>304910.54214599996</v>
      </c>
    </row>
    <row r="45" spans="1:8" s="2" customFormat="1" ht="15.75">
      <c r="A45" s="205">
        <v>8</v>
      </c>
      <c r="B45" s="206" t="s">
        <v>317</v>
      </c>
      <c r="C45" s="231"/>
      <c r="D45" s="231"/>
      <c r="E45" s="250">
        <v>0</v>
      </c>
      <c r="F45" s="231"/>
      <c r="G45" s="231"/>
      <c r="H45" s="232">
        <v>0</v>
      </c>
    </row>
    <row r="46" spans="1:8" s="2" customFormat="1" ht="15.75">
      <c r="A46" s="205">
        <v>8.1</v>
      </c>
      <c r="B46" s="207" t="s">
        <v>318</v>
      </c>
      <c r="C46" s="231"/>
      <c r="D46" s="231"/>
      <c r="E46" s="250">
        <v>0</v>
      </c>
      <c r="F46" s="231"/>
      <c r="G46" s="231"/>
      <c r="H46" s="232">
        <v>0</v>
      </c>
    </row>
    <row r="47" spans="1:8" s="2" customFormat="1" ht="15.75">
      <c r="A47" s="205">
        <v>8.1999999999999993</v>
      </c>
      <c r="B47" s="207" t="s">
        <v>319</v>
      </c>
      <c r="C47" s="231"/>
      <c r="D47" s="231"/>
      <c r="E47" s="250">
        <v>0</v>
      </c>
      <c r="F47" s="231"/>
      <c r="G47" s="231"/>
      <c r="H47" s="232">
        <v>0</v>
      </c>
    </row>
    <row r="48" spans="1:8" s="2" customFormat="1" ht="15.75">
      <c r="A48" s="205">
        <v>8.3000000000000007</v>
      </c>
      <c r="B48" s="207" t="s">
        <v>320</v>
      </c>
      <c r="C48" s="231"/>
      <c r="D48" s="231"/>
      <c r="E48" s="250">
        <v>0</v>
      </c>
      <c r="F48" s="231"/>
      <c r="G48" s="231"/>
      <c r="H48" s="232">
        <v>0</v>
      </c>
    </row>
    <row r="49" spans="1:8" s="2" customFormat="1" ht="15.75">
      <c r="A49" s="205">
        <v>8.4</v>
      </c>
      <c r="B49" s="207" t="s">
        <v>321</v>
      </c>
      <c r="C49" s="231"/>
      <c r="D49" s="231"/>
      <c r="E49" s="250">
        <v>0</v>
      </c>
      <c r="F49" s="231"/>
      <c r="G49" s="231"/>
      <c r="H49" s="232">
        <v>0</v>
      </c>
    </row>
    <row r="50" spans="1:8" s="2" customFormat="1" ht="15.75">
      <c r="A50" s="205">
        <v>8.5</v>
      </c>
      <c r="B50" s="207" t="s">
        <v>322</v>
      </c>
      <c r="C50" s="231"/>
      <c r="D50" s="231"/>
      <c r="E50" s="250">
        <v>0</v>
      </c>
      <c r="F50" s="231"/>
      <c r="G50" s="231"/>
      <c r="H50" s="232">
        <v>0</v>
      </c>
    </row>
    <row r="51" spans="1:8" s="2" customFormat="1" ht="15.75">
      <c r="A51" s="205">
        <v>8.6</v>
      </c>
      <c r="B51" s="207" t="s">
        <v>323</v>
      </c>
      <c r="C51" s="231"/>
      <c r="D51" s="231"/>
      <c r="E51" s="250">
        <v>0</v>
      </c>
      <c r="F51" s="231"/>
      <c r="G51" s="231"/>
      <c r="H51" s="232">
        <v>0</v>
      </c>
    </row>
    <row r="52" spans="1:8" s="2" customFormat="1" ht="15.75">
      <c r="A52" s="205">
        <v>8.6999999999999993</v>
      </c>
      <c r="B52" s="207" t="s">
        <v>324</v>
      </c>
      <c r="C52" s="231"/>
      <c r="D52" s="231"/>
      <c r="E52" s="250">
        <v>0</v>
      </c>
      <c r="F52" s="231"/>
      <c r="G52" s="231"/>
      <c r="H52" s="232">
        <v>0</v>
      </c>
    </row>
    <row r="53" spans="1:8" s="2" customFormat="1" ht="16.5" thickBot="1">
      <c r="A53" s="210">
        <v>9</v>
      </c>
      <c r="B53" s="211" t="s">
        <v>325</v>
      </c>
      <c r="C53" s="251"/>
      <c r="D53" s="251"/>
      <c r="E53" s="252">
        <v>0</v>
      </c>
      <c r="F53" s="251"/>
      <c r="G53" s="251"/>
      <c r="H53" s="234">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C7" sqref="C7:G12"/>
    </sheetView>
  </sheetViews>
  <sheetFormatPr defaultColWidth="9.140625" defaultRowHeight="12.75"/>
  <cols>
    <col min="1" max="1" width="9.5703125" style="1" bestFit="1" customWidth="1"/>
    <col min="2" max="2" width="93.5703125" style="1" customWidth="1"/>
    <col min="3" max="4" width="12.7109375" style="1" customWidth="1"/>
    <col min="5" max="5" width="9.7109375" style="12" customWidth="1"/>
    <col min="6" max="6" width="9.85546875" style="12" customWidth="1"/>
    <col min="7" max="11" width="9.7109375" style="12" customWidth="1"/>
    <col min="12" max="16384" width="9.140625" style="12"/>
  </cols>
  <sheetData>
    <row r="1" spans="1:8" ht="15">
      <c r="A1" s="17" t="s">
        <v>188</v>
      </c>
      <c r="B1" s="16" t="str">
        <f>Info!C2</f>
        <v>სს "ზირაათ ბანკი საქართველო"</v>
      </c>
      <c r="C1" s="16"/>
      <c r="D1" s="320"/>
    </row>
    <row r="2" spans="1:8" ht="15">
      <c r="A2" s="17" t="s">
        <v>189</v>
      </c>
      <c r="B2" s="429">
        <f>'1. key ratios'!B2</f>
        <v>44651</v>
      </c>
      <c r="C2" s="27"/>
      <c r="D2" s="18"/>
      <c r="E2" s="11"/>
      <c r="F2" s="11"/>
      <c r="G2" s="11"/>
      <c r="H2" s="11"/>
    </row>
    <row r="3" spans="1:8" ht="15">
      <c r="A3" s="17"/>
      <c r="B3" s="16"/>
      <c r="C3" s="27"/>
      <c r="D3" s="18"/>
      <c r="E3" s="11"/>
      <c r="F3" s="11"/>
      <c r="G3" s="11"/>
      <c r="H3" s="11"/>
    </row>
    <row r="4" spans="1:8" ht="15" customHeight="1" thickBot="1">
      <c r="A4" s="199" t="s">
        <v>409</v>
      </c>
      <c r="B4" s="200" t="s">
        <v>187</v>
      </c>
      <c r="C4" s="201" t="s">
        <v>93</v>
      </c>
    </row>
    <row r="5" spans="1:8" ht="15" customHeight="1">
      <c r="A5" s="197" t="s">
        <v>26</v>
      </c>
      <c r="B5" s="198"/>
      <c r="C5" s="683" t="str">
        <f>INT((MONTH($B$2))/3)&amp;"Q"&amp;"-"&amp;YEAR($B$2)</f>
        <v>1Q-2022</v>
      </c>
      <c r="D5" s="683" t="str">
        <f>IF(INT(MONTH($B$2))=3, "4"&amp;"Q"&amp;"-"&amp;YEAR($B$2)-1, IF(INT(MONTH($B$2))=6, "1"&amp;"Q"&amp;"-"&amp;YEAR($B$2), IF(INT(MONTH($B$2))=9, "2"&amp;"Q"&amp;"-"&amp;YEAR($B$2),IF(INT(MONTH($B$2))=12, "3"&amp;"Q"&amp;"-"&amp;YEAR($B$2), 0))))</f>
        <v>4Q-2021</v>
      </c>
      <c r="E5" s="683" t="str">
        <f>IF(INT(MONTH($B$2))=3, "3"&amp;"Q"&amp;"-"&amp;YEAR($B$2)-1, IF(INT(MONTH($B$2))=6, "4"&amp;"Q"&amp;"-"&amp;YEAR($B$2)-1, IF(INT(MONTH($B$2))=9, "1"&amp;"Q"&amp;"-"&amp;YEAR($B$2),IF(INT(MONTH($B$2))=12, "2"&amp;"Q"&amp;"-"&amp;YEAR($B$2), 0))))</f>
        <v>3Q-2021</v>
      </c>
      <c r="F5" s="683" t="str">
        <f>IF(INT(MONTH($B$2))=3, "2"&amp;"Q"&amp;"-"&amp;YEAR($B$2)-1, IF(INT(MONTH($B$2))=6, "3"&amp;"Q"&amp;"-"&amp;YEAR($B$2)-1, IF(INT(MONTH($B$2))=9, "4"&amp;"Q"&amp;"-"&amp;YEAR($B$2)-1,IF(INT(MONTH($B$2))=12, "1"&amp;"Q"&amp;"-"&amp;YEAR($B$2), 0))))</f>
        <v>2Q-2021</v>
      </c>
      <c r="G5" s="683" t="str">
        <f>IF(INT(MONTH($B$2))=3, "1"&amp;"Q"&amp;"-"&amp;YEAR($B$2)-1, IF(INT(MONTH($B$2))=6, "2"&amp;"Q"&amp;"-"&amp;YEAR($B$2)-1, IF(INT(MONTH($B$2))=9, "3"&amp;"Q"&amp;"-"&amp;YEAR($B$2)-1,IF(INT(MONTH($B$2))=12, "4"&amp;"Q"&amp;"-"&amp;YEAR($B$2)-1, 0))))</f>
        <v>1Q-2021</v>
      </c>
    </row>
    <row r="6" spans="1:8" ht="15" customHeight="1">
      <c r="A6" s="362">
        <v>1</v>
      </c>
      <c r="B6" s="414" t="s">
        <v>192</v>
      </c>
      <c r="C6" s="670">
        <f>C7+C9+C10</f>
        <v>164908713.95235997</v>
      </c>
      <c r="D6" s="671">
        <f>D7+D9+D10</f>
        <v>146329177.96381</v>
      </c>
      <c r="E6" s="672">
        <f t="shared" ref="E6:G6" si="0">E7+E9+E10</f>
        <v>133588272.34437999</v>
      </c>
      <c r="F6" s="670">
        <f t="shared" si="0"/>
        <v>138954868.1737</v>
      </c>
      <c r="G6" s="673">
        <f t="shared" si="0"/>
        <v>106831107.14041999</v>
      </c>
    </row>
    <row r="7" spans="1:8" ht="15" customHeight="1">
      <c r="A7" s="362">
        <v>1.1000000000000001</v>
      </c>
      <c r="B7" s="363" t="s">
        <v>604</v>
      </c>
      <c r="C7" s="674">
        <v>153206179.98089999</v>
      </c>
      <c r="D7" s="675">
        <v>131562795.99205001</v>
      </c>
      <c r="E7" s="674">
        <v>118167671.73649999</v>
      </c>
      <c r="F7" s="674">
        <v>123292292.9853</v>
      </c>
      <c r="G7" s="676">
        <v>92859746.789549991</v>
      </c>
    </row>
    <row r="8" spans="1:8" ht="25.5">
      <c r="A8" s="362" t="s">
        <v>252</v>
      </c>
      <c r="B8" s="364" t="s">
        <v>403</v>
      </c>
      <c r="C8" s="674"/>
      <c r="D8" s="675"/>
      <c r="E8" s="674"/>
      <c r="F8" s="674"/>
      <c r="G8" s="676"/>
    </row>
    <row r="9" spans="1:8" ht="15" customHeight="1">
      <c r="A9" s="362">
        <v>1.2</v>
      </c>
      <c r="B9" s="363" t="s">
        <v>22</v>
      </c>
      <c r="C9" s="674">
        <v>11702533.97146</v>
      </c>
      <c r="D9" s="675">
        <v>14766381.971760001</v>
      </c>
      <c r="E9" s="674">
        <v>15420600.607880002</v>
      </c>
      <c r="F9" s="674">
        <v>15662575.1884</v>
      </c>
      <c r="G9" s="676">
        <v>13971360.350869998</v>
      </c>
    </row>
    <row r="10" spans="1:8" ht="15" customHeight="1">
      <c r="A10" s="362">
        <v>1.3</v>
      </c>
      <c r="B10" s="415" t="s">
        <v>77</v>
      </c>
      <c r="C10" s="677">
        <v>0</v>
      </c>
      <c r="D10" s="675">
        <v>0</v>
      </c>
      <c r="E10" s="677">
        <v>0</v>
      </c>
      <c r="F10" s="674">
        <v>0</v>
      </c>
      <c r="G10" s="678">
        <v>0</v>
      </c>
    </row>
    <row r="11" spans="1:8" ht="15" customHeight="1">
      <c r="A11" s="362">
        <v>2</v>
      </c>
      <c r="B11" s="414" t="s">
        <v>193</v>
      </c>
      <c r="C11" s="674">
        <v>98332.986799999999</v>
      </c>
      <c r="D11" s="675">
        <v>466222.63990000001</v>
      </c>
      <c r="E11" s="674">
        <v>144453.76415599859</v>
      </c>
      <c r="F11" s="674">
        <v>61849.411899999999</v>
      </c>
      <c r="G11" s="676">
        <v>191968.78020000001</v>
      </c>
    </row>
    <row r="12" spans="1:8" ht="15" customHeight="1">
      <c r="A12" s="375">
        <v>3</v>
      </c>
      <c r="B12" s="416" t="s">
        <v>191</v>
      </c>
      <c r="C12" s="677">
        <v>16748963</v>
      </c>
      <c r="D12" s="675">
        <v>16748963</v>
      </c>
      <c r="E12" s="677">
        <v>14719139</v>
      </c>
      <c r="F12" s="674">
        <v>14719139</v>
      </c>
      <c r="G12" s="678">
        <v>14719139</v>
      </c>
    </row>
    <row r="13" spans="1:8" ht="15" customHeight="1" thickBot="1">
      <c r="A13" s="126">
        <v>4</v>
      </c>
      <c r="B13" s="417" t="s">
        <v>253</v>
      </c>
      <c r="C13" s="679">
        <f>C6+C11+C12</f>
        <v>181756009.93915996</v>
      </c>
      <c r="D13" s="680">
        <f>D6+D11+D12</f>
        <v>163544363.60371</v>
      </c>
      <c r="E13" s="681">
        <f t="shared" ref="E13:G13" si="1">E6+E11+E12</f>
        <v>148451865.10853601</v>
      </c>
      <c r="F13" s="679">
        <f t="shared" si="1"/>
        <v>153735856.58560002</v>
      </c>
      <c r="G13" s="682">
        <f t="shared" si="1"/>
        <v>121742214.92061999</v>
      </c>
    </row>
    <row r="14" spans="1:8">
      <c r="B14" s="21"/>
    </row>
    <row r="15" spans="1:8" ht="25.5">
      <c r="B15" s="100" t="s">
        <v>605</v>
      </c>
    </row>
    <row r="16" spans="1:8">
      <c r="B16" s="100"/>
    </row>
    <row r="17" spans="2:2">
      <c r="B17" s="100"/>
    </row>
    <row r="18" spans="2:2">
      <c r="B18" s="10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B6" sqref="B6:B10"/>
    </sheetView>
  </sheetViews>
  <sheetFormatPr defaultRowHeight="15"/>
  <cols>
    <col min="1" max="1" width="9.5703125" style="1" bestFit="1" customWidth="1"/>
    <col min="2" max="2" width="58.85546875" style="1" customWidth="1"/>
    <col min="3" max="3" width="52.140625" style="1" customWidth="1"/>
  </cols>
  <sheetData>
    <row r="1" spans="1:8">
      <c r="A1" s="1" t="s">
        <v>188</v>
      </c>
      <c r="B1" s="320" t="str">
        <f>Info!C2</f>
        <v>სს "ზირაათ ბანკი საქართველო"</v>
      </c>
    </row>
    <row r="2" spans="1:8">
      <c r="A2" s="1" t="s">
        <v>189</v>
      </c>
      <c r="B2" s="429">
        <f>'1. key ratios'!B2</f>
        <v>44651</v>
      </c>
    </row>
    <row r="4" spans="1:8" ht="25.5" customHeight="1" thickBot="1">
      <c r="A4" s="222" t="s">
        <v>410</v>
      </c>
      <c r="B4" s="57" t="s">
        <v>149</v>
      </c>
      <c r="C4" s="13"/>
    </row>
    <row r="5" spans="1:8" ht="15.75">
      <c r="A5" s="10"/>
      <c r="B5" s="411" t="s">
        <v>150</v>
      </c>
      <c r="C5" s="422" t="s">
        <v>619</v>
      </c>
    </row>
    <row r="6" spans="1:8">
      <c r="A6" s="14">
        <v>1</v>
      </c>
      <c r="B6" s="613" t="s">
        <v>1012</v>
      </c>
      <c r="C6" s="418" t="s">
        <v>1028</v>
      </c>
    </row>
    <row r="7" spans="1:8">
      <c r="A7" s="14">
        <v>2</v>
      </c>
      <c r="B7" s="613" t="s">
        <v>1015</v>
      </c>
      <c r="C7" s="418" t="s">
        <v>1029</v>
      </c>
    </row>
    <row r="8" spans="1:8">
      <c r="A8" s="14">
        <v>3</v>
      </c>
      <c r="B8" s="613" t="s">
        <v>1016</v>
      </c>
      <c r="C8" s="418" t="s">
        <v>1029</v>
      </c>
    </row>
    <row r="9" spans="1:8">
      <c r="A9" s="14">
        <v>4</v>
      </c>
      <c r="B9" s="613" t="s">
        <v>1017</v>
      </c>
      <c r="C9" s="418" t="s">
        <v>1030</v>
      </c>
    </row>
    <row r="10" spans="1:8">
      <c r="A10" s="14">
        <v>5</v>
      </c>
      <c r="B10" s="613" t="s">
        <v>1018</v>
      </c>
      <c r="C10" s="418" t="s">
        <v>1030</v>
      </c>
    </row>
    <row r="11" spans="1:8">
      <c r="A11" s="14">
        <v>6</v>
      </c>
      <c r="B11" s="58"/>
      <c r="C11" s="418"/>
    </row>
    <row r="12" spans="1:8">
      <c r="A12" s="14">
        <v>7</v>
      </c>
      <c r="B12" s="58"/>
      <c r="C12" s="418"/>
      <c r="H12" s="3"/>
    </row>
    <row r="13" spans="1:8">
      <c r="A13" s="14">
        <v>8</v>
      </c>
      <c r="B13" s="58"/>
      <c r="C13" s="418"/>
    </row>
    <row r="14" spans="1:8">
      <c r="A14" s="14">
        <v>9</v>
      </c>
      <c r="B14" s="58"/>
      <c r="C14" s="418"/>
    </row>
    <row r="15" spans="1:8">
      <c r="A15" s="14">
        <v>10</v>
      </c>
      <c r="B15" s="58"/>
      <c r="C15" s="418"/>
    </row>
    <row r="16" spans="1:8">
      <c r="A16" s="14"/>
      <c r="B16" s="777"/>
      <c r="C16" s="778"/>
    </row>
    <row r="17" spans="1:3" ht="30">
      <c r="A17" s="14"/>
      <c r="B17" s="412" t="s">
        <v>151</v>
      </c>
      <c r="C17" s="423" t="s">
        <v>620</v>
      </c>
    </row>
    <row r="18" spans="1:3" ht="15.75">
      <c r="A18" s="14">
        <v>1</v>
      </c>
      <c r="B18" s="614" t="s">
        <v>1013</v>
      </c>
      <c r="C18" s="420" t="s">
        <v>1019</v>
      </c>
    </row>
    <row r="19" spans="1:3" ht="15.75">
      <c r="A19" s="14">
        <v>2</v>
      </c>
      <c r="B19" s="614" t="s">
        <v>1020</v>
      </c>
      <c r="C19" s="420" t="s">
        <v>1021</v>
      </c>
    </row>
    <row r="20" spans="1:3" ht="15.75">
      <c r="A20" s="14">
        <v>3</v>
      </c>
      <c r="B20" s="614" t="s">
        <v>1022</v>
      </c>
      <c r="C20" s="420" t="s">
        <v>1023</v>
      </c>
    </row>
    <row r="21" spans="1:3" ht="15.75">
      <c r="A21" s="14">
        <v>4</v>
      </c>
      <c r="B21" s="614" t="s">
        <v>1031</v>
      </c>
      <c r="C21" s="420" t="s">
        <v>1032</v>
      </c>
    </row>
    <row r="22" spans="1:3" ht="15.75">
      <c r="A22" s="14">
        <v>5</v>
      </c>
      <c r="B22" s="25"/>
      <c r="C22" s="420"/>
    </row>
    <row r="23" spans="1:3" ht="15.75">
      <c r="A23" s="14">
        <v>6</v>
      </c>
      <c r="B23" s="25"/>
      <c r="C23" s="420"/>
    </row>
    <row r="24" spans="1:3" ht="15.75">
      <c r="A24" s="14">
        <v>7</v>
      </c>
      <c r="B24" s="25"/>
      <c r="C24" s="420"/>
    </row>
    <row r="25" spans="1:3" ht="15.75">
      <c r="A25" s="14">
        <v>8</v>
      </c>
      <c r="B25" s="25"/>
      <c r="C25" s="420"/>
    </row>
    <row r="26" spans="1:3" ht="15.75">
      <c r="A26" s="14">
        <v>9</v>
      </c>
      <c r="B26" s="25"/>
      <c r="C26" s="420"/>
    </row>
    <row r="27" spans="1:3" ht="15.75" customHeight="1">
      <c r="A27" s="14">
        <v>10</v>
      </c>
      <c r="B27" s="25"/>
      <c r="C27" s="421"/>
    </row>
    <row r="28" spans="1:3" ht="15.75" customHeight="1">
      <c r="A28" s="14"/>
      <c r="B28" s="25"/>
      <c r="C28" s="26"/>
    </row>
    <row r="29" spans="1:3" ht="30" customHeight="1">
      <c r="A29" s="14"/>
      <c r="B29" s="779" t="s">
        <v>152</v>
      </c>
      <c r="C29" s="780"/>
    </row>
    <row r="30" spans="1:3" ht="15.75">
      <c r="A30" s="14">
        <v>1</v>
      </c>
      <c r="B30" s="25" t="s">
        <v>1033</v>
      </c>
      <c r="C30" s="736">
        <v>1</v>
      </c>
    </row>
    <row r="31" spans="1:3" ht="15.75" customHeight="1">
      <c r="A31" s="14"/>
      <c r="B31" s="58"/>
      <c r="C31" s="59"/>
    </row>
    <row r="32" spans="1:3" ht="29.25" customHeight="1">
      <c r="A32" s="14"/>
      <c r="B32" s="779" t="s">
        <v>273</v>
      </c>
      <c r="C32" s="780"/>
    </row>
    <row r="33" spans="1:3">
      <c r="A33" s="14">
        <v>1</v>
      </c>
      <c r="B33" s="58"/>
      <c r="C33" s="418" t="s">
        <v>243</v>
      </c>
    </row>
    <row r="34" spans="1:3" ht="16.5" thickBot="1">
      <c r="A34" s="15"/>
      <c r="B34" s="60"/>
      <c r="C34" s="419"/>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zoomScaleNormal="100" workbookViewId="0">
      <pane xSplit="1" ySplit="5" topLeftCell="B18" activePane="bottomRight" state="frozen"/>
      <selection activeCell="H6" sqref="H6"/>
      <selection pane="topRight" activeCell="H6" sqref="H6"/>
      <selection pane="bottomLeft" activeCell="H6" sqref="H6"/>
      <selection pane="bottomRight" activeCell="C8" sqref="C8:E21"/>
    </sheetView>
  </sheetViews>
  <sheetFormatPr defaultRowHeight="15"/>
  <cols>
    <col min="1" max="1" width="9.5703125" style="1" bestFit="1" customWidth="1"/>
    <col min="2" max="2" width="47.5703125" style="1" customWidth="1"/>
    <col min="3" max="3" width="28" style="1" customWidth="1"/>
    <col min="4" max="4" width="22.42578125" style="1" customWidth="1"/>
    <col min="5" max="5" width="18.85546875" style="1" customWidth="1"/>
    <col min="6" max="6" width="12" bestFit="1" customWidth="1"/>
    <col min="7" max="7" width="12.5703125" bestFit="1" customWidth="1"/>
  </cols>
  <sheetData>
    <row r="1" spans="1:7" ht="15.75">
      <c r="A1" s="17" t="s">
        <v>188</v>
      </c>
      <c r="B1" s="16" t="str">
        <f>Info!C2</f>
        <v>სს "ზირაათ ბანკი საქართველო"</v>
      </c>
    </row>
    <row r="2" spans="1:7" s="19" customFormat="1" ht="15.75" customHeight="1">
      <c r="A2" s="19" t="s">
        <v>189</v>
      </c>
      <c r="B2" s="429">
        <f>'1. key ratios'!B2</f>
        <v>44651</v>
      </c>
    </row>
    <row r="3" spans="1:7" s="19" customFormat="1" ht="15.75" customHeight="1"/>
    <row r="4" spans="1:7" s="19" customFormat="1" ht="15.75" customHeight="1" thickBot="1">
      <c r="A4" s="223" t="s">
        <v>411</v>
      </c>
      <c r="B4" s="224" t="s">
        <v>263</v>
      </c>
      <c r="C4" s="178"/>
      <c r="D4" s="178"/>
      <c r="E4" s="179" t="s">
        <v>93</v>
      </c>
    </row>
    <row r="5" spans="1:7" s="115" customFormat="1" ht="17.45" customHeight="1">
      <c r="A5" s="332"/>
      <c r="B5" s="333"/>
      <c r="C5" s="177" t="s">
        <v>0</v>
      </c>
      <c r="D5" s="177" t="s">
        <v>1</v>
      </c>
      <c r="E5" s="334" t="s">
        <v>2</v>
      </c>
    </row>
    <row r="6" spans="1:7" s="147" customFormat="1" ht="14.45" customHeight="1">
      <c r="A6" s="335"/>
      <c r="B6" s="781" t="s">
        <v>231</v>
      </c>
      <c r="C6" s="781" t="s">
        <v>230</v>
      </c>
      <c r="D6" s="782" t="s">
        <v>229</v>
      </c>
      <c r="E6" s="783"/>
      <c r="G6"/>
    </row>
    <row r="7" spans="1:7" s="147" customFormat="1" ht="99.6" customHeight="1">
      <c r="A7" s="335"/>
      <c r="B7" s="781"/>
      <c r="C7" s="781"/>
      <c r="D7" s="330" t="s">
        <v>228</v>
      </c>
      <c r="E7" s="331" t="s">
        <v>521</v>
      </c>
      <c r="G7"/>
    </row>
    <row r="8" spans="1:7">
      <c r="A8" s="336">
        <v>1</v>
      </c>
      <c r="B8" s="337" t="s">
        <v>154</v>
      </c>
      <c r="C8" s="338">
        <v>12307219.343499999</v>
      </c>
      <c r="D8" s="338"/>
      <c r="E8" s="339">
        <v>12307219.343499999</v>
      </c>
    </row>
    <row r="9" spans="1:7">
      <c r="A9" s="336">
        <v>2</v>
      </c>
      <c r="B9" s="337" t="s">
        <v>155</v>
      </c>
      <c r="C9" s="338">
        <v>46484038.82</v>
      </c>
      <c r="D9" s="338"/>
      <c r="E9" s="339">
        <v>46484038.82</v>
      </c>
    </row>
    <row r="10" spans="1:7">
      <c r="A10" s="336">
        <v>3</v>
      </c>
      <c r="B10" s="337" t="s">
        <v>227</v>
      </c>
      <c r="C10" s="338">
        <v>14473228.990499999</v>
      </c>
      <c r="D10" s="338"/>
      <c r="E10" s="339">
        <v>14473228.990499999</v>
      </c>
    </row>
    <row r="11" spans="1:7">
      <c r="A11" s="336">
        <v>4</v>
      </c>
      <c r="B11" s="337" t="s">
        <v>185</v>
      </c>
      <c r="C11" s="338">
        <v>0</v>
      </c>
      <c r="D11" s="338"/>
      <c r="E11" s="339">
        <v>0</v>
      </c>
    </row>
    <row r="12" spans="1:7">
      <c r="A12" s="336">
        <v>5</v>
      </c>
      <c r="B12" s="337" t="s">
        <v>157</v>
      </c>
      <c r="C12" s="338">
        <v>1997026.96</v>
      </c>
      <c r="D12" s="338"/>
      <c r="E12" s="339">
        <v>1997026.96</v>
      </c>
    </row>
    <row r="13" spans="1:7">
      <c r="A13" s="336">
        <v>6.1</v>
      </c>
      <c r="B13" s="337" t="s">
        <v>158</v>
      </c>
      <c r="C13" s="340">
        <v>100758765.77319999</v>
      </c>
      <c r="D13" s="338"/>
      <c r="E13" s="339">
        <v>100758765.77319999</v>
      </c>
    </row>
    <row r="14" spans="1:7">
      <c r="A14" s="336">
        <v>6.2</v>
      </c>
      <c r="B14" s="341" t="s">
        <v>159</v>
      </c>
      <c r="C14" s="340">
        <v>-5254084.3815000001</v>
      </c>
      <c r="D14" s="338"/>
      <c r="E14" s="339">
        <v>-5254084.3815000001</v>
      </c>
    </row>
    <row r="15" spans="1:7">
      <c r="A15" s="336">
        <v>6</v>
      </c>
      <c r="B15" s="337" t="s">
        <v>226</v>
      </c>
      <c r="C15" s="338">
        <v>95504681.391699985</v>
      </c>
      <c r="D15" s="338"/>
      <c r="E15" s="339">
        <v>95504681.391699985</v>
      </c>
    </row>
    <row r="16" spans="1:7">
      <c r="A16" s="336">
        <v>7</v>
      </c>
      <c r="B16" s="337" t="s">
        <v>161</v>
      </c>
      <c r="C16" s="338">
        <v>545604.56739999994</v>
      </c>
      <c r="D16" s="338"/>
      <c r="E16" s="339">
        <v>545604.56739999994</v>
      </c>
    </row>
    <row r="17" spans="1:7">
      <c r="A17" s="336">
        <v>8</v>
      </c>
      <c r="B17" s="337" t="s">
        <v>162</v>
      </c>
      <c r="C17" s="338">
        <v>28500</v>
      </c>
      <c r="D17" s="338"/>
      <c r="E17" s="339">
        <v>28500</v>
      </c>
      <c r="F17" s="5"/>
      <c r="G17" s="5"/>
    </row>
    <row r="18" spans="1:7">
      <c r="A18" s="336">
        <v>9</v>
      </c>
      <c r="B18" s="337" t="s">
        <v>163</v>
      </c>
      <c r="C18" s="338">
        <v>0</v>
      </c>
      <c r="D18" s="338"/>
      <c r="E18" s="339">
        <v>0</v>
      </c>
      <c r="G18" s="5"/>
    </row>
    <row r="19" spans="1:7" ht="25.5">
      <c r="A19" s="336">
        <v>10</v>
      </c>
      <c r="B19" s="337" t="s">
        <v>164</v>
      </c>
      <c r="C19" s="338">
        <v>5932257.5899999999</v>
      </c>
      <c r="D19" s="338">
        <v>797689.16</v>
      </c>
      <c r="E19" s="339">
        <v>5134568.43</v>
      </c>
      <c r="G19" s="5"/>
    </row>
    <row r="20" spans="1:7">
      <c r="A20" s="336">
        <v>11</v>
      </c>
      <c r="B20" s="337" t="s">
        <v>165</v>
      </c>
      <c r="C20" s="338">
        <v>1701254.1878</v>
      </c>
      <c r="D20" s="338"/>
      <c r="E20" s="339">
        <v>1701254.1878</v>
      </c>
    </row>
    <row r="21" spans="1:7" ht="39" thickBot="1">
      <c r="A21" s="342"/>
      <c r="B21" s="343" t="s">
        <v>485</v>
      </c>
      <c r="C21" s="299">
        <v>178973811.85089999</v>
      </c>
      <c r="D21" s="299">
        <v>797689.16</v>
      </c>
      <c r="E21" s="344">
        <v>178176122.6909</v>
      </c>
    </row>
    <row r="22" spans="1:7">
      <c r="A22"/>
      <c r="B22"/>
      <c r="C22"/>
      <c r="D22"/>
      <c r="E22"/>
    </row>
    <row r="23" spans="1:7">
      <c r="A23"/>
      <c r="B23"/>
      <c r="C23"/>
      <c r="D23"/>
      <c r="E23"/>
    </row>
    <row r="25" spans="1:7" s="1" customFormat="1">
      <c r="B25" s="62"/>
      <c r="F25"/>
      <c r="G25"/>
    </row>
    <row r="26" spans="1:7" s="1" customFormat="1">
      <c r="B26" s="63"/>
      <c r="F26"/>
      <c r="G26"/>
    </row>
    <row r="27" spans="1:7" s="1" customFormat="1">
      <c r="B27" s="62"/>
      <c r="F27"/>
      <c r="G27"/>
    </row>
    <row r="28" spans="1:7" s="1" customFormat="1">
      <c r="B28" s="62"/>
      <c r="F28"/>
      <c r="G28"/>
    </row>
    <row r="29" spans="1:7" s="1" customFormat="1">
      <c r="B29" s="62"/>
      <c r="F29"/>
      <c r="G29"/>
    </row>
    <row r="30" spans="1:7" s="1" customFormat="1">
      <c r="B30" s="62"/>
      <c r="F30"/>
      <c r="G30"/>
    </row>
    <row r="31" spans="1:7" s="1" customFormat="1">
      <c r="B31" s="62"/>
      <c r="F31"/>
      <c r="G31"/>
    </row>
    <row r="32" spans="1:7" s="1" customFormat="1">
      <c r="B32" s="63"/>
      <c r="F32"/>
      <c r="G32"/>
    </row>
    <row r="33" spans="2:7" s="1" customFormat="1">
      <c r="B33" s="63"/>
      <c r="F33"/>
      <c r="G33"/>
    </row>
    <row r="34" spans="2:7" s="1" customFormat="1">
      <c r="B34" s="63"/>
      <c r="F34"/>
      <c r="G34"/>
    </row>
    <row r="35" spans="2:7" s="1" customFormat="1">
      <c r="B35" s="63"/>
      <c r="F35"/>
      <c r="G35"/>
    </row>
    <row r="36" spans="2:7" s="1" customFormat="1">
      <c r="B36" s="63"/>
      <c r="F36"/>
      <c r="G36"/>
    </row>
    <row r="37" spans="2:7" s="1" customFormat="1">
      <c r="B37" s="63"/>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C13" sqref="C13"/>
    </sheetView>
  </sheetViews>
  <sheetFormatPr defaultRowHeight="15" outlineLevelRow="1"/>
  <cols>
    <col min="1" max="1" width="9.5703125" style="1" bestFit="1" customWidth="1"/>
    <col min="2" max="2" width="114.28515625" style="1"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7" t="s">
        <v>188</v>
      </c>
      <c r="B1" s="16" t="str">
        <f>Info!C2</f>
        <v>სს "ზირაათ ბანკი საქართველო"</v>
      </c>
    </row>
    <row r="2" spans="1:6" s="19" customFormat="1" ht="15.75" customHeight="1">
      <c r="A2" s="19" t="s">
        <v>189</v>
      </c>
      <c r="B2" s="429">
        <f>'1. key ratios'!B2</f>
        <v>44651</v>
      </c>
      <c r="C2"/>
      <c r="D2"/>
      <c r="E2"/>
      <c r="F2"/>
    </row>
    <row r="3" spans="1:6" s="19" customFormat="1" ht="15.75" customHeight="1">
      <c r="C3"/>
      <c r="D3"/>
      <c r="E3"/>
      <c r="F3"/>
    </row>
    <row r="4" spans="1:6" s="19" customFormat="1" ht="26.25" thickBot="1">
      <c r="A4" s="19" t="s">
        <v>412</v>
      </c>
      <c r="B4" s="185" t="s">
        <v>266</v>
      </c>
      <c r="C4" s="179" t="s">
        <v>93</v>
      </c>
      <c r="D4"/>
      <c r="E4"/>
      <c r="F4"/>
    </row>
    <row r="5" spans="1:6" ht="26.25">
      <c r="A5" s="180">
        <v>1</v>
      </c>
      <c r="B5" s="181" t="s">
        <v>434</v>
      </c>
      <c r="C5" s="253">
        <f>'7. LI1'!E21</f>
        <v>178176122.6909</v>
      </c>
    </row>
    <row r="6" spans="1:6" s="170" customFormat="1">
      <c r="A6" s="114">
        <v>2.1</v>
      </c>
      <c r="B6" s="187" t="s">
        <v>267</v>
      </c>
      <c r="C6" s="254">
        <v>27566621.828600001</v>
      </c>
    </row>
    <row r="7" spans="1:6" s="3" customFormat="1" ht="25.5" outlineLevel="1">
      <c r="A7" s="186">
        <v>2.2000000000000002</v>
      </c>
      <c r="B7" s="182" t="s">
        <v>268</v>
      </c>
      <c r="C7" s="255"/>
    </row>
    <row r="8" spans="1:6" s="3" customFormat="1" ht="26.25">
      <c r="A8" s="186">
        <v>3</v>
      </c>
      <c r="B8" s="183" t="s">
        <v>435</v>
      </c>
      <c r="C8" s="256">
        <f>SUM(C5:C7)</f>
        <v>205742744.51949999</v>
      </c>
    </row>
    <row r="9" spans="1:6" s="170" customFormat="1">
      <c r="A9" s="114">
        <v>4</v>
      </c>
      <c r="B9" s="190" t="s">
        <v>264</v>
      </c>
      <c r="C9" s="254">
        <v>1678969.69</v>
      </c>
    </row>
    <row r="10" spans="1:6" s="3" customFormat="1" ht="25.5" outlineLevel="1">
      <c r="A10" s="186">
        <v>5.0999999999999996</v>
      </c>
      <c r="B10" s="182" t="s">
        <v>274</v>
      </c>
      <c r="C10" s="255">
        <v>-15864087.857140001</v>
      </c>
    </row>
    <row r="11" spans="1:6" s="3" customFormat="1" ht="25.5" outlineLevel="1">
      <c r="A11" s="186">
        <v>5.2</v>
      </c>
      <c r="B11" s="182" t="s">
        <v>275</v>
      </c>
      <c r="C11" s="255"/>
    </row>
    <row r="12" spans="1:6" s="3" customFormat="1">
      <c r="A12" s="186">
        <v>6</v>
      </c>
      <c r="B12" s="188" t="s">
        <v>606</v>
      </c>
      <c r="C12" s="345">
        <v>0</v>
      </c>
    </row>
    <row r="13" spans="1:6" s="3" customFormat="1" ht="15.75" thickBot="1">
      <c r="A13" s="189">
        <v>7</v>
      </c>
      <c r="B13" s="184" t="s">
        <v>265</v>
      </c>
      <c r="C13" s="257">
        <f>SUM(C8:C12)</f>
        <v>191557626.35235998</v>
      </c>
    </row>
    <row r="15" spans="1:6" ht="26.25">
      <c r="B15" s="21" t="s">
        <v>607</v>
      </c>
    </row>
    <row r="17" spans="2:9" s="1" customFormat="1">
      <c r="B17" s="64"/>
      <c r="C17"/>
      <c r="D17"/>
      <c r="E17"/>
      <c r="F17"/>
      <c r="G17"/>
      <c r="H17"/>
      <c r="I17"/>
    </row>
    <row r="18" spans="2:9" s="1" customFormat="1">
      <c r="B18" s="61"/>
      <c r="C18"/>
      <c r="D18"/>
      <c r="E18"/>
      <c r="F18"/>
      <c r="G18"/>
      <c r="H18"/>
      <c r="I18"/>
    </row>
    <row r="19" spans="2:9" s="1" customFormat="1">
      <c r="B19" s="61"/>
      <c r="C19"/>
      <c r="D19"/>
      <c r="E19"/>
      <c r="F19"/>
      <c r="G19"/>
      <c r="H19"/>
      <c r="I19"/>
    </row>
    <row r="20" spans="2:9" s="1" customFormat="1">
      <c r="B20" s="63"/>
      <c r="C20"/>
      <c r="D20"/>
      <c r="E20"/>
      <c r="F20"/>
      <c r="G20"/>
      <c r="H20"/>
      <c r="I20"/>
    </row>
    <row r="21" spans="2:9" s="1" customFormat="1">
      <c r="B21" s="62"/>
      <c r="C21"/>
      <c r="D21"/>
      <c r="E21"/>
      <c r="F21"/>
      <c r="G21"/>
      <c r="H21"/>
      <c r="I21"/>
    </row>
    <row r="22" spans="2:9" s="1" customFormat="1">
      <c r="B22" s="63"/>
      <c r="C22"/>
      <c r="D22"/>
      <c r="E22"/>
      <c r="F22"/>
      <c r="G22"/>
      <c r="H22"/>
      <c r="I22"/>
    </row>
    <row r="23" spans="2:9" s="1" customFormat="1">
      <c r="B23" s="62"/>
      <c r="C23"/>
      <c r="D23"/>
      <c r="E23"/>
      <c r="F23"/>
      <c r="G23"/>
      <c r="H23"/>
      <c r="I23"/>
    </row>
    <row r="24" spans="2:9" s="1" customFormat="1">
      <c r="B24" s="62"/>
      <c r="C24"/>
      <c r="D24"/>
      <c r="E24"/>
      <c r="F24"/>
      <c r="G24"/>
      <c r="H24"/>
      <c r="I24"/>
    </row>
    <row r="25" spans="2:9" s="1" customFormat="1">
      <c r="B25" s="62"/>
      <c r="C25"/>
      <c r="D25"/>
      <c r="E25"/>
      <c r="F25"/>
      <c r="G25"/>
      <c r="H25"/>
      <c r="I25"/>
    </row>
    <row r="26" spans="2:9" s="1" customFormat="1">
      <c r="B26" s="62"/>
      <c r="C26"/>
      <c r="D26"/>
      <c r="E26"/>
      <c r="F26"/>
      <c r="G26"/>
      <c r="H26"/>
      <c r="I26"/>
    </row>
    <row r="27" spans="2:9" s="1" customFormat="1">
      <c r="B27" s="62"/>
      <c r="C27"/>
      <c r="D27"/>
      <c r="E27"/>
      <c r="F27"/>
      <c r="G27"/>
      <c r="H27"/>
      <c r="I27"/>
    </row>
    <row r="28" spans="2:9" s="1" customFormat="1">
      <c r="B28" s="63"/>
      <c r="C28"/>
      <c r="D28"/>
      <c r="E28"/>
      <c r="F28"/>
      <c r="G28"/>
      <c r="H28"/>
      <c r="I28"/>
    </row>
    <row r="29" spans="2:9" s="1" customFormat="1">
      <c r="B29" s="63"/>
      <c r="C29"/>
      <c r="D29"/>
      <c r="E29"/>
      <c r="F29"/>
      <c r="G29"/>
      <c r="H29"/>
      <c r="I29"/>
    </row>
    <row r="30" spans="2:9" s="1" customFormat="1">
      <c r="B30" s="63"/>
      <c r="C30"/>
      <c r="D30"/>
      <c r="E30"/>
      <c r="F30"/>
      <c r="G30"/>
      <c r="H30"/>
      <c r="I30"/>
    </row>
    <row r="31" spans="2:9" s="1" customFormat="1">
      <c r="B31" s="63"/>
      <c r="C31"/>
      <c r="D31"/>
      <c r="E31"/>
      <c r="F31"/>
      <c r="G31"/>
      <c r="H31"/>
      <c r="I31"/>
    </row>
    <row r="32" spans="2:9" s="1" customFormat="1">
      <c r="B32" s="63"/>
      <c r="C32"/>
      <c r="D32"/>
      <c r="E32"/>
      <c r="F32"/>
      <c r="G32"/>
      <c r="H32"/>
      <c r="I32"/>
    </row>
    <row r="33" spans="2:9" s="1" customFormat="1">
      <c r="B33" s="63"/>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GYKhNczPOyI4JEB5OW5AhDmXItGTSWYgsy2xZgeIEBA=</DigestValue>
    </Reference>
    <Reference Type="http://www.w3.org/2000/09/xmldsig#Object" URI="#idOfficeObject">
      <DigestMethod Algorithm="http://www.w3.org/2001/04/xmlenc#sha256"/>
      <DigestValue>Z8f0lvCo7YejjfyWvzbUFfKnUfa6p8GLHz5C7Hjt3BM=</DigestValue>
    </Reference>
    <Reference Type="http://uri.etsi.org/01903#SignedProperties" URI="#idSignedProperties">
      <Transforms>
        <Transform Algorithm="http://www.w3.org/TR/2001/REC-xml-c14n-20010315"/>
      </Transforms>
      <DigestMethod Algorithm="http://www.w3.org/2001/04/xmlenc#sha256"/>
      <DigestValue>oGVhHOlqychf3/ydodH4+9Z2Aa5o+Emp67dSX3tR8lU=</DigestValue>
    </Reference>
  </SignedInfo>
  <SignatureValue>FVrG7NXy/s5WEYFKh9+m/ssGutgVqEx2rfrK6e+anPwqeTGPO4okt4oi/TXaqbGoud4h8qUx2iAT
nTeei0IfZlxcBRoxWUUvXBFM+AtjDU//HXeHH7Fe2zuteom2YACOhvlmZ0CRB3Yl7mVmW6Hh0Foq
DKURqJZqatF9vsa8cXu9vgfAeCi9qAS3ifDF20YPZhSxl8LWdYxC3dyFms/m1u/WutvcTpiorVs1
Wt/72tIXLe8ge56vEyavoac1hS47F1lBDDpvoYvy8xJ7YIczERFGJhNQlUjJ2TFchXWDPZB7eukU
C559LXGk9gCsPE2zWiM9YXDFwKD0pKNl7A2XCg==</SignatureValue>
  <KeyInfo>
    <X509Data>
      <X509Certificate>MIIGPzCCBSegAwIBAgIKQfjgeQADAAIEsjANBgkqhkiG9w0BAQsFADBKMRIwEAYKCZImiZPyLGQBGRYCZ2UxEzARBgoJkiaJk/IsZAEZFgNuYmcxHzAdBgNVBAMTFk5CRyBDbGFzcyAyIElOVCBTdWIgQ0EwHhcNMjIwMTA0MDkyMDUzWhcNMjQwMTA0MDkyMDUzWjA9MSAwHgYDVQQKExdKU0MgWklSQUFUIEJBTksgR0VPUkdJQTEZMBcGA1UEAxMQQlpCIC0gT21lciBBeWRpbjCCASIwDQYJKoZIhvcNAQEBBQADggEPADCCAQoCggEBAPAHU0Y5Ap3KBsQ44E10bkUBWPvz/1JzVze+lGFycjpDO/ZhE9qfarqOyQpAOlULouWHTXsyqPw51DX0rN8VZi0OpQMqD5cO0QwdgG95DpqxRmPfissLijrwJxt8ImRR3MTfd/lTzy1JysD+XbglkCxA9HdK9srpd713o0ruTR7kK/Ufwd24y5872arirpPSolBeal2sXqAcTG0aLKISUqtXI7mt6JQ2VmIxbxk30eih02MBHEXyscB48JzNlWNa0fEt/Jb/58WcvwoK+OQgQ7xyg8zc1ZGhzSp+xAu8Osjh4+ViM+YO/WKtL/g4UKfOdhBWmBqFvU/OsBDonTwDa5UCAwEAAaOCAzIwggMuMDwGCSsGAQQBgjcVBwQvMC0GJSsGAQQBgjcVCOayYION9USGgZkJg7ihSoO+hHEEg8SRM4SDiF0CAWQCASMwHQYDVR0lBBYwFAYIKwYBBQUHAwIGCCsGAQUFBwMEMAsGA1UdDwQEAwIHgDAnBgkrBgEEAYI3FQoEGjAYMAoGCCsGAQUFBwMCMAoGCCsGAQUFBwMEMB0GA1UdDgQWBBQdS46BxtkGtsm7kg29zYP+6fyXYz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MpLmNydDANBgkqhkiG9w0BAQsFAAOCAQEAQDWrBGKF0yl5RHJMTSdZ2tbw53eLEpI/7h8EMdX248k0NhIoIHSQl3Z6+rhfwT9mFbWvmgxqwhR9QgYwfcMEOlOCruTmWlB8E8PoZk75bvATn4lAdjzFiT13MG7I+/gzhVKDcwkjcekVwG54FF2OJ6qE4Ndwz5yEPmI8KszXiA8BwVueVGh8J+u4PRdP2pC7dU2FzfommRTSpHTi1OPtk4WZbx3eCbfxE13NczOQvjHvv8NoBQNjOENpeAbO6PDAuua+BO47hL7+/9O1YJC3iI5F8s+UBb7IRX1ANlleYPAUhvdXmIn00Ek3w4YeDtrY24znEGs3wormjCnHKmlGK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sMNvDWKmEy4x9wVyiCsj7D0qbL1E1nZ5fZBtIAFfNLQ=</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S5zCF6a1rqES08RWXfkzd/snAJupY9gpQPNFZtKt4ww=</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PAbJXuzpjwBnwsgwBYA5khj7ToXo0XH/KIeD/UMRhxI=</DigestValue>
      </Reference>
      <Reference URI="/xl/printerSettings/printerSettings17.bin?ContentType=application/vnd.openxmlformats-officedocument.spreadsheetml.printerSettings">
        <DigestMethod Algorithm="http://www.w3.org/2001/04/xmlenc#sha256"/>
        <DigestValue>72nCArfr8PaIQaCjsL5ohnZvZ9DXY6XNb0zuXBej4jY=</DigestValue>
      </Reference>
      <Reference URI="/xl/printerSettings/printerSettings18.bin?ContentType=application/vnd.openxmlformats-officedocument.spreadsheetml.printerSettings">
        <DigestMethod Algorithm="http://www.w3.org/2001/04/xmlenc#sha256"/>
        <DigestValue>PAbJXuzpjwBnwsgwBYA5khj7ToXo0XH/KIeD/UMRhxI=</DigestValue>
      </Reference>
      <Reference URI="/xl/printerSettings/printerSettings19.bin?ContentType=application/vnd.openxmlformats-officedocument.spreadsheetml.printerSettings">
        <DigestMethod Algorithm="http://www.w3.org/2001/04/xmlenc#sha256"/>
        <DigestValue>qqKz7UtelGHdfiWdqNc1EvL8LqlQ7O4MTpeoyQcgyv0=</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SWiohiWSuPjjcblZxueyphOzVidWJvXmdfCiNQW6SiY=</DigestValue>
      </Reference>
      <Reference URI="/xl/printerSettings/printerSettings24.bin?ContentType=application/vnd.openxmlformats-officedocument.spreadsheetml.printerSettings">
        <DigestMethod Algorithm="http://www.w3.org/2001/04/xmlenc#sha256"/>
        <DigestValue>WHC6n0eHdUuPY9JHuaw0GbOVA9NJZXkOHwvxNiAoTpM=</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T5+dHIUbWsoNr9wjsCsYAM5aCJXYyRG8SwGvZNtpnHc=</DigestValue>
      </Reference>
      <Reference URI="/xl/printerSettings/printerSettings27.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72nCArfr8PaIQaCjsL5ohnZvZ9DXY6XNb0zuXBej4jY=</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S5zCF6a1rqES08RWXfkzd/snAJupY9gpQPNFZtKt4ww=</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NRnQ8Mw+1gAI7WOxGFt7KJ0J4em3HD/P3T/vBZnCb7U=</DigestValue>
      </Reference>
      <Reference URI="/xl/styles.xml?ContentType=application/vnd.openxmlformats-officedocument.spreadsheetml.styles+xml">
        <DigestMethod Algorithm="http://www.w3.org/2001/04/xmlenc#sha256"/>
        <DigestValue>wNhOBCXtZJmhyoEU1t+LkqqIcvNWRjJgwz3B+m1wwcM=</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rMbbDGyqzd+LYAaIAQd5QFTb5wkBUdytQTOXUKQ4j38=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4HbQ2EA3ZvCWi1M1oJiAbYggowQR501D7m3TkXCOIIc=</DigestValue>
      </Reference>
      <Reference URI="/xl/worksheets/sheet10.xml?ContentType=application/vnd.openxmlformats-officedocument.spreadsheetml.worksheet+xml">
        <DigestMethod Algorithm="http://www.w3.org/2001/04/xmlenc#sha256"/>
        <DigestValue>CGSXDQrpGbJvwi0WBB0NBt2hryNCjnzBYDFbexIssEg=</DigestValue>
      </Reference>
      <Reference URI="/xl/worksheets/sheet11.xml?ContentType=application/vnd.openxmlformats-officedocument.spreadsheetml.worksheet+xml">
        <DigestMethod Algorithm="http://www.w3.org/2001/04/xmlenc#sha256"/>
        <DigestValue>HwKD0BkVMPWaOWYfYB75hxtKe8V15dvkImWRipWWcHs=</DigestValue>
      </Reference>
      <Reference URI="/xl/worksheets/sheet12.xml?ContentType=application/vnd.openxmlformats-officedocument.spreadsheetml.worksheet+xml">
        <DigestMethod Algorithm="http://www.w3.org/2001/04/xmlenc#sha256"/>
        <DigestValue>xKZO0EdhSkwhs512VE/221jQEGXewzoPts6NdCVE4sE=</DigestValue>
      </Reference>
      <Reference URI="/xl/worksheets/sheet13.xml?ContentType=application/vnd.openxmlformats-officedocument.spreadsheetml.worksheet+xml">
        <DigestMethod Algorithm="http://www.w3.org/2001/04/xmlenc#sha256"/>
        <DigestValue>TsMijOFiFxnXYnt29j0h+TSSx3dZXgkLI5JXb4akgaM=</DigestValue>
      </Reference>
      <Reference URI="/xl/worksheets/sheet14.xml?ContentType=application/vnd.openxmlformats-officedocument.spreadsheetml.worksheet+xml">
        <DigestMethod Algorithm="http://www.w3.org/2001/04/xmlenc#sha256"/>
        <DigestValue>KILoGeZrqNhR0nsvhsnwI1zDvpyxgo3lmfHxym2FLC8=</DigestValue>
      </Reference>
      <Reference URI="/xl/worksheets/sheet15.xml?ContentType=application/vnd.openxmlformats-officedocument.spreadsheetml.worksheet+xml">
        <DigestMethod Algorithm="http://www.w3.org/2001/04/xmlenc#sha256"/>
        <DigestValue>3gccMPwbBCNGT7lRTXGmompaThPVCOqFJhdI3zjfA7E=</DigestValue>
      </Reference>
      <Reference URI="/xl/worksheets/sheet16.xml?ContentType=application/vnd.openxmlformats-officedocument.spreadsheetml.worksheet+xml">
        <DigestMethod Algorithm="http://www.w3.org/2001/04/xmlenc#sha256"/>
        <DigestValue>6UAGvQfb8nEJesRLy3zHkLzJICgwxl/ii7QaPoOvAb0=</DigestValue>
      </Reference>
      <Reference URI="/xl/worksheets/sheet17.xml?ContentType=application/vnd.openxmlformats-officedocument.spreadsheetml.worksheet+xml">
        <DigestMethod Algorithm="http://www.w3.org/2001/04/xmlenc#sha256"/>
        <DigestValue>fEO36i10vjuKdyhFCOkqMFVyLXl2Ud+99pro9kegcQI=</DigestValue>
      </Reference>
      <Reference URI="/xl/worksheets/sheet18.xml?ContentType=application/vnd.openxmlformats-officedocument.spreadsheetml.worksheet+xml">
        <DigestMethod Algorithm="http://www.w3.org/2001/04/xmlenc#sha256"/>
        <DigestValue>GCON81+RGH/7N+k6nQdQttmA8tk6yWih0bUU6IEiDJw=</DigestValue>
      </Reference>
      <Reference URI="/xl/worksheets/sheet19.xml?ContentType=application/vnd.openxmlformats-officedocument.spreadsheetml.worksheet+xml">
        <DigestMethod Algorithm="http://www.w3.org/2001/04/xmlenc#sha256"/>
        <DigestValue>fzUL7LbkZaqsbjUkrvO9geW6g+a8RfPDY3bf2g8J6aU=</DigestValue>
      </Reference>
      <Reference URI="/xl/worksheets/sheet2.xml?ContentType=application/vnd.openxmlformats-officedocument.spreadsheetml.worksheet+xml">
        <DigestMethod Algorithm="http://www.w3.org/2001/04/xmlenc#sha256"/>
        <DigestValue>UwpSjc/q6Wqr9++aysJwI9WdHluSxHm8sy2F1r0PbcY=</DigestValue>
      </Reference>
      <Reference URI="/xl/worksheets/sheet20.xml?ContentType=application/vnd.openxmlformats-officedocument.spreadsheetml.worksheet+xml">
        <DigestMethod Algorithm="http://www.w3.org/2001/04/xmlenc#sha256"/>
        <DigestValue>yl9/TvTeMudU/bDaUVFcb06mavfdgWiXMEenr+sWrH8=</DigestValue>
      </Reference>
      <Reference URI="/xl/worksheets/sheet21.xml?ContentType=application/vnd.openxmlformats-officedocument.spreadsheetml.worksheet+xml">
        <DigestMethod Algorithm="http://www.w3.org/2001/04/xmlenc#sha256"/>
        <DigestValue>8WlVLa35SMgyJh6VHYDYtAyauRxUCIXVecJM8Ay4OWM=</DigestValue>
      </Reference>
      <Reference URI="/xl/worksheets/sheet22.xml?ContentType=application/vnd.openxmlformats-officedocument.spreadsheetml.worksheet+xml">
        <DigestMethod Algorithm="http://www.w3.org/2001/04/xmlenc#sha256"/>
        <DigestValue>2jYjPrFrwvx8BxPLQp/KLIeq+nFN2AtrnpJgkCs63uY=</DigestValue>
      </Reference>
      <Reference URI="/xl/worksheets/sheet23.xml?ContentType=application/vnd.openxmlformats-officedocument.spreadsheetml.worksheet+xml">
        <DigestMethod Algorithm="http://www.w3.org/2001/04/xmlenc#sha256"/>
        <DigestValue>o7swRjszN1jnGZD1MDtSayyRP8gGHPyu5+NjqrBsFTc=</DigestValue>
      </Reference>
      <Reference URI="/xl/worksheets/sheet24.xml?ContentType=application/vnd.openxmlformats-officedocument.spreadsheetml.worksheet+xml">
        <DigestMethod Algorithm="http://www.w3.org/2001/04/xmlenc#sha256"/>
        <DigestValue>Cv6i8/CGUazH8ppXet0DxKE8ob1pFXrwtsJ999ZhFBI=</DigestValue>
      </Reference>
      <Reference URI="/xl/worksheets/sheet25.xml?ContentType=application/vnd.openxmlformats-officedocument.spreadsheetml.worksheet+xml">
        <DigestMethod Algorithm="http://www.w3.org/2001/04/xmlenc#sha256"/>
        <DigestValue>5d1Efwmjr/dcogEca0sM9HgkT8x67d63+Q+N4AqUTJk=</DigestValue>
      </Reference>
      <Reference URI="/xl/worksheets/sheet26.xml?ContentType=application/vnd.openxmlformats-officedocument.spreadsheetml.worksheet+xml">
        <DigestMethod Algorithm="http://www.w3.org/2001/04/xmlenc#sha256"/>
        <DigestValue>YuXofki9LhiUPSa3IwYADvExcNWuuZw0VaafJ42Pm5k=</DigestValue>
      </Reference>
      <Reference URI="/xl/worksheets/sheet27.xml?ContentType=application/vnd.openxmlformats-officedocument.spreadsheetml.worksheet+xml">
        <DigestMethod Algorithm="http://www.w3.org/2001/04/xmlenc#sha256"/>
        <DigestValue>GH+tSS/AEbcDeo9g3GO9evx25PDoqUVipG1zWrcMgZI=</DigestValue>
      </Reference>
      <Reference URI="/xl/worksheets/sheet28.xml?ContentType=application/vnd.openxmlformats-officedocument.spreadsheetml.worksheet+xml">
        <DigestMethod Algorithm="http://www.w3.org/2001/04/xmlenc#sha256"/>
        <DigestValue>CscbPgEw4CB+U6tFuYjqopmNYqtIix7ocOBC+05iV8Q=</DigestValue>
      </Reference>
      <Reference URI="/xl/worksheets/sheet29.xml?ContentType=application/vnd.openxmlformats-officedocument.spreadsheetml.worksheet+xml">
        <DigestMethod Algorithm="http://www.w3.org/2001/04/xmlenc#sha256"/>
        <DigestValue>jlZyrpc4pZ0otJjMPJdyrpQLbZ2KgIdCpWz8Jy/Mn1A=</DigestValue>
      </Reference>
      <Reference URI="/xl/worksheets/sheet3.xml?ContentType=application/vnd.openxmlformats-officedocument.spreadsheetml.worksheet+xml">
        <DigestMethod Algorithm="http://www.w3.org/2001/04/xmlenc#sha256"/>
        <DigestValue>W96W8IWApmTOho/C1K8egriyUOJelWUoAqzPBm+wnH0=</DigestValue>
      </Reference>
      <Reference URI="/xl/worksheets/sheet30.xml?ContentType=application/vnd.openxmlformats-officedocument.spreadsheetml.worksheet+xml">
        <DigestMethod Algorithm="http://www.w3.org/2001/04/xmlenc#sha256"/>
        <DigestValue>0WjqPB5ZsYgd+zSsIfQn5J+Wu/88j3XYL9l7ugz/nK0=</DigestValue>
      </Reference>
      <Reference URI="/xl/worksheets/sheet4.xml?ContentType=application/vnd.openxmlformats-officedocument.spreadsheetml.worksheet+xml">
        <DigestMethod Algorithm="http://www.w3.org/2001/04/xmlenc#sha256"/>
        <DigestValue>daq1UCGtb3Q/4OrrKPZG4hJ3b/iCY8a9VSmoetlowVk=</DigestValue>
      </Reference>
      <Reference URI="/xl/worksheets/sheet5.xml?ContentType=application/vnd.openxmlformats-officedocument.spreadsheetml.worksheet+xml">
        <DigestMethod Algorithm="http://www.w3.org/2001/04/xmlenc#sha256"/>
        <DigestValue>VjHoM423NpilseraegfIBlsITNtdB0ulzETpO9RZL3I=</DigestValue>
      </Reference>
      <Reference URI="/xl/worksheets/sheet6.xml?ContentType=application/vnd.openxmlformats-officedocument.spreadsheetml.worksheet+xml">
        <DigestMethod Algorithm="http://www.w3.org/2001/04/xmlenc#sha256"/>
        <DigestValue>1FedvRRQDrCod0ZJk7bd7D8/BuM7NSCGut3cKPXru0Q=</DigestValue>
      </Reference>
      <Reference URI="/xl/worksheets/sheet7.xml?ContentType=application/vnd.openxmlformats-officedocument.spreadsheetml.worksheet+xml">
        <DigestMethod Algorithm="http://www.w3.org/2001/04/xmlenc#sha256"/>
        <DigestValue>61JCYkYYX9G23P4D/iPuWx34L6FYdIi+eqXoXbn/DtA=</DigestValue>
      </Reference>
      <Reference URI="/xl/worksheets/sheet8.xml?ContentType=application/vnd.openxmlformats-officedocument.spreadsheetml.worksheet+xml">
        <DigestMethod Algorithm="http://www.w3.org/2001/04/xmlenc#sha256"/>
        <DigestValue>aWRHAnp5uUyp8Xmb+uIJCvHgCpLROMIq/a3FwCxZF4s=</DigestValue>
      </Reference>
      <Reference URI="/xl/worksheets/sheet9.xml?ContentType=application/vnd.openxmlformats-officedocument.spreadsheetml.worksheet+xml">
        <DigestMethod Algorithm="http://www.w3.org/2001/04/xmlenc#sha256"/>
        <DigestValue>tRROnqpEZPYA92SYbHEt9AddYTS52NDln7P9ANq2Ocs=</DigestValue>
      </Reference>
    </Manifest>
    <SignatureProperties>
      <SignatureProperty Id="idSignatureTime" Target="#idPackageSignature">
        <mdssi:SignatureTime xmlns:mdssi="http://schemas.openxmlformats.org/package/2006/digital-signature">
          <mdssi:Format>YYYY-MM-DDThh:mm:ssTZD</mdssi:Format>
          <mdssi:Value>2022-07-29T10:30:59Z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2022-07-29T10:30:59Z</xd:SigningTime>
          <xd:SigningCertificate>
            <xd:Cert>
              <xd:CertDigest>
                <DigestMethod Algorithm="http://www.w3.org/2001/04/xmlenc#sha256"/>
                <DigestValue>mQIuoPldNoZyhPKSMTaMdJE3pSu/IvIDk7Tv7etSl68=</DigestValue>
              </xd:CertDigest>
              <xd:IssuerSerial>
                <X509IssuerName>CN=NBG Class 2 INT Sub CA, DC=nbg, DC=ge</X509IssuerName>
                <X509SerialNumber>311544788876356470572210</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inzpBU0CkJV5M/W3jsLNNYiE2HvdDEllmmm96K4KiiI=</DigestValue>
    </Reference>
    <Reference Type="http://www.w3.org/2000/09/xmldsig#Object" URI="#idOfficeObject">
      <DigestMethod Algorithm="http://www.w3.org/2001/04/xmlenc#sha256"/>
      <DigestValue>Z8f0lvCo7YejjfyWvzbUFfKnUfa6p8GLHz5C7Hjt3BM=</DigestValue>
    </Reference>
    <Reference Type="http://uri.etsi.org/01903#SignedProperties" URI="#idSignedProperties">
      <Transforms>
        <Transform Algorithm="http://www.w3.org/TR/2001/REC-xml-c14n-20010315"/>
      </Transforms>
      <DigestMethod Algorithm="http://www.w3.org/2001/04/xmlenc#sha256"/>
      <DigestValue>9nP+KFSyqN+kJyrZpAO2W1HxYTnP0ZcVqUZXtDIVSm8=</DigestValue>
    </Reference>
  </SignedInfo>
  <SignatureValue>rcyEYVjAi23PMzf0Umoy0wS+ZHrOv2Swt05sHpbzftqc+c2GttnUqOFHfc6tpWCop8oNN+gU4G6j
h0dhOl9sMZku2GDlH4nANqvP8Kh8MAXHOA5sZWXih1koRvqhPg4ls3eZljHYZnYkww0UFQjI1d3/
9mt9h0uPqUP3iK0N4EgZdg9JDggjJh9XvElUOOJ4fpNPCzAXTLq4gW9szrfVF4EMw5ZuNHit1dgz
Q1hmhxWrVWyiWn5L6uSMv95/aNGVjb4KF3XoVliZPnpcF2fDfEnV+JUr7NWiXkgC0//++vBVK2PB
9i37Jqj+OQBe8kX/E/rEBRRtWaML+z6zZNwQng==</SignatureValue>
  <KeyInfo>
    <X509Data>
      <X509Certificate>MIIGSTCCBTGgAwIBAgIKMMOPkwADAAIAozANBgkqhkiG9w0BAQsFADBKMRIwEAYKCZImiZPyLGQBGRYCZ2UxEzARBgoJkiaJk/IsZAEZFgNuYmcxHzAdBgNVBAMTFk5CRyBDbGFzcyAyIElOVCBTdWIgQ0EwHhcNMjExMjIwMTM1NDM2WhcNMjMxMjIwMTM1NDM2WjBHMSAwHgYDVQQKExdKU0MgWklSQUFUIEJBTksgR0VPUkdJQTEjMCEGA1UEAxMaQlpCIC0gU29waGlvIEpsYW50aWFzaHZpbGkwggEiMA0GCSqGSIb3DQEBAQUAA4IBDwAwggEKAoIBAQDXLfHCZ0p9B+gJUiC6YPVhwEtoBbdtmDQirtrgJo3eCovF2O7DCPB5FQztH2fuOknw2AXPmHiGyZL2qNfCOoNhdif3t/Ze63BcdJjaGwXHyhUP78x21hUbONxOs9C87HBsNHMXwQvEF6zvQI0hHzomk/hkDXccYhzDD5/EuNwuLEtwmLLdx73s7i0wVW1xrwgfLhKwMeOZESElWI/iHCGvSK5gn2mO4BngSmia1uGRNVANGgGO45DvdDpAucwbIaqpLNnr2KNgk0Ujj9LvfBiCOYBYmjsUQiI4ToGPgHKcmhzqo0iDZCdr9RJdqgx+HNbfxIi+SXt1lrk6XeCEZ+W9AgMBAAGjggMyMIIDLjA8BgkrBgEEAYI3FQcELzAtBiUrBgEEAYI3FQjmsmCDjfVEhoGZCYO4oUqDvoRxBIPEkTOEg4hdAgFkAgEjMB0GA1UdJQQWMBQGCCsGAQUFBwMCBggrBgEFBQcDBDALBgNVHQ8EBAMCB4AwJwYJKwYBBAGCNxUKBBowGDAKBggrBgEFBQcDAjAKBggrBgEFBQcDBDAdBgNVHQ4EFgQUULV0UrweV3n1wveYk2FYp5RD1nw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zKS5jcnQwDQYJKoZIhvcNAQELBQADggEBAA6tnSYpKe6v9q+X5oqKbTx/s07u3+FdYw6/MbJgZvDocwrGkQuW+ea//x3SOjIfGiKK2HzpOLT6VWYoLILUpq1eY6IvPaABZj5G2ADbpelNGTwIhcBPnv5SvLLFl0rpvCpR6XjTTa8MWIRSHyJ6P6W7E4DQsZ+4FIkX4mlwuUjgQz24Yp2k7QO2bxGE9LO7Y/OLmwI1OydoMEV5VsNE1US+NN2p/Yw12b1fFD+s+JcPc+AeIgVdcsBgRZKckrEUNlmKWcYuCJPaxbLBAW4Y9u17y7wfoDihsqgeanPkDBLszXm8zcXwhBmIqhqG2MMviku4SeSgWpQyA/zsaYRtsC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sMNvDWKmEy4x9wVyiCsj7D0qbL1E1nZ5fZBtIAFfNLQ=</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S5zCF6a1rqES08RWXfkzd/snAJupY9gpQPNFZtKt4ww=</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PAbJXuzpjwBnwsgwBYA5khj7ToXo0XH/KIeD/UMRhxI=</DigestValue>
      </Reference>
      <Reference URI="/xl/printerSettings/printerSettings17.bin?ContentType=application/vnd.openxmlformats-officedocument.spreadsheetml.printerSettings">
        <DigestMethod Algorithm="http://www.w3.org/2001/04/xmlenc#sha256"/>
        <DigestValue>72nCArfr8PaIQaCjsL5ohnZvZ9DXY6XNb0zuXBej4jY=</DigestValue>
      </Reference>
      <Reference URI="/xl/printerSettings/printerSettings18.bin?ContentType=application/vnd.openxmlformats-officedocument.spreadsheetml.printerSettings">
        <DigestMethod Algorithm="http://www.w3.org/2001/04/xmlenc#sha256"/>
        <DigestValue>PAbJXuzpjwBnwsgwBYA5khj7ToXo0XH/KIeD/UMRhxI=</DigestValue>
      </Reference>
      <Reference URI="/xl/printerSettings/printerSettings19.bin?ContentType=application/vnd.openxmlformats-officedocument.spreadsheetml.printerSettings">
        <DigestMethod Algorithm="http://www.w3.org/2001/04/xmlenc#sha256"/>
        <DigestValue>qqKz7UtelGHdfiWdqNc1EvL8LqlQ7O4MTpeoyQcgyv0=</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SWiohiWSuPjjcblZxueyphOzVidWJvXmdfCiNQW6SiY=</DigestValue>
      </Reference>
      <Reference URI="/xl/printerSettings/printerSettings24.bin?ContentType=application/vnd.openxmlformats-officedocument.spreadsheetml.printerSettings">
        <DigestMethod Algorithm="http://www.w3.org/2001/04/xmlenc#sha256"/>
        <DigestValue>WHC6n0eHdUuPY9JHuaw0GbOVA9NJZXkOHwvxNiAoTpM=</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T5+dHIUbWsoNr9wjsCsYAM5aCJXYyRG8SwGvZNtpnHc=</DigestValue>
      </Reference>
      <Reference URI="/xl/printerSettings/printerSettings27.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72nCArfr8PaIQaCjsL5ohnZvZ9DXY6XNb0zuXBej4jY=</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S5zCF6a1rqES08RWXfkzd/snAJupY9gpQPNFZtKt4ww=</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NRnQ8Mw+1gAI7WOxGFt7KJ0J4em3HD/P3T/vBZnCb7U=</DigestValue>
      </Reference>
      <Reference URI="/xl/styles.xml?ContentType=application/vnd.openxmlformats-officedocument.spreadsheetml.styles+xml">
        <DigestMethod Algorithm="http://www.w3.org/2001/04/xmlenc#sha256"/>
        <DigestValue>wNhOBCXtZJmhyoEU1t+LkqqIcvNWRjJgwz3B+m1wwcM=</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rMbbDGyqzd+LYAaIAQd5QFTb5wkBUdytQTOXUKQ4j38=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4HbQ2EA3ZvCWi1M1oJiAbYggowQR501D7m3TkXCOIIc=</DigestValue>
      </Reference>
      <Reference URI="/xl/worksheets/sheet10.xml?ContentType=application/vnd.openxmlformats-officedocument.spreadsheetml.worksheet+xml">
        <DigestMethod Algorithm="http://www.w3.org/2001/04/xmlenc#sha256"/>
        <DigestValue>CGSXDQrpGbJvwi0WBB0NBt2hryNCjnzBYDFbexIssEg=</DigestValue>
      </Reference>
      <Reference URI="/xl/worksheets/sheet11.xml?ContentType=application/vnd.openxmlformats-officedocument.spreadsheetml.worksheet+xml">
        <DigestMethod Algorithm="http://www.w3.org/2001/04/xmlenc#sha256"/>
        <DigestValue>HwKD0BkVMPWaOWYfYB75hxtKe8V15dvkImWRipWWcHs=</DigestValue>
      </Reference>
      <Reference URI="/xl/worksheets/sheet12.xml?ContentType=application/vnd.openxmlformats-officedocument.spreadsheetml.worksheet+xml">
        <DigestMethod Algorithm="http://www.w3.org/2001/04/xmlenc#sha256"/>
        <DigestValue>xKZO0EdhSkwhs512VE/221jQEGXewzoPts6NdCVE4sE=</DigestValue>
      </Reference>
      <Reference URI="/xl/worksheets/sheet13.xml?ContentType=application/vnd.openxmlformats-officedocument.spreadsheetml.worksheet+xml">
        <DigestMethod Algorithm="http://www.w3.org/2001/04/xmlenc#sha256"/>
        <DigestValue>TsMijOFiFxnXYnt29j0h+TSSx3dZXgkLI5JXb4akgaM=</DigestValue>
      </Reference>
      <Reference URI="/xl/worksheets/sheet14.xml?ContentType=application/vnd.openxmlformats-officedocument.spreadsheetml.worksheet+xml">
        <DigestMethod Algorithm="http://www.w3.org/2001/04/xmlenc#sha256"/>
        <DigestValue>KILoGeZrqNhR0nsvhsnwI1zDvpyxgo3lmfHxym2FLC8=</DigestValue>
      </Reference>
      <Reference URI="/xl/worksheets/sheet15.xml?ContentType=application/vnd.openxmlformats-officedocument.spreadsheetml.worksheet+xml">
        <DigestMethod Algorithm="http://www.w3.org/2001/04/xmlenc#sha256"/>
        <DigestValue>3gccMPwbBCNGT7lRTXGmompaThPVCOqFJhdI3zjfA7E=</DigestValue>
      </Reference>
      <Reference URI="/xl/worksheets/sheet16.xml?ContentType=application/vnd.openxmlformats-officedocument.spreadsheetml.worksheet+xml">
        <DigestMethod Algorithm="http://www.w3.org/2001/04/xmlenc#sha256"/>
        <DigestValue>6UAGvQfb8nEJesRLy3zHkLzJICgwxl/ii7QaPoOvAb0=</DigestValue>
      </Reference>
      <Reference URI="/xl/worksheets/sheet17.xml?ContentType=application/vnd.openxmlformats-officedocument.spreadsheetml.worksheet+xml">
        <DigestMethod Algorithm="http://www.w3.org/2001/04/xmlenc#sha256"/>
        <DigestValue>fEO36i10vjuKdyhFCOkqMFVyLXl2Ud+99pro9kegcQI=</DigestValue>
      </Reference>
      <Reference URI="/xl/worksheets/sheet18.xml?ContentType=application/vnd.openxmlformats-officedocument.spreadsheetml.worksheet+xml">
        <DigestMethod Algorithm="http://www.w3.org/2001/04/xmlenc#sha256"/>
        <DigestValue>GCON81+RGH/7N+k6nQdQttmA8tk6yWih0bUU6IEiDJw=</DigestValue>
      </Reference>
      <Reference URI="/xl/worksheets/sheet19.xml?ContentType=application/vnd.openxmlformats-officedocument.spreadsheetml.worksheet+xml">
        <DigestMethod Algorithm="http://www.w3.org/2001/04/xmlenc#sha256"/>
        <DigestValue>fzUL7LbkZaqsbjUkrvO9geW6g+a8RfPDY3bf2g8J6aU=</DigestValue>
      </Reference>
      <Reference URI="/xl/worksheets/sheet2.xml?ContentType=application/vnd.openxmlformats-officedocument.spreadsheetml.worksheet+xml">
        <DigestMethod Algorithm="http://www.w3.org/2001/04/xmlenc#sha256"/>
        <DigestValue>UwpSjc/q6Wqr9++aysJwI9WdHluSxHm8sy2F1r0PbcY=</DigestValue>
      </Reference>
      <Reference URI="/xl/worksheets/sheet20.xml?ContentType=application/vnd.openxmlformats-officedocument.spreadsheetml.worksheet+xml">
        <DigestMethod Algorithm="http://www.w3.org/2001/04/xmlenc#sha256"/>
        <DigestValue>yl9/TvTeMudU/bDaUVFcb06mavfdgWiXMEenr+sWrH8=</DigestValue>
      </Reference>
      <Reference URI="/xl/worksheets/sheet21.xml?ContentType=application/vnd.openxmlformats-officedocument.spreadsheetml.worksheet+xml">
        <DigestMethod Algorithm="http://www.w3.org/2001/04/xmlenc#sha256"/>
        <DigestValue>8WlVLa35SMgyJh6VHYDYtAyauRxUCIXVecJM8Ay4OWM=</DigestValue>
      </Reference>
      <Reference URI="/xl/worksheets/sheet22.xml?ContentType=application/vnd.openxmlformats-officedocument.spreadsheetml.worksheet+xml">
        <DigestMethod Algorithm="http://www.w3.org/2001/04/xmlenc#sha256"/>
        <DigestValue>2jYjPrFrwvx8BxPLQp/KLIeq+nFN2AtrnpJgkCs63uY=</DigestValue>
      </Reference>
      <Reference URI="/xl/worksheets/sheet23.xml?ContentType=application/vnd.openxmlformats-officedocument.spreadsheetml.worksheet+xml">
        <DigestMethod Algorithm="http://www.w3.org/2001/04/xmlenc#sha256"/>
        <DigestValue>o7swRjszN1jnGZD1MDtSayyRP8gGHPyu5+NjqrBsFTc=</DigestValue>
      </Reference>
      <Reference URI="/xl/worksheets/sheet24.xml?ContentType=application/vnd.openxmlformats-officedocument.spreadsheetml.worksheet+xml">
        <DigestMethod Algorithm="http://www.w3.org/2001/04/xmlenc#sha256"/>
        <DigestValue>Cv6i8/CGUazH8ppXet0DxKE8ob1pFXrwtsJ999ZhFBI=</DigestValue>
      </Reference>
      <Reference URI="/xl/worksheets/sheet25.xml?ContentType=application/vnd.openxmlformats-officedocument.spreadsheetml.worksheet+xml">
        <DigestMethod Algorithm="http://www.w3.org/2001/04/xmlenc#sha256"/>
        <DigestValue>5d1Efwmjr/dcogEca0sM9HgkT8x67d63+Q+N4AqUTJk=</DigestValue>
      </Reference>
      <Reference URI="/xl/worksheets/sheet26.xml?ContentType=application/vnd.openxmlformats-officedocument.spreadsheetml.worksheet+xml">
        <DigestMethod Algorithm="http://www.w3.org/2001/04/xmlenc#sha256"/>
        <DigestValue>YuXofki9LhiUPSa3IwYADvExcNWuuZw0VaafJ42Pm5k=</DigestValue>
      </Reference>
      <Reference URI="/xl/worksheets/sheet27.xml?ContentType=application/vnd.openxmlformats-officedocument.spreadsheetml.worksheet+xml">
        <DigestMethod Algorithm="http://www.w3.org/2001/04/xmlenc#sha256"/>
        <DigestValue>GH+tSS/AEbcDeo9g3GO9evx25PDoqUVipG1zWrcMgZI=</DigestValue>
      </Reference>
      <Reference URI="/xl/worksheets/sheet28.xml?ContentType=application/vnd.openxmlformats-officedocument.spreadsheetml.worksheet+xml">
        <DigestMethod Algorithm="http://www.w3.org/2001/04/xmlenc#sha256"/>
        <DigestValue>CscbPgEw4CB+U6tFuYjqopmNYqtIix7ocOBC+05iV8Q=</DigestValue>
      </Reference>
      <Reference URI="/xl/worksheets/sheet29.xml?ContentType=application/vnd.openxmlformats-officedocument.spreadsheetml.worksheet+xml">
        <DigestMethod Algorithm="http://www.w3.org/2001/04/xmlenc#sha256"/>
        <DigestValue>jlZyrpc4pZ0otJjMPJdyrpQLbZ2KgIdCpWz8Jy/Mn1A=</DigestValue>
      </Reference>
      <Reference URI="/xl/worksheets/sheet3.xml?ContentType=application/vnd.openxmlformats-officedocument.spreadsheetml.worksheet+xml">
        <DigestMethod Algorithm="http://www.w3.org/2001/04/xmlenc#sha256"/>
        <DigestValue>W96W8IWApmTOho/C1K8egriyUOJelWUoAqzPBm+wnH0=</DigestValue>
      </Reference>
      <Reference URI="/xl/worksheets/sheet30.xml?ContentType=application/vnd.openxmlformats-officedocument.spreadsheetml.worksheet+xml">
        <DigestMethod Algorithm="http://www.w3.org/2001/04/xmlenc#sha256"/>
        <DigestValue>0WjqPB5ZsYgd+zSsIfQn5J+Wu/88j3XYL9l7ugz/nK0=</DigestValue>
      </Reference>
      <Reference URI="/xl/worksheets/sheet4.xml?ContentType=application/vnd.openxmlformats-officedocument.spreadsheetml.worksheet+xml">
        <DigestMethod Algorithm="http://www.w3.org/2001/04/xmlenc#sha256"/>
        <DigestValue>daq1UCGtb3Q/4OrrKPZG4hJ3b/iCY8a9VSmoetlowVk=</DigestValue>
      </Reference>
      <Reference URI="/xl/worksheets/sheet5.xml?ContentType=application/vnd.openxmlformats-officedocument.spreadsheetml.worksheet+xml">
        <DigestMethod Algorithm="http://www.w3.org/2001/04/xmlenc#sha256"/>
        <DigestValue>VjHoM423NpilseraegfIBlsITNtdB0ulzETpO9RZL3I=</DigestValue>
      </Reference>
      <Reference URI="/xl/worksheets/sheet6.xml?ContentType=application/vnd.openxmlformats-officedocument.spreadsheetml.worksheet+xml">
        <DigestMethod Algorithm="http://www.w3.org/2001/04/xmlenc#sha256"/>
        <DigestValue>1FedvRRQDrCod0ZJk7bd7D8/BuM7NSCGut3cKPXru0Q=</DigestValue>
      </Reference>
      <Reference URI="/xl/worksheets/sheet7.xml?ContentType=application/vnd.openxmlformats-officedocument.spreadsheetml.worksheet+xml">
        <DigestMethod Algorithm="http://www.w3.org/2001/04/xmlenc#sha256"/>
        <DigestValue>61JCYkYYX9G23P4D/iPuWx34L6FYdIi+eqXoXbn/DtA=</DigestValue>
      </Reference>
      <Reference URI="/xl/worksheets/sheet8.xml?ContentType=application/vnd.openxmlformats-officedocument.spreadsheetml.worksheet+xml">
        <DigestMethod Algorithm="http://www.w3.org/2001/04/xmlenc#sha256"/>
        <DigestValue>aWRHAnp5uUyp8Xmb+uIJCvHgCpLROMIq/a3FwCxZF4s=</DigestValue>
      </Reference>
      <Reference URI="/xl/worksheets/sheet9.xml?ContentType=application/vnd.openxmlformats-officedocument.spreadsheetml.worksheet+xml">
        <DigestMethod Algorithm="http://www.w3.org/2001/04/xmlenc#sha256"/>
        <DigestValue>tRROnqpEZPYA92SYbHEt9AddYTS52NDln7P9ANq2Ocs=</DigestValue>
      </Reference>
    </Manifest>
    <SignatureProperties>
      <SignatureProperty Id="idSignatureTime" Target="#idPackageSignature">
        <mdssi:SignatureTime xmlns:mdssi="http://schemas.openxmlformats.org/package/2006/digital-signature">
          <mdssi:Format>YYYY-MM-DDThh:mm:ssTZD</mdssi:Format>
          <mdssi:Value>2022-07-29T10:31:38Z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2022-07-29T10:31:38Z</xd:SigningTime>
          <xd:SigningCertificate>
            <xd:Cert>
              <xd:CertDigest>
                <DigestMethod Algorithm="http://www.w3.org/2001/04/xmlenc#sha256"/>
                <DigestValue>nhAINtxDleuU+GUrafZFsyHlI7myeUszRJwPqudoe1w=</DigestValue>
              </xd:CertDigest>
              <xd:IssuerSerial>
                <X509IssuerName>CN=NBG Class 2 INT Sub CA, DC=nbg, DC=ge</X509IssuerName>
                <X509SerialNumber>230281051884898218016931</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1BF9F5F1-FB11-403F-B519-B08BD1ACFB2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Instruction</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2022-07-29T09:15:04Z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