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2.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23.xml" ContentType="application/vnd.openxmlformats-officedocument.spreadsheetml.worksheet+xml"/>
  <Override PartName="/xl/worksheets/sheet25.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24.xml" ContentType="application/vnd.openxmlformats-officedocument.spreadsheetml.worksheet+xml"/>
  <Override PartName="/xl/externalLinks/externalLink3.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4.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4000" windowHeight="9600" tabRatio="919"/>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45" i="69" l="1"/>
  <c r="C37" i="69"/>
  <c r="C25" i="69"/>
  <c r="C52" i="89"/>
  <c r="C47" i="89"/>
  <c r="C43" i="89"/>
  <c r="C35" i="89"/>
  <c r="C41" i="89" s="1"/>
  <c r="C31" i="89"/>
  <c r="C30" i="89"/>
  <c r="C12" i="89"/>
  <c r="C28" i="89" s="1"/>
  <c r="C6" i="89"/>
  <c r="C5" i="73"/>
  <c r="C8" i="73" s="1"/>
  <c r="C13" i="73" s="1"/>
  <c r="B2" i="98" l="1"/>
  <c r="B2" i="97"/>
  <c r="B2" i="95"/>
  <c r="B2" i="92"/>
  <c r="B2" i="93"/>
  <c r="B2" i="91"/>
  <c r="B2" i="64"/>
  <c r="B2" i="90"/>
  <c r="B2" i="69"/>
  <c r="B2" i="94"/>
  <c r="B2" i="89"/>
  <c r="B2" i="73"/>
  <c r="B2" i="88"/>
  <c r="B2" i="52"/>
  <c r="B2" i="86"/>
  <c r="B2" i="75"/>
  <c r="C2" i="85"/>
  <c r="G13" i="86"/>
  <c r="D13" i="86"/>
  <c r="C13" i="86"/>
  <c r="G6" i="86"/>
  <c r="F6" i="86"/>
  <c r="F13" i="86" s="1"/>
  <c r="E6" i="86"/>
  <c r="E13" i="86" s="1"/>
  <c r="D6" i="86"/>
  <c r="C6" i="86"/>
  <c r="H53" i="75"/>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H66" i="85"/>
  <c r="E66" i="85"/>
  <c r="H64" i="85"/>
  <c r="E64" i="85"/>
  <c r="D63" i="85"/>
  <c r="D65" i="85" s="1"/>
  <c r="D67" i="85" s="1"/>
  <c r="G61" i="85"/>
  <c r="G63" i="85" s="1"/>
  <c r="G65" i="85" s="1"/>
  <c r="G67" i="85" s="1"/>
  <c r="F61" i="85"/>
  <c r="F63" i="85" s="1"/>
  <c r="D61" i="85"/>
  <c r="C61" i="85"/>
  <c r="C63" i="85" s="1"/>
  <c r="H60" i="85"/>
  <c r="E60" i="85"/>
  <c r="H59" i="85"/>
  <c r="E59" i="85"/>
  <c r="H58" i="85"/>
  <c r="E58" i="85"/>
  <c r="H56" i="85"/>
  <c r="E56" i="85"/>
  <c r="H54" i="85"/>
  <c r="E54" i="85"/>
  <c r="H53" i="85"/>
  <c r="E53" i="85"/>
  <c r="H52" i="85"/>
  <c r="E52" i="85"/>
  <c r="H51" i="85"/>
  <c r="E51" i="85"/>
  <c r="H50" i="85"/>
  <c r="E50" i="85"/>
  <c r="H49" i="85"/>
  <c r="E49" i="85"/>
  <c r="H48" i="85"/>
  <c r="E48" i="85"/>
  <c r="H47" i="85"/>
  <c r="E47" i="85"/>
  <c r="H45" i="85"/>
  <c r="E45" i="85"/>
  <c r="H44" i="85"/>
  <c r="E44" i="85"/>
  <c r="H43" i="85"/>
  <c r="E43" i="85"/>
  <c r="H42" i="85"/>
  <c r="E42" i="85"/>
  <c r="H41" i="85"/>
  <c r="E41" i="85"/>
  <c r="H40" i="85"/>
  <c r="E40" i="85"/>
  <c r="H39" i="85"/>
  <c r="E39" i="85"/>
  <c r="H38" i="85"/>
  <c r="E38" i="85"/>
  <c r="H37" i="85"/>
  <c r="E37" i="85"/>
  <c r="H36" i="85"/>
  <c r="E36" i="85"/>
  <c r="H35" i="85"/>
  <c r="E35" i="85"/>
  <c r="H34" i="85"/>
  <c r="E34" i="85"/>
  <c r="H31" i="85"/>
  <c r="E31" i="85"/>
  <c r="H30" i="85"/>
  <c r="E30" i="85"/>
  <c r="H29" i="85"/>
  <c r="E29" i="85"/>
  <c r="H28" i="85"/>
  <c r="E28" i="85"/>
  <c r="H27" i="85"/>
  <c r="E27" i="85"/>
  <c r="H26" i="85"/>
  <c r="E26" i="85"/>
  <c r="H25" i="85"/>
  <c r="E25" i="85"/>
  <c r="H24" i="85"/>
  <c r="E24" i="85"/>
  <c r="H22" i="85"/>
  <c r="E22" i="85"/>
  <c r="H21" i="85"/>
  <c r="E21" i="85"/>
  <c r="H20" i="85"/>
  <c r="E20" i="85"/>
  <c r="H19" i="85"/>
  <c r="E19" i="85"/>
  <c r="H18" i="85"/>
  <c r="E18" i="85"/>
  <c r="H17" i="85"/>
  <c r="E17" i="85"/>
  <c r="H16" i="85"/>
  <c r="E16" i="85"/>
  <c r="H15" i="85"/>
  <c r="E15" i="85"/>
  <c r="H14" i="85"/>
  <c r="E14" i="85"/>
  <c r="H13" i="85"/>
  <c r="E13" i="85"/>
  <c r="H12" i="85"/>
  <c r="E12" i="85"/>
  <c r="H11" i="85"/>
  <c r="E11" i="85"/>
  <c r="H10" i="85"/>
  <c r="E10" i="85"/>
  <c r="H9" i="85"/>
  <c r="E9" i="85"/>
  <c r="H8" i="85"/>
  <c r="E8" i="85"/>
  <c r="H40" i="83"/>
  <c r="E40" i="83"/>
  <c r="H39" i="83"/>
  <c r="E39" i="83"/>
  <c r="H38" i="83"/>
  <c r="E38" i="83"/>
  <c r="H37" i="83"/>
  <c r="E37" i="83"/>
  <c r="H36" i="83"/>
  <c r="E36" i="83"/>
  <c r="H35" i="83"/>
  <c r="E35" i="83"/>
  <c r="H34" i="83"/>
  <c r="E34" i="83"/>
  <c r="H33" i="83"/>
  <c r="E33" i="83"/>
  <c r="G31" i="83"/>
  <c r="G41" i="83" s="1"/>
  <c r="F31" i="83"/>
  <c r="F41" i="83" s="1"/>
  <c r="H41" i="83" s="1"/>
  <c r="D31" i="83"/>
  <c r="E31" i="83" s="1"/>
  <c r="C31" i="83"/>
  <c r="C41" i="83" s="1"/>
  <c r="H30" i="83"/>
  <c r="E30" i="83"/>
  <c r="H29" i="83"/>
  <c r="E29" i="83"/>
  <c r="H28" i="83"/>
  <c r="E28" i="83"/>
  <c r="H27" i="83"/>
  <c r="E27" i="83"/>
  <c r="H26" i="83"/>
  <c r="E26" i="83"/>
  <c r="H25" i="83"/>
  <c r="E25" i="83"/>
  <c r="H24" i="83"/>
  <c r="E24" i="83"/>
  <c r="H23" i="83"/>
  <c r="E23" i="83"/>
  <c r="H22" i="83"/>
  <c r="E22" i="83"/>
  <c r="H19" i="83"/>
  <c r="E19" i="83"/>
  <c r="H18" i="83"/>
  <c r="E18" i="83"/>
  <c r="H17" i="83"/>
  <c r="E17" i="83"/>
  <c r="H16" i="83"/>
  <c r="E16" i="83"/>
  <c r="H15" i="83"/>
  <c r="E15" i="83"/>
  <c r="H14" i="83"/>
  <c r="G14" i="83"/>
  <c r="G20" i="83" s="1"/>
  <c r="F14" i="83"/>
  <c r="F20" i="83" s="1"/>
  <c r="D14" i="83"/>
  <c r="E14" i="83" s="1"/>
  <c r="C14" i="83"/>
  <c r="C20" i="83" s="1"/>
  <c r="H13" i="83"/>
  <c r="E13" i="83"/>
  <c r="H12" i="83"/>
  <c r="E12" i="83"/>
  <c r="H11" i="83"/>
  <c r="E11" i="83"/>
  <c r="H10" i="83"/>
  <c r="E10" i="83"/>
  <c r="H9" i="83"/>
  <c r="E9" i="83"/>
  <c r="H8" i="83"/>
  <c r="E8" i="83"/>
  <c r="H7" i="83"/>
  <c r="E7" i="83"/>
  <c r="C65" i="85" l="1"/>
  <c r="E63" i="85"/>
  <c r="H63" i="85"/>
  <c r="F65" i="85"/>
  <c r="H61" i="85"/>
  <c r="E61" i="85"/>
  <c r="E41" i="83"/>
  <c r="H20" i="83"/>
  <c r="D41" i="83"/>
  <c r="H31" i="83"/>
  <c r="D20" i="83"/>
  <c r="E20" i="83" s="1"/>
  <c r="B2" i="107"/>
  <c r="B1" i="107"/>
  <c r="H65" i="85" l="1"/>
  <c r="F67" i="85"/>
  <c r="H67" i="85" s="1"/>
  <c r="C67" i="85"/>
  <c r="E67" i="85" s="1"/>
  <c r="E65" i="85"/>
  <c r="B1" i="106"/>
  <c r="B1" i="105"/>
  <c r="B1" i="104"/>
  <c r="B1" i="103"/>
  <c r="B1" i="102"/>
  <c r="B1" i="101"/>
  <c r="B1" i="100"/>
  <c r="B1" i="99"/>
  <c r="B1" i="98"/>
  <c r="B2" i="106" l="1"/>
  <c r="B2" i="105"/>
  <c r="B2" i="104"/>
  <c r="B2" i="103"/>
  <c r="B2" i="102"/>
  <c r="B2" i="101"/>
  <c r="B2" i="100"/>
  <c r="B2" i="99"/>
  <c r="D19" i="101"/>
  <c r="D12" i="101"/>
  <c r="D7" i="101"/>
  <c r="B1" i="97" l="1"/>
  <c r="B1" i="95" l="1"/>
  <c r="B1" i="92"/>
  <c r="B1" i="93"/>
  <c r="B1" i="64"/>
  <c r="B1" i="90"/>
  <c r="B1" i="69"/>
  <c r="B1" i="94"/>
  <c r="B1" i="89"/>
  <c r="B1" i="73"/>
  <c r="B1" i="88"/>
  <c r="B1" i="52"/>
  <c r="B1" i="86"/>
  <c r="B1" i="75"/>
  <c r="C1" i="85"/>
  <c r="B2" i="83"/>
  <c r="G5" i="86"/>
  <c r="F5" i="86"/>
  <c r="E5" i="86"/>
  <c r="D5" i="86"/>
  <c r="C5" i="86"/>
  <c r="G5" i="84"/>
  <c r="F5" i="84"/>
  <c r="E5" i="84"/>
  <c r="D5" i="84"/>
  <c r="C5" i="84"/>
  <c r="C21" i="94" l="1"/>
  <c r="C20" i="94"/>
  <c r="C19" i="94"/>
  <c r="B1" i="91" l="1"/>
  <c r="B1" i="85"/>
  <c r="B1" i="83"/>
  <c r="B1" i="84"/>
  <c r="D19" i="94"/>
  <c r="D8" i="94"/>
  <c r="D9" i="94"/>
  <c r="D11" i="94"/>
  <c r="D12" i="94"/>
  <c r="D13" i="94"/>
  <c r="D15" i="94"/>
  <c r="D16" i="94"/>
  <c r="D17" i="94"/>
  <c r="D20" i="94"/>
  <c r="D21" i="94"/>
  <c r="D7" i="94"/>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C21" i="88" l="1"/>
  <c r="T21" i="64" l="1"/>
  <c r="U21" i="64"/>
  <c r="S21" i="64"/>
  <c r="C21" i="64"/>
  <c r="D21" i="88" l="1"/>
  <c r="E21" i="88"/>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<sst xmlns="http://schemas.openxmlformats.org/spreadsheetml/2006/main" count="1152" uniqueCount="761">
  <si>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</si>
  <si>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</si>
  <si>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</si>
  <si>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</si>
  <si>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</si>
  <si>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</si>
  <si>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</si>
  <si>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</si>
  <si>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</si>
  <si>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</si>
  <si>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</si>
  <si>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</si>
  <si>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</si>
  <si>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</si>
  <si>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</si>
  <si>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</si>
  <si>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</si>
  <si>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</si>
  <si>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</si>
  <si>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</si>
  <si>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</si>
  <si>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</si>
  <si>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</si>
  <si>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</si>
  <si>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</si>
  <si>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</si>
  <si>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</si>
  <si>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</si>
  <si>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</si>
  <si>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</si>
  <si>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</si>
  <si>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</si>
  <si>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</si>
  <si>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</si>
  <si>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</si>
  <si>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</si>
  <si>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</si>
  <si>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</si>
  <si>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</si>
  <si>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</si>
  <si>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</si>
  <si>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</si>
  <si>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</si>
  <si>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</si>
  <si>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</si>
  <si>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</si>
  <si>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</si>
  <si>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</si>
  <si>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</si>
  <si>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</si>
  <si>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</si>
  <si>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</si>
  <si>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</si>
  <si>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</si>
  <si>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</si>
  <si>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</si>
  <si>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</si>
  <si>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</si>
  <si>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</si>
  <si>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</si>
  <si>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</si>
  <si>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</si>
  <si>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</si>
  <si>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</si>
  <si>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</si>
  <si>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</si>
  <si>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</si>
  <si>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</si>
  <si>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</si>
  <si>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</si>
  <si>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</si>
  <si>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</si>
  <si>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</si>
  <si>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</si>
  <si>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</si>
  <si>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</si>
  <si>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</si>
  <si>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</si>
  <si>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</si>
  <si>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</si>
  <si>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</si>
  <si>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</si>
  <si>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</si>
  <si>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</si>
  <si>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</si>
  <si>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</si>
  <si>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</si>
  <si>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</si>
  <si>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</si>
  <si>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</si>
  <si>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</si>
  <si>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</si>
  <si>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</si>
  <si>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</si>
  <si>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</si>
  <si>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</si>
  <si>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</si>
  <si>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</si>
  <si>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</si>
  <si>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</si>
  <si>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</si>
  <si>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</si>
  <si>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</si>
  <si>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</si>
  <si>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</si>
  <si>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</si>
  <si>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</si>
  <si>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</si>
  <si>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</si>
  <si>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</si>
  <si>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</si>
  <si>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</si>
  <si>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</si>
  <si>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</si>
  <si>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</si>
  <si>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</si>
  <si>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</si>
  <si>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</si>
  <si>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</si>
  <si>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</si>
  <si>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</si>
  <si>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</si>
  <si>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</si>
  <si>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</si>
  <si>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</si>
  <si>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</si>
  <si>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</si>
  <si>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</si>
  <si>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</si>
  <si>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</si>
  <si>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</si>
  <si>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</si>
  <si>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</si>
  <si>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</si>
  <si>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</si>
  <si>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</si>
  <si>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</si>
  <si>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</si>
  <si>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</si>
  <si>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</si>
  <si>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</si>
  <si>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</si>
  <si>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</si>
  <si>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</si>
  <si>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</si>
  <si>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</si>
  <si>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</si>
  <si>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</si>
  <si>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</si>
  <si>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</si>
  <si>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</si>
  <si>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</si>
  <si>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</si>
  <si>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</si>
  <si>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</si>
  <si>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</si>
  <si>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</si>
  <si>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</si>
  <si>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</si>
  <si>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</si>
  <si>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</si>
  <si>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</si>
  <si>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</si>
  <si>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</si>
  <si>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</si>
  <si>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</si>
  <si>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</si>
  <si>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</si>
  <si>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</si>
  <si>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</si>
  <si>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</si>
  <si>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</si>
  <si>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</si>
  <si>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</si>
  <si>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</si>
  <si>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</si>
  <si>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</si>
  <si>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</si>
  <si>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</si>
  <si>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</si>
  <si>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</si>
  <si>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</si>
  <si>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</si>
  <si>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</si>
  <si>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</si>
  <si>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</si>
  <si>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</si>
  <si>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</si>
  <si>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</si>
  <si>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</si>
  <si>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</si>
  <si>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</si>
  <si>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</si>
  <si>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</si>
  <si>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</si>
  <si>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</si>
  <si>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</si>
  <si>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</si>
  <si>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</si>
  <si>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</si>
  <si>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</si>
  <si>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</si>
  <si>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</si>
  <si>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</si>
  <si>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</si>
  <si>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</si>
  <si>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</si>
  <si>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</si>
  <si>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</si>
  <si>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</si>
  <si>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</si>
  <si>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</si>
  <si>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</si>
  <si>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</si>
  <si>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</si>
  <si>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</si>
  <si>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</si>
  <si>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</si>
  <si>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</si>
  <si>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</si>
  <si>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</si>
  <si>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</si>
  <si>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</si>
  <si>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</si>
  <si>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</si>
  <si>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</si>
  <si>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</si>
  <si>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</si>
  <si>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</si>
  <si>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</si>
  <si>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</si>
  <si>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</si>
  <si>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</si>
  <si>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</si>
  <si>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</si>
  <si>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</si>
  <si>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</si>
  <si>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</si>
  <si>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</si>
  <si>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</si>
  <si>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</si>
  <si>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</si>
  <si>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</si>
  <si>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</si>
  <si>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</si>
  <si>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</si>
  <si>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</si>
  <si>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</si>
  <si>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</si>
  <si>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</si>
  <si>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</si>
  <si>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</si>
  <si>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</si>
  <si>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</si>
  <si>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</si>
  <si>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</si>
  <si>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</si>
  <si>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</si>
  <si>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</si>
  <si>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</si>
  <si>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</si>
  <si>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</si>
  <si>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</si>
  <si>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</si>
  <si>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</si>
  <si>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</si>
  <si>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</si>
  <si>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</si>
  <si>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</si>
  <si>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</si>
  <si>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</si>
  <si>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</si>
  <si>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</si>
  <si>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</si>
  <si>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</si>
  <si>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</si>
  <si>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</si>
  <si>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</si>
  <si>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</si>
  <si>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</si>
  <si>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</si>
  <si>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</si>
  <si>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</si>
  <si>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</si>
  <si>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</si>
  <si>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</si>
  <si>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</si>
  <si>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</si>
  <si>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</si>
  <si>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</si>
  <si>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</si>
  <si>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</si>
  <si>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</si>
  <si>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</si>
  <si>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</si>
  <si>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</si>
  <si>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</si>
  <si>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</si>
  <si>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</si>
  <si>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</si>
  <si>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</si>
  <si>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</si>
  <si>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</si>
  <si>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</si>
  <si>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</si>
  <si>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</si>
  <si>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</si>
  <si>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</si>
  <si>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</si>
  <si>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</si>
  <si>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</si>
  <si>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</si>
  <si>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</si>
  <si>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</si>
  <si>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</si>
  <si>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</si>
  <si>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</si>
  <si>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</si>
  <si>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</si>
  <si>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</si>
  <si>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</si>
  <si>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</si>
  <si>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</si>
  <si>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</si>
  <si>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</si>
  <si>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</si>
  <si>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</si>
  <si>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</si>
  <si>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</si>
  <si>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</si>
  <si>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</si>
  <si>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</si>
  <si>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</si>
  <si>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</si>
  <si>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</si>
  <si>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</si>
  <si>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</si>
  <si>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</si>
  <si>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</si>
  <si>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</si>
  <si>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</si>
  <si>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</si>
  <si>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</si>
  <si>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</si>
  <si>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</si>
  <si>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</si>
  <si>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</si>
  <si>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</si>
  <si>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</si>
  <si>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</si>
  <si>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</si>
  <si>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</si>
  <si>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</si>
  <si>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</si>
  <si>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</si>
  <si>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</si>
  <si>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</si>
  <si>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</si>
  <si>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</si>
  <si>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</si>
  <si>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</si>
  <si>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</si>
  <si>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</si>
  <si>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</si>
  <si>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</si>
  <si>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</si>
  <si>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</si>
  <si>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</si>
  <si>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</si>
  <si>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</si>
  <si>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</si>
  <si>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</si>
  <si>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</si>
  <si>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</si>
  <si>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</si>
  <si>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</si>
  <si>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</si>
  <si>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</si>
  <si>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</si>
  <si>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</si>
  <si>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</si>
  <si>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</si>
  <si>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</si>
  <si>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</si>
  <si>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</si>
  <si>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</si>
  <si>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</si>
  <si>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</si>
  <si>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</si>
  <si>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</si>
  <si>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</si>
  <si>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</si>
  <si>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</si>
  <si>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</si>
  <si>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</si>
  <si>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</si>
  <si>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</si>
  <si>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</si>
  <si>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</si>
  <si>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</si>
  <si>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</si>
  <si>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</si>
  <si>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</si>
  <si>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</si>
  <si>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</si>
  <si>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</si>
  <si>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</si>
  <si>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</si>
  <si>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</si>
  <si>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</si>
  <si>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</si>
  <si>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</si>
  <si>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</si>
  <si>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</si>
  <si>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</si>
  <si>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</si>
  <si>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</si>
  <si>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</si>
  <si>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</si>
  <si>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</si>
  <si>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</si>
  <si>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</si>
  <si>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</si>
  <si>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</si>
  <si>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</si>
  <si>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</si>
  <si>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</si>
  <si>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</si>
  <si>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</si>
  <si>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</si>
  <si>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</si>
  <si>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</si>
  <si>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</si>
  <si>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</si>
  <si>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</si>
  <si>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</si>
  <si>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</si>
  <si>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</si>
  <si>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</si>
  <si>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</si>
  <si>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</si>
  <si>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</si>
  <si>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</si>
  <si>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</si>
  <si>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</si>
  <si>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</si>
  <si>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</si>
  <si>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</si>
  <si>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</si>
  <si>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</si>
  <si>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</si>
  <si>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</si>
  <si>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</si>
  <si>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</si>
  <si>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</si>
  <si>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</si>
  <si>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</si>
  <si>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</si>
  <si>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</si>
  <si>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</si>
  <si>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</si>
  <si>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</si>
  <si>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</si>
  <si>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</si>
  <si>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</si>
  <si>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</si>
  <si>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</si>
  <si>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</si>
  <si>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</si>
  <si>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</si>
  <si>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</si>
  <si>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</si>
  <si>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</si>
  <si>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</si>
  <si>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</si>
  <si>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</si>
  <si>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</si>
  <si>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</si>
  <si>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</si>
  <si>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</si>
  <si>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</si>
  <si>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</si>
  <si>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</si>
  <si>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</si>
  <si>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</si>
  <si>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</si>
  <si>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</si>
  <si>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</si>
  <si>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</si>
  <si>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</si>
  <si>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</si>
  <si>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</si>
  <si>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</si>
  <si>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</si>
  <si>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</si>
  <si>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</si>
  <si>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</si>
  <si>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</si>
  <si>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</si>
  <si>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</si>
  <si>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</si>
  <si>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</si>
  <si>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</si>
  <si>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</si>
  <si>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</si>
  <si>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</si>
  <si>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</si>
  <si>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</si>
  <si>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</si>
  <si>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</si>
  <si>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</si>
  <si>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</si>
  <si>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</si>
  <si>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</si>
  <si>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</si>
  <si>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</si>
  <si>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</si>
  <si>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</si>
  <si>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</si>
  <si>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</si>
  <si>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</si>
  <si>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</si>
  <si>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</si>
  <si>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</si>
  <si>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</si>
  <si>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</si>
  <si>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</si>
  <si>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</si>
  <si>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</si>
  <si>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</si>
  <si>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</si>
  <si>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</si>
  <si>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</si>
  <si>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</si>
  <si>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</si>
  <si>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</si>
  <si>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</si>
  <si>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</si>
  <si>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</si>
  <si>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</si>
  <si>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</si>
  <si>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</si>
  <si>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</si>
  <si>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</si>
  <si>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</si>
  <si>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</si>
  <si>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</si>
  <si>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</si>
  <si>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</si>
  <si>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</si>
  <si>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</si>
  <si>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</si>
  <si>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</si>
  <si>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</si>
  <si>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</si>
  <si>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</si>
  <si>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</si>
  <si>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</si>
  <si>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</si>
  <si>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</si>
  <si>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</si>
  <si>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</si>
  <si>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</si>
  <si>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</si>
  <si>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</si>
  <si>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</si>
  <si>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</si>
  <si>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</si>
  <si>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</si>
  <si>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</si>
  <si>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</si>
  <si>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</si>
  <si>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</si>
  <si>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</si>
  <si>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</si>
  <si>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</si>
  <si>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</si>
  <si>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</si>
  <si>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</si>
  <si>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</si>
  <si>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</si>
  <si>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</si>
  <si>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</si>
  <si>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</si>
  <si>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</si>
  <si>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</si>
  <si>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</si>
  <si>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</si>
  <si>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</si>
  <si>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</si>
  <si>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</si>
  <si>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</si>
  <si>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</si>
  <si>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</si>
  <si>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</si>
  <si>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</si>
  <si>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</si>
  <si>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</si>
  <si>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</si>
  <si>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</si>
  <si>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</si>
  <si>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</si>
  <si>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</si>
  <si>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</si>
  <si>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</si>
  <si>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</si>
  <si>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</si>
  <si>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</si>
  <si>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</si>
  <si>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</si>
  <si>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</si>
  <si>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</si>
  <si>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</si>
  <si>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</si>
  <si>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</si>
  <si>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</si>
  <si>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</si>
  <si>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</si>
  <si>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</si>
  <si>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</si>
  <si>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</si>
  <si>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</si>
  <si>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</si>
  <si>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</si>
  <si>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</si>
  <si>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</si>
  <si>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</si>
  <si>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</si>
  <si>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</si>
  <si>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</si>
  <si>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</si>
  <si>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</si>
  <si>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</si>
  <si>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</si>
  <si>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</si>
  <si>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</si>
  <si>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</si>
  <si>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</si>
  <si>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</si>
  <si>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</si>
  <si>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</si>
  <si>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</si>
  <si>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</si>
  <si>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</si>
  <si>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</si>
  <si>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</si>
  <si>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</si>
  <si>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</si>
  <si>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</si>
  <si>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</si>
  <si>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</si>
  <si>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</si>
  <si>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</si>
  <si>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</si>
  <si>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</si>
  <si>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</si>
  <si>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</si>
  <si>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</si>
  <si>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</si>
  <si>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</si>
  <si>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</si>
  <si>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</si>
  <si>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</si>
  <si>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</si>
  <si>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</si>
  <si>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</si>
  <si>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</si>
  <si>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</si>
  <si>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</si>
  <si>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</si>
  <si>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</si>
  <si>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</si>
  <si>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</si>
  <si>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</si>
  <si>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</si>
  <si>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</si>
  <si>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</si>
  <si>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</si>
  <si>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 xml:space="preserve">                               Gross carrying value/nominal value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</si>
  <si>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</si>
  <si>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</si>
  <si>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</si>
  <si>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</si>
  <si>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</si>
  <si>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</si>
  <si>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</si>
  <si>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</si>
  <si>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</si>
  <si>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</si>
  <si>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</si>
  <si>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</si>
  <si>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</si>
  <si>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</si>
  <si>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</si>
  <si>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</si>
  <si>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</si>
  <si>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</si>
  <si>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</si>
  <si>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</si>
  <si>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</si>
  <si>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</si>
  <si>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</si>
  <si>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</si>
  <si>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</si>
  <si>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</si>
  <si>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</si>
  <si>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</si>
  <si>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</si>
  <si>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Gross carrying value, book value, reserves and write-offs by risk classes</t>
  </si>
  <si>
    <t>Gross carrying value, book value, reserves and write-offs by Sectors of income source</t>
  </si>
  <si>
    <t>Outflows from non-performing portfolios, as a result of currency exchange rate changes</t>
  </si>
  <si>
    <t>6.2.1</t>
  </si>
  <si>
    <t>6.2.2</t>
  </si>
  <si>
    <t>Of which: General Reserves</t>
  </si>
  <si>
    <t>Of which: COVID-19 Related Reserves</t>
  </si>
  <si>
    <t>Of which tier 2 capital qualifying instruments</t>
  </si>
  <si>
    <t>Of which general reserves on other liabilities</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</si>
  <si>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</si>
  <si>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</si>
  <si>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</si>
  <si>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</si>
  <si>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</si>
  <si>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</si>
  <si>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</si>
  <si>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</si>
  <si>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</si>
  <si>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</si>
  <si>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</si>
  <si>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</si>
  <si>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</si>
  <si>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</si>
  <si>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</si>
  <si>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</si>
  <si>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</si>
  <si>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</si>
  <si>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Weighted average maturity of loans according to the remaining maturity (months)</t>
  </si>
  <si>
    <t>Between them: Loans issued on the basis of income from a pension or other state social disbursement</t>
  </si>
  <si>
    <t>Gross carrying value of Loans</t>
  </si>
  <si>
    <t>Weighted average nominal interest rate (on Gross carrying value of Loans)</t>
  </si>
  <si>
    <t>Reserves</t>
  </si>
  <si>
    <t>General and Qualitative information on Retail Products</t>
  </si>
  <si>
    <t>www.ziraatbank.ge</t>
  </si>
  <si>
    <t>JSC Ziraat Bank Georgia</t>
  </si>
  <si>
    <t>Mehmet DÖNMEZ</t>
  </si>
  <si>
    <t>Omer AYDIN</t>
  </si>
  <si>
    <t>Non-independent chair</t>
  </si>
  <si>
    <t>Harun ÖZMEN</t>
  </si>
  <si>
    <t>Non-independent member</t>
  </si>
  <si>
    <t>Ömer VANLI</t>
  </si>
  <si>
    <t>Dimitri JAPARIDZE</t>
  </si>
  <si>
    <t>Independent member</t>
  </si>
  <si>
    <t>Ketevan TKAVADZE</t>
  </si>
  <si>
    <t>General Director</t>
  </si>
  <si>
    <t>Haluk CENGIZ</t>
  </si>
  <si>
    <t>Deputy General Director (Finance and Operations)</t>
  </si>
  <si>
    <t>Mert KOZACIOGLU</t>
  </si>
  <si>
    <t>Director (Credit and Marcketing))</t>
  </si>
  <si>
    <t>table 9 (Capital), N39</t>
  </si>
  <si>
    <t>table 9 (Capital), N2</t>
  </si>
  <si>
    <t>table 9 (Capital), N6</t>
  </si>
  <si>
    <t>table 9 (Capital), 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</si>
</sst>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s>
  <fonts count="134">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9"/>
      <color theme="1"/>
      <name val="Calibri"/>
      <family val="2"/>
      <scheme val="minor"/>
    </font>
    <font>
      <sz val="9"/>
      <color rgb="FF000000"/>
      <name val="Sylfaen"/>
      <family val="1"/>
    </font>
    <font>
      <b/>
      <sz val="9"/>
      <color rgb="FF000000"/>
      <name val="Sylfaen"/>
      <family val="1"/>
    </font>
    <font>
      <b/>
      <sz val="9"/>
      <color theme="1"/>
      <name val="Calibri"/>
      <family val="1"/>
      <scheme val="minor"/>
    </font>
    <font>
      <sz val="10"/>
      <color rgb="FF333333"/>
      <name val="Sylfaen"/>
      <family val="1"/>
    </font>
    <font>
      <sz val="10"/>
      <name val="Calibri"/>
      <family val="2"/>
      <charset val="204"/>
      <scheme val="minor"/>
    </font>
    <font>
      <b/>
      <sz val="10"/>
      <name val="Calibri"/>
      <family val="2"/>
      <charset val="204"/>
      <scheme val="minor"/>
    </font>
    <font>
      <sz val="11"/>
      <color theme="1"/>
      <name val="Sylfaen"/>
      <family val="1"/>
    </font>
    <font>
      <sz val="10"/>
      <color theme="1"/>
      <name val="Sylfaen"/>
      <family val="1"/>
    </font>
    <font>
      <i/>
      <sz val="10"/>
      <color theme="1"/>
      <name val="Sylfaen"/>
      <family val="1"/>
    </font>
    <font>
      <b/>
      <sz val="10"/>
      <color theme="1"/>
      <name val="Sylfaen"/>
      <family val="1"/>
    </font>
    <font>
      <i/>
      <sz val="10"/>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s>
  <borders count="14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168" fontId="23"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168" fontId="23"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169" fontId="23"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0" fontId="21" fillId="64" borderId="132" applyNumberFormat="0" applyAlignment="0" applyProtection="0"/>
    <xf numFmtId="168" fontId="23" fillId="64" borderId="132" applyNumberFormat="0" applyAlignment="0" applyProtection="0"/>
    <xf numFmtId="169" fontId="23" fillId="64" borderId="132" applyNumberFormat="0" applyAlignment="0" applyProtection="0"/>
    <xf numFmtId="168" fontId="23" fillId="64" borderId="132" applyNumberFormat="0" applyAlignment="0" applyProtection="0"/>
    <xf numFmtId="168" fontId="23" fillId="64" borderId="132" applyNumberFormat="0" applyAlignment="0" applyProtection="0"/>
    <xf numFmtId="169" fontId="23" fillId="64" borderId="132" applyNumberFormat="0" applyAlignment="0" applyProtection="0"/>
    <xf numFmtId="168" fontId="23" fillId="64" borderId="132" applyNumberFormat="0" applyAlignment="0" applyProtection="0"/>
    <xf numFmtId="168" fontId="23" fillId="64" borderId="132" applyNumberFormat="0" applyAlignment="0" applyProtection="0"/>
    <xf numFmtId="169" fontId="23" fillId="64" borderId="132" applyNumberFormat="0" applyAlignment="0" applyProtection="0"/>
    <xf numFmtId="168" fontId="23" fillId="64" borderId="132" applyNumberFormat="0" applyAlignment="0" applyProtection="0"/>
    <xf numFmtId="168" fontId="23" fillId="64" borderId="132" applyNumberFormat="0" applyAlignment="0" applyProtection="0"/>
    <xf numFmtId="169" fontId="23" fillId="64" borderId="132" applyNumberFormat="0" applyAlignment="0" applyProtection="0"/>
    <xf numFmtId="168" fontId="23" fillId="64" borderId="132" applyNumberFormat="0" applyAlignment="0" applyProtection="0"/>
    <xf numFmtId="0" fontId="21" fillId="64" borderId="132" applyNumberFormat="0" applyAlignment="0" applyProtection="0"/>
    <xf numFmtId="0" fontId="19" fillId="0" borderId="122" applyNumberFormat="0" applyAlignment="0">
      <alignment horizontal="right"/>
      <protection locked="0"/>
    </xf>
    <xf numFmtId="0" fontId="19" fillId="0" borderId="122" applyNumberFormat="0" applyAlignment="0">
      <alignment horizontal="right"/>
      <protection locked="0"/>
    </xf>
    <xf numFmtId="0" fontId="19" fillId="0" borderId="122" applyNumberFormat="0" applyAlignment="0">
      <alignment horizontal="right"/>
      <protection locked="0"/>
    </xf>
    <xf numFmtId="0" fontId="19" fillId="0" borderId="122" applyNumberFormat="0" applyAlignment="0">
      <alignment horizontal="right"/>
      <protection locked="0"/>
    </xf>
    <xf numFmtId="0" fontId="19" fillId="0" borderId="122" applyNumberFormat="0" applyAlignment="0">
      <alignment horizontal="right"/>
      <protection locked="0"/>
    </xf>
    <xf numFmtId="0" fontId="19" fillId="0" borderId="122" applyNumberFormat="0" applyAlignment="0">
      <alignment horizontal="right"/>
      <protection locked="0"/>
    </xf>
    <xf numFmtId="0" fontId="19" fillId="0" borderId="122" applyNumberFormat="0" applyAlignment="0">
      <alignment horizontal="right"/>
      <protection locked="0"/>
    </xf>
    <xf numFmtId="0" fontId="19" fillId="0" borderId="122" applyNumberFormat="0" applyAlignment="0">
      <alignment horizontal="right"/>
      <protection locked="0"/>
    </xf>
    <xf numFmtId="0" fontId="19" fillId="0" borderId="122" applyNumberFormat="0" applyAlignment="0">
      <alignment horizontal="right"/>
      <protection locked="0"/>
    </xf>
    <xf numFmtId="0" fontId="19" fillId="0" borderId="122" applyNumberFormat="0" applyAlignment="0">
      <alignment horizontal="right"/>
      <protection locked="0"/>
    </xf>
    <xf numFmtId="0" fontId="2" fillId="69" borderId="122" applyNumberFormat="0" applyFont="0" applyBorder="0" applyProtection="0">
      <alignment horizontal="center" vertical="center"/>
    </xf>
    <xf numFmtId="0" fontId="37" fillId="0" borderId="125">
      <alignment horizontal="left" vertical="center"/>
    </xf>
    <xf numFmtId="0" fontId="37" fillId="0" borderId="125">
      <alignment horizontal="left" vertical="center"/>
    </xf>
    <xf numFmtId="168" fontId="37" fillId="0" borderId="125">
      <alignment horizontal="left" vertical="center"/>
    </xf>
    <xf numFmtId="0" fontId="45" fillId="70" borderId="124" applyFont="0" applyBorder="0">
      <alignment horizontal="center" wrapText="1"/>
    </xf>
    <xf numFmtId="3" fontId="2" fillId="71" borderId="122" applyFont="0" applyProtection="0">
      <alignment horizontal="right" vertical="center"/>
    </xf>
    <xf numFmtId="9" fontId="2" fillId="71" borderId="122" applyFont="0" applyProtection="0">
      <alignment horizontal="right" vertical="center"/>
    </xf>
    <xf numFmtId="0" fontId="2" fillId="71" borderId="124" applyNumberFormat="0" applyFont="0" applyBorder="0" applyProtection="0">
      <alignment horizontal="left" vertical="center"/>
    </xf>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168" fontId="51"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168" fontId="51"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169" fontId="51"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0" fontId="49" fillId="43" borderId="132" applyNumberFormat="0" applyAlignment="0" applyProtection="0"/>
    <xf numFmtId="168" fontId="51" fillId="43" borderId="132" applyNumberFormat="0" applyAlignment="0" applyProtection="0"/>
    <xf numFmtId="169" fontId="51" fillId="43" borderId="132" applyNumberFormat="0" applyAlignment="0" applyProtection="0"/>
    <xf numFmtId="168" fontId="51" fillId="43" borderId="132" applyNumberFormat="0" applyAlignment="0" applyProtection="0"/>
    <xf numFmtId="168" fontId="51" fillId="43" borderId="132" applyNumberFormat="0" applyAlignment="0" applyProtection="0"/>
    <xf numFmtId="169" fontId="51" fillId="43" borderId="132" applyNumberFormat="0" applyAlignment="0" applyProtection="0"/>
    <xf numFmtId="168" fontId="51" fillId="43" borderId="132" applyNumberFormat="0" applyAlignment="0" applyProtection="0"/>
    <xf numFmtId="168" fontId="51" fillId="43" borderId="132" applyNumberFormat="0" applyAlignment="0" applyProtection="0"/>
    <xf numFmtId="169" fontId="51" fillId="43" borderId="132" applyNumberFormat="0" applyAlignment="0" applyProtection="0"/>
    <xf numFmtId="168" fontId="51" fillId="43" borderId="132" applyNumberFormat="0" applyAlignment="0" applyProtection="0"/>
    <xf numFmtId="168" fontId="51" fillId="43" borderId="132" applyNumberFormat="0" applyAlignment="0" applyProtection="0"/>
    <xf numFmtId="169" fontId="51" fillId="43" borderId="132" applyNumberFormat="0" applyAlignment="0" applyProtection="0"/>
    <xf numFmtId="168" fontId="51" fillId="43" borderId="132" applyNumberFormat="0" applyAlignment="0" applyProtection="0"/>
    <xf numFmtId="0" fontId="49" fillId="43" borderId="132" applyNumberFormat="0" applyAlignment="0" applyProtection="0"/>
    <xf numFmtId="3" fontId="2" fillId="72" borderId="122" applyFont="0">
      <alignment horizontal="right" vertical="center"/>
      <protection locked="0"/>
    </xf>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2"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10" fillId="74" borderId="133" applyNumberFormat="0" applyFont="0" applyAlignment="0" applyProtection="0"/>
    <xf numFmtId="0" fontId="2"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2"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10"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0" fontId="2" fillId="74" borderId="133" applyNumberFormat="0" applyFont="0" applyAlignment="0" applyProtection="0"/>
    <xf numFmtId="3" fontId="2" fillId="75" borderId="122" applyFont="0">
      <alignment horizontal="right" vertical="center"/>
      <protection locked="0"/>
    </xf>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168" fontId="68"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168" fontId="68"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169" fontId="68"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0" fontId="66" fillId="64" borderId="134" applyNumberFormat="0" applyAlignment="0" applyProtection="0"/>
    <xf numFmtId="168" fontId="68" fillId="64" borderId="134" applyNumberFormat="0" applyAlignment="0" applyProtection="0"/>
    <xf numFmtId="169" fontId="68" fillId="64" borderId="134" applyNumberFormat="0" applyAlignment="0" applyProtection="0"/>
    <xf numFmtId="168" fontId="68" fillId="64" borderId="134" applyNumberFormat="0" applyAlignment="0" applyProtection="0"/>
    <xf numFmtId="168" fontId="68" fillId="64" borderId="134" applyNumberFormat="0" applyAlignment="0" applyProtection="0"/>
    <xf numFmtId="169" fontId="68" fillId="64" borderId="134" applyNumberFormat="0" applyAlignment="0" applyProtection="0"/>
    <xf numFmtId="168" fontId="68" fillId="64" borderId="134" applyNumberFormat="0" applyAlignment="0" applyProtection="0"/>
    <xf numFmtId="168" fontId="68" fillId="64" borderId="134" applyNumberFormat="0" applyAlignment="0" applyProtection="0"/>
    <xf numFmtId="169" fontId="68" fillId="64" borderId="134" applyNumberFormat="0" applyAlignment="0" applyProtection="0"/>
    <xf numFmtId="168" fontId="68" fillId="64" borderId="134" applyNumberFormat="0" applyAlignment="0" applyProtection="0"/>
    <xf numFmtId="168" fontId="68" fillId="64" borderId="134" applyNumberFormat="0" applyAlignment="0" applyProtection="0"/>
    <xf numFmtId="169" fontId="68" fillId="64" borderId="134" applyNumberFormat="0" applyAlignment="0" applyProtection="0"/>
    <xf numFmtId="168" fontId="68" fillId="64" borderId="134" applyNumberFormat="0" applyAlignment="0" applyProtection="0"/>
    <xf numFmtId="0" fontId="66" fillId="64" borderId="134" applyNumberFormat="0" applyAlignment="0" applyProtection="0"/>
    <xf numFmtId="3" fontId="2" fillId="70" borderId="122" applyFont="0">
      <alignment horizontal="right" vertical="center"/>
    </xf>
    <xf numFmtId="188" fontId="2" fillId="70" borderId="122" applyFont="0">
      <alignment horizontal="right" vertical="center"/>
    </xf>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168" fontId="77"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168" fontId="77"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169" fontId="77"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0" fontId="30" fillId="0" borderId="135" applyNumberFormat="0" applyFill="0" applyAlignment="0" applyProtection="0"/>
    <xf numFmtId="168" fontId="77" fillId="0" borderId="135" applyNumberFormat="0" applyFill="0" applyAlignment="0" applyProtection="0"/>
    <xf numFmtId="169" fontId="77" fillId="0" borderId="135" applyNumberFormat="0" applyFill="0" applyAlignment="0" applyProtection="0"/>
    <xf numFmtId="168" fontId="77" fillId="0" borderId="135" applyNumberFormat="0" applyFill="0" applyAlignment="0" applyProtection="0"/>
    <xf numFmtId="168" fontId="77" fillId="0" borderId="135" applyNumberFormat="0" applyFill="0" applyAlignment="0" applyProtection="0"/>
    <xf numFmtId="169" fontId="77" fillId="0" borderId="135" applyNumberFormat="0" applyFill="0" applyAlignment="0" applyProtection="0"/>
    <xf numFmtId="168" fontId="77" fillId="0" borderId="135" applyNumberFormat="0" applyFill="0" applyAlignment="0" applyProtection="0"/>
    <xf numFmtId="168" fontId="77" fillId="0" borderId="135" applyNumberFormat="0" applyFill="0" applyAlignment="0" applyProtection="0"/>
    <xf numFmtId="169" fontId="77" fillId="0" borderId="135" applyNumberFormat="0" applyFill="0" applyAlignment="0" applyProtection="0"/>
    <xf numFmtId="168" fontId="77" fillId="0" borderId="135" applyNumberFormat="0" applyFill="0" applyAlignment="0" applyProtection="0"/>
    <xf numFmtId="168" fontId="77" fillId="0" borderId="135" applyNumberFormat="0" applyFill="0" applyAlignment="0" applyProtection="0"/>
    <xf numFmtId="169" fontId="77" fillId="0" borderId="135" applyNumberFormat="0" applyFill="0" applyAlignment="0" applyProtection="0"/>
    <xf numFmtId="168" fontId="77" fillId="0" borderId="135" applyNumberFormat="0" applyFill="0" applyAlignment="0" applyProtection="0"/>
    <xf numFmtId="0" fontId="30" fillId="0" borderId="135" applyNumberFormat="0" applyFill="0" applyAlignment="0" applyProtection="0"/>
  </cellStyleXfs>
  <cellXfs count="781">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8" xfId="0" applyFont="1" applyFill="1" applyBorder="1" applyAlignment="1" applyProtection="1">
      <alignment horizontal="lef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0" fontId="2" fillId="0" borderId="24" xfId="0" applyFont="1" applyFill="1" applyBorder="1" applyAlignment="1" applyProtection="1">
      <alignment horizontal="left" indent="1"/>
    </xf>
    <xf numFmtId="0" fontId="45" fillId="0" borderId="75" xfId="0" applyFont="1" applyFill="1" applyBorder="1" applyAlignment="1" applyProtection="1"/>
    <xf numFmtId="0" fontId="87" fillId="0" borderId="0" xfId="0" applyFont="1" applyAlignment="1">
      <alignment vertical="center"/>
    </xf>
    <xf numFmtId="0" fontId="88"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0" fontId="2" fillId="0" borderId="3" xfId="0" applyFont="1" applyFill="1" applyBorder="1" applyAlignment="1">
      <alignment horizontal="left" wrapText="1" indent="2"/>
    </xf>
    <xf numFmtId="0" fontId="45" fillId="0" borderId="3" xfId="0" applyFont="1" applyFill="1" applyBorder="1" applyAlignment="1"/>
    <xf numFmtId="0" fontId="45" fillId="0" borderId="3" xfId="0" applyFont="1" applyFill="1" applyBorder="1" applyAlignment="1">
      <alignment horizontal="left"/>
    </xf>
    <xf numFmtId="0" fontId="45" fillId="0" borderId="3" xfId="0" applyFont="1" applyFill="1" applyBorder="1" applyAlignment="1">
      <alignment horizontal="center"/>
    </xf>
    <xf numFmtId="0" fontId="2" fillId="0" borderId="3" xfId="0" applyFont="1" applyFill="1" applyBorder="1" applyAlignment="1">
      <alignment horizontal="left" indent="1"/>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0" fontId="2" fillId="0" borderId="24" xfId="0" applyFont="1" applyFill="1" applyBorder="1" applyAlignment="1">
      <alignment horizontal="left" vertical="center" indent="1"/>
    </xf>
    <xf numFmtId="0" fontId="45" fillId="0" borderId="25" xfId="0" applyFont="1" applyFill="1" applyBorder="1" applyAlignment="1"/>
    <xf numFmtId="0" fontId="88" fillId="0" borderId="0" xfId="0" applyFont="1" applyBorder="1"/>
    <xf numFmtId="0" fontId="46" fillId="0" borderId="0" xfId="0" applyFont="1" applyFill="1" applyAlignment="1">
      <alignment horizontal="center"/>
    </xf>
    <xf numFmtId="0" fontId="84" fillId="0" borderId="21" xfId="0" applyFont="1" applyBorder="1" applyAlignment="1">
      <alignment horizontal="center" vertical="center" wrapText="1"/>
    </xf>
    <xf numFmtId="0" fontId="84" fillId="0" borderId="3" xfId="0" applyFont="1" applyFill="1" applyBorder="1" applyAlignment="1">
      <alignment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84" fillId="0" borderId="42"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67" fontId="84" fillId="0" borderId="65" xfId="0" applyNumberFormat="1" applyFont="1" applyBorder="1" applyAlignment="1">
      <alignment horizontal="center"/>
    </xf>
    <xf numFmtId="167" fontId="87" fillId="0" borderId="65" xfId="0" applyNumberFormat="1" applyFont="1" applyBorder="1" applyAlignment="1">
      <alignment horizontal="center"/>
    </xf>
    <xf numFmtId="167" fontId="91" fillId="0" borderId="0" xfId="0" applyNumberFormat="1" applyFont="1" applyBorder="1" applyAlignment="1">
      <alignment horizontal="center"/>
    </xf>
    <xf numFmtId="0" fontId="87"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67" fontId="84" fillId="0" borderId="68" xfId="0" applyNumberFormat="1" applyFont="1" applyBorder="1" applyAlignment="1">
      <alignment horizontal="center"/>
    </xf>
    <xf numFmtId="0" fontId="86" fillId="36" borderId="15" xfId="0" applyFont="1" applyFill="1" applyBorder="1" applyAlignment="1">
      <alignment wrapText="1"/>
    </xf>
    <xf numFmtId="167" fontId="86" fillId="36" borderId="60" xfId="0" applyNumberFormat="1" applyFont="1" applyFill="1" applyBorder="1" applyAlignment="1">
      <alignment horizontal="center"/>
    </xf>
    <xf numFmtId="167" fontId="89" fillId="0" borderId="0" xfId="0" applyNumberFormat="1" applyFont="1" applyFill="1" applyBorder="1" applyAlignment="1">
      <alignment horizontal="center"/>
    </xf>
    <xf numFmtId="167" fontId="84" fillId="0" borderId="64" xfId="0" applyNumberFormat="1" applyFont="1" applyBorder="1" applyAlignment="1">
      <alignment horizontal="center"/>
    </xf>
    <xf numFmtId="0" fontId="87" fillId="0" borderId="12" xfId="0" applyFont="1" applyBorder="1" applyAlignment="1">
      <alignment horizontal="right" wrapText="1"/>
    </xf>
    <xf numFmtId="0" fontId="84" fillId="0" borderId="24" xfId="0" applyFont="1" applyBorder="1" applyAlignment="1">
      <alignment horizontal="center"/>
    </xf>
    <xf numFmtId="0" fontId="86" fillId="36" borderId="61" xfId="0" applyFont="1" applyFill="1" applyBorder="1" applyAlignment="1">
      <alignment wrapText="1"/>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3" fontId="84" fillId="36" borderId="25" xfId="0" applyNumberFormat="1" applyFont="1" applyFill="1" applyBorder="1"/>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193" fontId="84" fillId="0" borderId="22" xfId="0" applyNumberFormat="1" applyFont="1" applyBorder="1" applyAlignment="1"/>
    <xf numFmtId="193" fontId="84" fillId="36" borderId="56" xfId="0" applyNumberFormat="1" applyFont="1" applyFill="1" applyBorder="1" applyAlignment="1"/>
    <xf numFmtId="0" fontId="45" fillId="3" borderId="26" xfId="16" applyFont="1" applyFill="1" applyBorder="1" applyAlignment="1" applyProtection="1">
      <protection locked="0"/>
    </xf>
    <xf numFmtId="193" fontId="84" fillId="36" borderId="24" xfId="0" applyNumberFormat="1" applyFont="1" applyFill="1" applyBorder="1"/>
    <xf numFmtId="193" fontId="84" fillId="36" borderId="26" xfId="0" applyNumberFormat="1" applyFont="1" applyFill="1" applyBorder="1"/>
    <xf numFmtId="193" fontId="84" fillId="36" borderId="57" xfId="0" applyNumberFormat="1" applyFont="1" applyFill="1" applyBorder="1"/>
    <xf numFmtId="0" fontId="84" fillId="0" borderId="0" xfId="0" applyFont="1" applyBorder="1" applyAlignment="1">
      <alignment vertical="center"/>
    </xf>
    <xf numFmtId="0" fontId="84" fillId="0" borderId="19" xfId="0" applyFont="1" applyBorder="1"/>
    <xf numFmtId="0" fontId="88" fillId="0" borderId="0" xfId="0" applyFont="1" applyAlignment="1">
      <alignment wrapText="1"/>
    </xf>
    <xf numFmtId="0" fontId="84" fillId="0" borderId="21" xfId="0" applyFont="1" applyBorder="1"/>
    <xf numFmtId="0" fontId="84" fillId="0" borderId="3" xfId="0" applyFont="1" applyBorder="1"/>
    <xf numFmtId="0" fontId="84" fillId="0" borderId="70"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8"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4"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0" fontId="2" fillId="0" borderId="10" xfId="0" applyNumberFormat="1" applyFont="1" applyFill="1" applyBorder="1" applyAlignment="1">
      <alignment horizontal="left" vertical="center" wrapText="1"/>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7" fillId="0" borderId="11" xfId="0" applyFont="1" applyBorder="1" applyAlignment="1">
      <alignment horizontal="left" wrapText="1" indent="1"/>
    </xf>
    <xf numFmtId="0" fontId="87"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6" fillId="0" borderId="10" xfId="0" applyNumberFormat="1" applyFont="1" applyFill="1" applyBorder="1" applyAlignment="1">
      <alignment horizontal="left" vertical="center" wrapText="1"/>
    </xf>
    <xf numFmtId="0" fontId="95" fillId="0" borderId="10" xfId="0" applyNumberFormat="1" applyFont="1" applyFill="1" applyBorder="1" applyAlignment="1">
      <alignment vertical="center"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7" fillId="0" borderId="0" xfId="0" applyFont="1"/>
    <xf numFmtId="0" fontId="3" fillId="0" borderId="70" xfId="0" applyFont="1" applyBorder="1"/>
    <xf numFmtId="193" fontId="84"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193" fontId="3" fillId="36" borderId="25" xfId="0" applyNumberFormat="1" applyFont="1" applyFill="1" applyBorder="1"/>
    <xf numFmtId="9" fontId="3" fillId="0" borderId="22" xfId="20962" applyFont="1" applyBorder="1"/>
    <xf numFmtId="9" fontId="3" fillId="36" borderId="26" xfId="20962" applyFont="1" applyFill="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6" borderId="25" xfId="0" applyNumberFormat="1" applyFont="1" applyFill="1" applyBorder="1"/>
    <xf numFmtId="0" fontId="84" fillId="0" borderId="0" xfId="0" applyFont="1" applyFill="1" applyBorder="1" applyAlignment="1">
      <alignment vertical="center" wrapText="1"/>
    </xf>
    <xf numFmtId="0" fontId="84" fillId="0" borderId="76"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86" xfId="0" applyFont="1" applyFill="1" applyBorder="1" applyAlignment="1">
      <alignment horizontal="left"/>
    </xf>
    <xf numFmtId="0" fontId="99" fillId="3" borderId="87" xfId="0" applyFont="1" applyFill="1" applyBorder="1" applyAlignment="1">
      <alignment horizontal="left"/>
    </xf>
    <xf numFmtId="0" fontId="4" fillId="3" borderId="90" xfId="0" applyFont="1" applyFill="1" applyBorder="1" applyAlignment="1">
      <alignment vertical="center"/>
    </xf>
    <xf numFmtId="0" fontId="3" fillId="3" borderId="91" xfId="0" applyFont="1" applyFill="1" applyBorder="1" applyAlignment="1">
      <alignment vertical="center"/>
    </xf>
    <xf numFmtId="0" fontId="3" fillId="3" borderId="92" xfId="0" applyFont="1" applyFill="1" applyBorder="1" applyAlignment="1">
      <alignment vertical="center"/>
    </xf>
    <xf numFmtId="0" fontId="3" fillId="0" borderId="74"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93" xfId="0" applyFont="1" applyFill="1" applyBorder="1" applyAlignment="1">
      <alignment vertical="center"/>
    </xf>
    <xf numFmtId="0" fontId="3" fillId="0" borderId="71" xfId="0" applyFont="1" applyFill="1" applyBorder="1" applyAlignment="1">
      <alignment vertical="center"/>
    </xf>
    <xf numFmtId="0" fontId="3" fillId="0" borderId="21" xfId="0" applyFont="1" applyFill="1" applyBorder="1" applyAlignment="1">
      <alignment horizontal="center" vertical="center"/>
    </xf>
    <xf numFmtId="0" fontId="3" fillId="0" borderId="88" xfId="0" applyFont="1" applyFill="1" applyBorder="1" applyAlignment="1">
      <alignment vertical="center"/>
    </xf>
    <xf numFmtId="0" fontId="3" fillId="0" borderId="94" xfId="0" applyFont="1" applyFill="1" applyBorder="1" applyAlignment="1">
      <alignment vertical="center"/>
    </xf>
    <xf numFmtId="0" fontId="3" fillId="0" borderId="89" xfId="0" applyFont="1" applyFill="1" applyBorder="1" applyAlignment="1">
      <alignment vertical="center"/>
    </xf>
    <xf numFmtId="0" fontId="4" fillId="0" borderId="88" xfId="0" applyFont="1" applyFill="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vertical="center"/>
    </xf>
    <xf numFmtId="0" fontId="3" fillId="0" borderId="25" xfId="0" applyFont="1" applyFill="1" applyBorder="1" applyAlignment="1">
      <alignment vertical="center"/>
    </xf>
    <xf numFmtId="0" fontId="3" fillId="0" borderId="27" xfId="0" applyFont="1" applyFill="1" applyBorder="1" applyAlignment="1">
      <alignment vertical="center"/>
    </xf>
    <xf numFmtId="0" fontId="3" fillId="0" borderId="26" xfId="0" applyFont="1" applyFill="1" applyBorder="1" applyAlignment="1">
      <alignment vertical="center"/>
    </xf>
    <xf numFmtId="0" fontId="3" fillId="3" borderId="70"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0" fontId="3" fillId="0" borderId="29" xfId="0" applyFont="1" applyFill="1" applyBorder="1" applyAlignment="1">
      <alignment vertical="center"/>
    </xf>
    <xf numFmtId="0" fontId="3" fillId="0" borderId="20" xfId="0" applyFont="1" applyFill="1" applyBorder="1" applyAlignment="1">
      <alignment vertical="center"/>
    </xf>
    <xf numFmtId="0" fontId="3" fillId="0" borderId="95" xfId="0" applyFont="1" applyFill="1" applyBorder="1" applyAlignment="1">
      <alignment horizontal="center" vertical="center"/>
    </xf>
    <xf numFmtId="0" fontId="3" fillId="0" borderId="96" xfId="0" applyFont="1" applyFill="1" applyBorder="1" applyAlignment="1">
      <alignment vertical="center"/>
    </xf>
    <xf numFmtId="169" fontId="9" fillId="37" borderId="27" xfId="20" applyBorder="1"/>
    <xf numFmtId="169" fontId="9" fillId="37" borderId="97" xfId="20" applyBorder="1"/>
    <xf numFmtId="169" fontId="9" fillId="37" borderId="28" xfId="20" applyBorder="1"/>
    <xf numFmtId="0" fontId="3" fillId="0" borderId="98" xfId="0" applyFont="1" applyFill="1" applyBorder="1" applyAlignment="1">
      <alignment vertical="center"/>
    </xf>
    <xf numFmtId="0" fontId="3" fillId="0" borderId="99" xfId="0" applyFont="1" applyFill="1" applyBorder="1" applyAlignment="1">
      <alignment vertical="center"/>
    </xf>
    <xf numFmtId="0" fontId="3" fillId="0" borderId="100" xfId="0" applyFont="1" applyFill="1" applyBorder="1" applyAlignment="1">
      <alignment horizontal="center" vertical="center"/>
    </xf>
    <xf numFmtId="0" fontId="3" fillId="0" borderId="101" xfId="0" applyFont="1" applyFill="1" applyBorder="1" applyAlignment="1">
      <alignment vertical="center"/>
    </xf>
    <xf numFmtId="169" fontId="9" fillId="37" borderId="33" xfId="20" applyBorder="1"/>
    <xf numFmtId="0" fontId="3" fillId="0" borderId="102" xfId="0" applyFont="1" applyFill="1" applyBorder="1" applyAlignment="1">
      <alignment vertical="center"/>
    </xf>
    <xf numFmtId="0" fontId="3" fillId="0" borderId="103" xfId="0" applyFont="1" applyFill="1" applyBorder="1" applyAlignment="1">
      <alignment vertical="center"/>
    </xf>
    <xf numFmtId="0" fontId="4" fillId="0" borderId="0" xfId="0" applyFont="1" applyFill="1" applyAlignment="1">
      <alignment horizontal="center"/>
    </xf>
    <xf numFmtId="0" fontId="86" fillId="0" borderId="88" xfId="0" applyFont="1" applyFill="1" applyBorder="1" applyAlignment="1">
      <alignment horizontal="center" vertical="center" wrapText="1"/>
    </xf>
    <xf numFmtId="0" fontId="86" fillId="0" borderId="89" xfId="0" applyFont="1" applyFill="1" applyBorder="1" applyAlignment="1">
      <alignment horizontal="center" vertical="center" wrapText="1"/>
    </xf>
    <xf numFmtId="0" fontId="84" fillId="0" borderId="88" xfId="0" applyFont="1" applyFill="1" applyBorder="1"/>
    <xf numFmtId="0" fontId="84" fillId="0" borderId="88" xfId="0" applyFont="1" applyFill="1" applyBorder="1" applyAlignment="1">
      <alignment horizontal="left" indent="1"/>
    </xf>
    <xf numFmtId="0" fontId="87" fillId="0" borderId="88" xfId="0" applyFont="1" applyFill="1" applyBorder="1" applyAlignment="1">
      <alignment horizontal="left" indent="1"/>
    </xf>
    <xf numFmtId="193" fontId="86" fillId="36" borderId="26" xfId="0" applyNumberFormat="1" applyFont="1" applyFill="1" applyBorder="1" applyAlignment="1">
      <alignment horizontal="center" vertical="center"/>
    </xf>
    <xf numFmtId="0" fontId="94" fillId="0" borderId="0" xfId="11" applyFont="1" applyFill="1" applyBorder="1" applyProtection="1"/>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9"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0"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4" xfId="5" applyNumberFormat="1" applyFont="1" applyFill="1" applyBorder="1" applyAlignment="1" applyProtection="1">
      <alignment horizontal="left" vertical="center"/>
      <protection locked="0"/>
    </xf>
    <xf numFmtId="0" fontId="102" fillId="0" borderId="25" xfId="9" applyFont="1" applyFill="1" applyBorder="1" applyAlignment="1" applyProtection="1">
      <alignment horizontal="left" vertical="center" wrapText="1"/>
      <protection locked="0"/>
    </xf>
    <xf numFmtId="0" fontId="84" fillId="0" borderId="88" xfId="0" applyFont="1" applyBorder="1" applyAlignment="1">
      <alignment vertical="center" wrapText="1"/>
    </xf>
    <xf numFmtId="14" fontId="2" fillId="3" borderId="88" xfId="8" quotePrefix="1" applyNumberFormat="1" applyFont="1" applyFill="1" applyBorder="1" applyAlignment="1" applyProtection="1">
      <alignment horizontal="left"/>
      <protection locked="0"/>
    </xf>
    <xf numFmtId="0" fontId="6" fillId="0" borderId="88" xfId="17" applyFill="1" applyBorder="1" applyAlignment="1" applyProtection="1"/>
    <xf numFmtId="49" fontId="84" fillId="0" borderId="8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8" xfId="20964" applyFont="1" applyFill="1" applyBorder="1" applyAlignment="1">
      <alignment vertical="center"/>
    </xf>
    <xf numFmtId="0" fontId="45" fillId="77" borderId="109" xfId="20964" applyFont="1" applyFill="1" applyBorder="1" applyAlignment="1">
      <alignment vertical="center"/>
    </xf>
    <xf numFmtId="0" fontId="45" fillId="77" borderId="106" xfId="20964" applyFont="1" applyFill="1" applyBorder="1" applyAlignment="1">
      <alignment vertical="center"/>
    </xf>
    <xf numFmtId="0" fontId="105" fillId="70" borderId="105" xfId="20964" applyFont="1" applyFill="1" applyBorder="1" applyAlignment="1">
      <alignment horizontal="center" vertical="center"/>
    </xf>
    <xf numFmtId="0" fontId="105" fillId="70" borderId="106" xfId="20964" applyFont="1" applyFill="1" applyBorder="1" applyAlignment="1">
      <alignment horizontal="left" vertical="center" wrapText="1"/>
    </xf>
    <xf numFmtId="164" fontId="105" fillId="0" borderId="107" xfId="7" applyNumberFormat="1" applyFont="1" applyFill="1" applyBorder="1" applyAlignment="1" applyProtection="1">
      <alignment horizontal="right" vertical="center"/>
      <protection locked="0"/>
    </xf>
    <xf numFmtId="0" fontId="104" fillId="78" borderId="107" xfId="20964" applyFont="1" applyFill="1" applyBorder="1" applyAlignment="1">
      <alignment horizontal="center" vertical="center"/>
    </xf>
    <xf numFmtId="0" fontId="104" fillId="78" borderId="109" xfId="20964" applyFont="1" applyFill="1" applyBorder="1" applyAlignment="1">
      <alignment vertical="top" wrapText="1"/>
    </xf>
    <xf numFmtId="164" fontId="45" fillId="77" borderId="106" xfId="7" applyNumberFormat="1" applyFont="1" applyFill="1" applyBorder="1" applyAlignment="1">
      <alignment horizontal="right" vertical="center"/>
    </xf>
    <xf numFmtId="0" fontId="106" fillId="70" borderId="105" xfId="20964" applyFont="1" applyFill="1" applyBorder="1" applyAlignment="1">
      <alignment horizontal="center" vertical="center"/>
    </xf>
    <xf numFmtId="0" fontId="105" fillId="70" borderId="109" xfId="20964" applyFont="1" applyFill="1" applyBorder="1" applyAlignment="1">
      <alignment vertical="center" wrapText="1"/>
    </xf>
    <xf numFmtId="0" fontId="105" fillId="70" borderId="106" xfId="20964" applyFont="1" applyFill="1" applyBorder="1" applyAlignment="1">
      <alignment horizontal="left" vertical="center"/>
    </xf>
    <xf numFmtId="0" fontId="106" fillId="3" borderId="105" xfId="20964" applyFont="1" applyFill="1" applyBorder="1" applyAlignment="1">
      <alignment horizontal="center" vertical="center"/>
    </xf>
    <xf numFmtId="0" fontId="105" fillId="3" borderId="106" xfId="20964" applyFont="1" applyFill="1" applyBorder="1" applyAlignment="1">
      <alignment horizontal="left" vertical="center"/>
    </xf>
    <xf numFmtId="0" fontId="106" fillId="0" borderId="105" xfId="20964" applyFont="1" applyFill="1" applyBorder="1" applyAlignment="1">
      <alignment horizontal="center" vertical="center"/>
    </xf>
    <xf numFmtId="0" fontId="105" fillId="0" borderId="106" xfId="20964" applyFont="1" applyFill="1" applyBorder="1" applyAlignment="1">
      <alignment horizontal="left" vertical="center"/>
    </xf>
    <xf numFmtId="0" fontId="107" fillId="78" borderId="107" xfId="20964" applyFont="1" applyFill="1" applyBorder="1" applyAlignment="1">
      <alignment horizontal="center" vertical="center"/>
    </xf>
    <xf numFmtId="0" fontId="104" fillId="78" borderId="109" xfId="20964" applyFont="1" applyFill="1" applyBorder="1" applyAlignment="1">
      <alignment vertical="center"/>
    </xf>
    <xf numFmtId="164" fontId="105" fillId="78" borderId="107" xfId="7" applyNumberFormat="1" applyFont="1" applyFill="1" applyBorder="1" applyAlignment="1" applyProtection="1">
      <alignment horizontal="right" vertical="center"/>
      <protection locked="0"/>
    </xf>
    <xf numFmtId="0" fontId="104" fillId="77" borderId="108" xfId="20964" applyFont="1" applyFill="1" applyBorder="1" applyAlignment="1">
      <alignment vertical="center"/>
    </xf>
    <xf numFmtId="0" fontId="104" fillId="77" borderId="109" xfId="20964" applyFont="1" applyFill="1" applyBorder="1" applyAlignment="1">
      <alignment vertical="center"/>
    </xf>
    <xf numFmtId="164" fontId="104" fillId="77" borderId="106" xfId="7" applyNumberFormat="1" applyFont="1" applyFill="1" applyBorder="1" applyAlignment="1">
      <alignment horizontal="right" vertical="center"/>
    </xf>
    <xf numFmtId="0" fontId="109" fillId="3" borderId="105" xfId="20964" applyFont="1" applyFill="1" applyBorder="1" applyAlignment="1">
      <alignment horizontal="center" vertical="center"/>
    </xf>
    <xf numFmtId="0" fontId="110" fillId="78" borderId="107" xfId="20964" applyFont="1" applyFill="1" applyBorder="1" applyAlignment="1">
      <alignment horizontal="center" vertical="center"/>
    </xf>
    <xf numFmtId="0" fontId="45" fillId="78" borderId="109" xfId="20964" applyFont="1" applyFill="1" applyBorder="1" applyAlignment="1">
      <alignment vertical="center"/>
    </xf>
    <xf numFmtId="0" fontId="109" fillId="70" borderId="105" xfId="20964" applyFont="1" applyFill="1" applyBorder="1" applyAlignment="1">
      <alignment horizontal="center" vertical="center"/>
    </xf>
    <xf numFmtId="164" fontId="105" fillId="3" borderId="107" xfId="7" applyNumberFormat="1" applyFont="1" applyFill="1" applyBorder="1" applyAlignment="1" applyProtection="1">
      <alignment horizontal="right" vertical="center"/>
      <protection locked="0"/>
    </xf>
    <xf numFmtId="0" fontId="110" fillId="3" borderId="107" xfId="20964" applyFont="1" applyFill="1" applyBorder="1" applyAlignment="1">
      <alignment horizontal="center" vertical="center"/>
    </xf>
    <xf numFmtId="0" fontId="45" fillId="3" borderId="109" xfId="20964" applyFont="1" applyFill="1" applyBorder="1" applyAlignment="1">
      <alignment vertical="center"/>
    </xf>
    <xf numFmtId="0" fontId="106" fillId="70" borderId="107" xfId="20964" applyFont="1" applyFill="1" applyBorder="1" applyAlignment="1">
      <alignment horizontal="center" vertical="center"/>
    </xf>
    <xf numFmtId="0" fontId="19" fillId="70" borderId="107" xfId="20964" applyFont="1" applyFill="1" applyBorder="1" applyAlignment="1">
      <alignment horizontal="center" vertical="center"/>
    </xf>
    <xf numFmtId="0" fontId="100" fillId="0" borderId="107" xfId="0" applyFont="1" applyFill="1" applyBorder="1" applyAlignment="1">
      <alignment horizontal="left" vertical="center" wrapText="1"/>
    </xf>
    <xf numFmtId="10" fontId="96" fillId="0" borderId="107" xfId="20962" applyNumberFormat="1" applyFont="1" applyFill="1" applyBorder="1" applyAlignment="1">
      <alignment horizontal="left" vertical="center" wrapText="1"/>
    </xf>
    <xf numFmtId="10" fontId="3" fillId="0" borderId="107" xfId="20962" applyNumberFormat="1" applyFont="1" applyFill="1" applyBorder="1" applyAlignment="1">
      <alignment horizontal="left" vertical="center" wrapText="1"/>
    </xf>
    <xf numFmtId="10" fontId="4" fillId="36" borderId="107" xfId="0" applyNumberFormat="1" applyFont="1" applyFill="1" applyBorder="1" applyAlignment="1">
      <alignment horizontal="left" vertical="center" wrapText="1"/>
    </xf>
    <xf numFmtId="10" fontId="100" fillId="0" borderId="107" xfId="20962" applyNumberFormat="1" applyFont="1" applyFill="1" applyBorder="1" applyAlignment="1">
      <alignment horizontal="left" vertical="center" wrapText="1"/>
    </xf>
    <xf numFmtId="10" fontId="4" fillId="36" borderId="107" xfId="20962" applyNumberFormat="1" applyFont="1" applyFill="1" applyBorder="1" applyAlignment="1">
      <alignment horizontal="left" vertical="center" wrapText="1"/>
    </xf>
    <xf numFmtId="10" fontId="4" fillId="36" borderId="107" xfId="0" applyNumberFormat="1" applyFont="1" applyFill="1" applyBorder="1" applyAlignment="1">
      <alignment horizontal="center" vertical="center" wrapText="1"/>
    </xf>
    <xf numFmtId="10" fontId="102" fillId="0" borderId="25" xfId="20962" applyNumberFormat="1" applyFont="1" applyFill="1" applyBorder="1" applyAlignment="1" applyProtection="1">
      <alignment horizontal="left" vertical="center"/>
    </xf>
    <xf numFmtId="0" fontId="4" fillId="36" borderId="107" xfId="0" applyFont="1" applyFill="1" applyBorder="1" applyAlignment="1">
      <alignment horizontal="left" vertical="center" wrapText="1"/>
    </xf>
    <xf numFmtId="0" fontId="3" fillId="0" borderId="107" xfId="0" applyFont="1" applyFill="1" applyBorder="1" applyAlignment="1">
      <alignment horizontal="left" vertical="center" wrapText="1"/>
    </xf>
    <xf numFmtId="0" fontId="4" fillId="36" borderId="90" xfId="0" applyFont="1" applyFill="1" applyBorder="1" applyAlignment="1">
      <alignment vertical="center" wrapText="1"/>
    </xf>
    <xf numFmtId="0" fontId="4" fillId="36" borderId="106" xfId="0" applyFont="1" applyFill="1" applyBorder="1" applyAlignment="1">
      <alignment vertical="center" wrapText="1"/>
    </xf>
    <xf numFmtId="0" fontId="4" fillId="36" borderId="77" xfId="0" applyFont="1" applyFill="1" applyBorder="1" applyAlignment="1">
      <alignment vertical="center" wrapText="1"/>
    </xf>
    <xf numFmtId="0" fontId="4" fillId="36" borderId="32" xfId="0" applyFont="1" applyFill="1" applyBorder="1" applyAlignment="1">
      <alignment vertical="center" wrapText="1"/>
    </xf>
    <xf numFmtId="0" fontId="84" fillId="0" borderId="107" xfId="0" applyFont="1" applyBorder="1"/>
    <xf numFmtId="0" fontId="6" fillId="0" borderId="107" xfId="17" applyFill="1" applyBorder="1" applyAlignment="1" applyProtection="1">
      <alignment horizontal="left" vertical="center"/>
    </xf>
    <xf numFmtId="0" fontId="6" fillId="0" borderId="107" xfId="17" applyBorder="1" applyAlignment="1" applyProtection="1"/>
    <xf numFmtId="0" fontId="84" fillId="0" borderId="107" xfId="0" applyFont="1" applyFill="1" applyBorder="1"/>
    <xf numFmtId="0" fontId="6" fillId="0" borderId="107" xfId="17" applyFill="1" applyBorder="1" applyAlignment="1" applyProtection="1">
      <alignment horizontal="left" vertical="center" wrapText="1"/>
    </xf>
    <xf numFmtId="0" fontId="6" fillId="0" borderId="107"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2" fillId="0" borderId="19" xfId="0" applyNumberFormat="1" applyFont="1" applyFill="1" applyBorder="1" applyAlignment="1">
      <alignment horizontal="left" vertical="center" wrapText="1" indent="1"/>
    </xf>
    <xf numFmtId="0" fontId="2" fillId="0" borderId="20" xfId="0" applyNumberFormat="1" applyFont="1" applyFill="1" applyBorder="1" applyAlignment="1">
      <alignment horizontal="left" vertical="center" wrapText="1" indent="1"/>
    </xf>
    <xf numFmtId="14" fontId="2" fillId="0" borderId="0" xfId="0" applyNumberFormat="1" applyFont="1"/>
    <xf numFmtId="14" fontId="84" fillId="0" borderId="0" xfId="0" applyNumberFormat="1" applyFont="1"/>
    <xf numFmtId="169" fontId="2" fillId="37" borderId="0" xfId="20" applyFont="1" applyBorder="1"/>
    <xf numFmtId="169" fontId="2" fillId="37" borderId="104"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10" xfId="0" applyFont="1" applyFill="1" applyBorder="1" applyAlignment="1">
      <alignment wrapText="1"/>
    </xf>
    <xf numFmtId="0" fontId="3" fillId="3" borderId="111" xfId="0" applyFont="1" applyFill="1" applyBorder="1"/>
    <xf numFmtId="0" fontId="4" fillId="3" borderId="83" xfId="0" applyFont="1" applyFill="1" applyBorder="1" applyAlignment="1">
      <alignment horizontal="center" wrapText="1"/>
    </xf>
    <xf numFmtId="0" fontId="3" fillId="0" borderId="107" xfId="0" applyFont="1" applyFill="1" applyBorder="1" applyAlignment="1">
      <alignment horizontal="center"/>
    </xf>
    <xf numFmtId="0" fontId="3" fillId="0" borderId="107" xfId="0" applyFont="1" applyBorder="1" applyAlignment="1">
      <alignment horizontal="center"/>
    </xf>
    <xf numFmtId="0" fontId="3" fillId="3" borderId="70"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104" xfId="0" applyFont="1" applyFill="1" applyBorder="1" applyAlignment="1">
      <alignment horizontal="center" vertical="center" wrapText="1"/>
    </xf>
    <xf numFmtId="0" fontId="3" fillId="0" borderId="21" xfId="0" applyFont="1" applyBorder="1"/>
    <xf numFmtId="0" fontId="3" fillId="0" borderId="107" xfId="0" applyFont="1" applyBorder="1" applyAlignment="1">
      <alignment wrapText="1"/>
    </xf>
    <xf numFmtId="164" fontId="3" fillId="0" borderId="107" xfId="7" applyNumberFormat="1" applyFont="1" applyBorder="1"/>
    <xf numFmtId="164" fontId="3" fillId="0" borderId="89" xfId="7" applyNumberFormat="1" applyFont="1" applyBorder="1"/>
    <xf numFmtId="0" fontId="99" fillId="0" borderId="107" xfId="0" applyFont="1" applyBorder="1" applyAlignment="1">
      <alignment horizontal="left" wrapText="1" indent="2"/>
    </xf>
    <xf numFmtId="169" fontId="9" fillId="37" borderId="107" xfId="20" applyBorder="1"/>
    <xf numFmtId="164" fontId="3" fillId="0" borderId="107" xfId="7" applyNumberFormat="1" applyFont="1" applyBorder="1" applyAlignment="1">
      <alignment vertical="center"/>
    </xf>
    <xf numFmtId="0" fontId="4" fillId="0" borderId="21" xfId="0" applyFont="1" applyBorder="1"/>
    <xf numFmtId="0" fontId="4" fillId="0" borderId="107" xfId="0" applyFont="1" applyBorder="1" applyAlignment="1">
      <alignment wrapText="1"/>
    </xf>
    <xf numFmtId="164" fontId="4" fillId="0" borderId="89" xfId="7" applyNumberFormat="1" applyFont="1" applyBorder="1"/>
    <xf numFmtId="0" fontId="111" fillId="3" borderId="70"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104" xfId="7" applyNumberFormat="1" applyFont="1" applyFill="1" applyBorder="1"/>
    <xf numFmtId="164" fontId="3" fillId="0" borderId="107" xfId="7" applyNumberFormat="1" applyFont="1" applyFill="1" applyBorder="1"/>
    <xf numFmtId="164" fontId="3" fillId="0" borderId="107" xfId="7" applyNumberFormat="1" applyFont="1" applyFill="1" applyBorder="1" applyAlignment="1">
      <alignment vertical="center"/>
    </xf>
    <xf numFmtId="0" fontId="99" fillId="0" borderId="107"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104"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5" xfId="0" applyFont="1" applyFill="1" applyBorder="1" applyAlignment="1">
      <alignment horizontal="right" vertical="center"/>
    </xf>
    <xf numFmtId="0" fontId="2" fillId="0" borderId="105"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22" xfId="13" applyFont="1" applyFill="1" applyBorder="1" applyAlignment="1" applyProtection="1">
      <alignment horizontal="left" vertical="center" wrapText="1"/>
      <protection locked="0"/>
    </xf>
    <xf numFmtId="49" fontId="117" fillId="0" borderId="122" xfId="5" applyNumberFormat="1" applyFont="1" applyFill="1" applyBorder="1" applyAlignment="1" applyProtection="1">
      <alignment horizontal="right" vertical="center"/>
      <protection locked="0"/>
    </xf>
    <xf numFmtId="49" fontId="118" fillId="0" borderId="122" xfId="5" applyNumberFormat="1" applyFont="1" applyFill="1" applyBorder="1" applyAlignment="1" applyProtection="1">
      <alignment horizontal="right" vertical="center"/>
      <protection locked="0"/>
    </xf>
    <xf numFmtId="0" fontId="113" fillId="0" borderId="122" xfId="0" applyFont="1" applyFill="1" applyBorder="1"/>
    <xf numFmtId="166" fontId="112" fillId="0" borderId="122" xfId="20965" applyFont="1" applyFill="1" applyBorder="1"/>
    <xf numFmtId="49" fontId="117" fillId="0" borderId="122" xfId="5" applyNumberFormat="1" applyFont="1" applyFill="1" applyBorder="1" applyAlignment="1" applyProtection="1">
      <alignment horizontal="right" vertical="center" wrapText="1"/>
      <protection locked="0"/>
    </xf>
    <xf numFmtId="49" fontId="118" fillId="0" borderId="122" xfId="5" applyNumberFormat="1" applyFont="1" applyFill="1" applyBorder="1" applyAlignment="1" applyProtection="1">
      <alignment horizontal="right" vertical="center" wrapText="1"/>
      <protection locked="0"/>
    </xf>
    <xf numFmtId="0" fontId="113" fillId="0" borderId="0" xfId="0" applyFont="1" applyFill="1"/>
    <xf numFmtId="0" fontId="112" fillId="0" borderId="122" xfId="0" applyNumberFormat="1" applyFont="1" applyFill="1" applyBorder="1" applyAlignment="1">
      <alignment horizontal="left" vertical="center" wrapText="1"/>
    </xf>
    <xf numFmtId="0" fontId="116" fillId="0" borderId="122" xfId="0" applyFont="1" applyFill="1" applyBorder="1"/>
    <xf numFmtId="0" fontId="113" fillId="0" borderId="0" xfId="0" applyFont="1" applyFill="1" applyBorder="1"/>
    <xf numFmtId="0" fontId="115" fillId="0" borderId="122" xfId="0" applyFont="1" applyFill="1" applyBorder="1" applyAlignment="1">
      <alignment horizontal="left" indent="1"/>
    </xf>
    <xf numFmtId="0" fontId="115" fillId="0" borderId="122" xfId="0" applyFont="1" applyFill="1" applyBorder="1" applyAlignment="1">
      <alignment horizontal="left" wrapText="1" indent="1"/>
    </xf>
    <xf numFmtId="0" fontId="112" fillId="0" borderId="122" xfId="0" applyFont="1" applyFill="1" applyBorder="1" applyAlignment="1">
      <alignment horizontal="left" indent="1"/>
    </xf>
    <xf numFmtId="0" fontId="112" fillId="0" borderId="122" xfId="0" applyNumberFormat="1" applyFont="1" applyFill="1" applyBorder="1" applyAlignment="1">
      <alignment horizontal="left" indent="1"/>
    </xf>
    <xf numFmtId="0" fontId="112" fillId="0" borderId="122" xfId="0" applyFont="1" applyFill="1" applyBorder="1" applyAlignment="1">
      <alignment horizontal="left" wrapText="1" indent="2"/>
    </xf>
    <xf numFmtId="0" fontId="115" fillId="0" borderId="122" xfId="0" applyFont="1" applyFill="1" applyBorder="1" applyAlignment="1">
      <alignment horizontal="left" vertical="center" indent="1"/>
    </xf>
    <xf numFmtId="0" fontId="113" fillId="0" borderId="122" xfId="0" applyFont="1" applyFill="1" applyBorder="1" applyAlignment="1">
      <alignment horizontal="left" wrapText="1"/>
    </xf>
    <xf numFmtId="0" fontId="113" fillId="0" borderId="122" xfId="0" applyFont="1" applyFill="1" applyBorder="1" applyAlignment="1">
      <alignment horizontal="left" wrapText="1" indent="2"/>
    </xf>
    <xf numFmtId="49" fontId="113" fillId="0" borderId="122" xfId="0" applyNumberFormat="1" applyFont="1" applyFill="1" applyBorder="1" applyAlignment="1">
      <alignment horizontal="left" indent="3"/>
    </xf>
    <xf numFmtId="49" fontId="113" fillId="0" borderId="122" xfId="0" applyNumberFormat="1" applyFont="1" applyFill="1" applyBorder="1" applyAlignment="1">
      <alignment horizontal="left" indent="1"/>
    </xf>
    <xf numFmtId="49" fontId="113" fillId="0" borderId="122" xfId="0" applyNumberFormat="1" applyFont="1" applyFill="1" applyBorder="1" applyAlignment="1">
      <alignment horizontal="left" vertical="top" wrapText="1" indent="2"/>
    </xf>
    <xf numFmtId="49" fontId="113" fillId="0" borderId="122" xfId="0" applyNumberFormat="1" applyFont="1" applyFill="1" applyBorder="1" applyAlignment="1">
      <alignment horizontal="left" wrapText="1" indent="3"/>
    </xf>
    <xf numFmtId="49" fontId="113" fillId="0" borderId="122" xfId="0" applyNumberFormat="1" applyFont="1" applyFill="1" applyBorder="1" applyAlignment="1">
      <alignment horizontal="left" wrapText="1" indent="2"/>
    </xf>
    <xf numFmtId="0" fontId="113" fillId="0" borderId="122" xfId="0" applyNumberFormat="1" applyFont="1" applyFill="1" applyBorder="1" applyAlignment="1">
      <alignment horizontal="left" wrapText="1" indent="1"/>
    </xf>
    <xf numFmtId="49" fontId="113" fillId="0" borderId="122" xfId="0" applyNumberFormat="1" applyFont="1" applyFill="1" applyBorder="1" applyAlignment="1">
      <alignment horizontal="left" wrapText="1" indent="1"/>
    </xf>
    <xf numFmtId="0" fontId="115" fillId="0" borderId="76" xfId="0" applyNumberFormat="1" applyFont="1" applyFill="1" applyBorder="1" applyAlignment="1">
      <alignment horizontal="left" vertical="center" wrapText="1"/>
    </xf>
    <xf numFmtId="0" fontId="113" fillId="0" borderId="123" xfId="0" applyFont="1" applyFill="1" applyBorder="1" applyAlignment="1">
      <alignment horizontal="center" vertical="center" wrapText="1"/>
    </xf>
    <xf numFmtId="0" fontId="115" fillId="0" borderId="122" xfId="0" applyNumberFormat="1" applyFont="1" applyFill="1" applyBorder="1" applyAlignment="1">
      <alignment horizontal="left" vertical="center" wrapText="1"/>
    </xf>
    <xf numFmtId="0" fontId="113" fillId="0" borderId="122" xfId="0" applyFont="1" applyFill="1" applyBorder="1" applyAlignment="1">
      <alignment horizontal="left" indent="1"/>
    </xf>
    <xf numFmtId="0" fontId="6" fillId="0" borderId="122" xfId="17" applyBorder="1" applyAlignment="1" applyProtection="1"/>
    <xf numFmtId="0" fontId="116" fillId="0" borderId="122"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22"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22" xfId="0" applyFont="1" applyFill="1" applyBorder="1" applyAlignment="1">
      <alignment horizontal="center" vertical="center"/>
    </xf>
    <xf numFmtId="0" fontId="113" fillId="0" borderId="122" xfId="0" applyFont="1" applyFill="1" applyBorder="1" applyAlignment="1">
      <alignment horizontal="center" vertical="center" wrapText="1"/>
    </xf>
    <xf numFmtId="0" fontId="116" fillId="0" borderId="0" xfId="0" applyFont="1" applyFill="1"/>
    <xf numFmtId="0" fontId="113" fillId="0" borderId="122" xfId="0" applyFont="1" applyFill="1" applyBorder="1" applyAlignment="1">
      <alignment wrapText="1"/>
    </xf>
    <xf numFmtId="0" fontId="113" fillId="0" borderId="122"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22" xfId="0" applyNumberFormat="1" applyFont="1" applyFill="1" applyBorder="1" applyAlignment="1">
      <alignment horizontal="center" vertical="center" wrapText="1"/>
    </xf>
    <xf numFmtId="0" fontId="113" fillId="0" borderId="122" xfId="0" applyFont="1" applyFill="1" applyBorder="1" applyAlignment="1">
      <alignment horizontal="center"/>
    </xf>
    <xf numFmtId="0" fontId="113" fillId="0" borderId="7" xfId="0" applyFont="1" applyFill="1" applyBorder="1"/>
    <xf numFmtId="0" fontId="113" fillId="0" borderId="122" xfId="0" applyFont="1" applyFill="1" applyBorder="1" applyAlignment="1">
      <alignment horizontal="left" indent="2"/>
    </xf>
    <xf numFmtId="0" fontId="113" fillId="0" borderId="122"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22" xfId="0" applyFont="1" applyFill="1" applyBorder="1" applyAlignment="1">
      <alignment horizontal="center" vertical="center" wrapText="1"/>
    </xf>
    <xf numFmtId="0" fontId="113" fillId="79" borderId="122" xfId="0" applyFont="1" applyFill="1" applyBorder="1"/>
    <xf numFmtId="0" fontId="116" fillId="79" borderId="122" xfId="0" applyFont="1" applyFill="1" applyBorder="1"/>
    <xf numFmtId="0" fontId="116" fillId="0" borderId="122" xfId="0" applyFont="1" applyBorder="1"/>
    <xf numFmtId="0" fontId="113" fillId="0" borderId="122" xfId="0" applyFont="1" applyBorder="1"/>
    <xf numFmtId="0" fontId="113" fillId="80" borderId="122" xfId="0" applyFont="1" applyFill="1" applyBorder="1"/>
    <xf numFmtId="0" fontId="113" fillId="0" borderId="122" xfId="0" applyFont="1" applyBorder="1" applyAlignment="1">
      <alignment horizontal="left" indent="1"/>
    </xf>
    <xf numFmtId="0" fontId="0" fillId="0" borderId="122" xfId="0" applyBorder="1" applyAlignment="1">
      <alignment horizontal="left" indent="2"/>
    </xf>
    <xf numFmtId="0" fontId="0" fillId="0" borderId="122" xfId="0" applyBorder="1"/>
    <xf numFmtId="0" fontId="0" fillId="0" borderId="123" xfId="0" applyBorder="1" applyAlignment="1">
      <alignment horizontal="left" indent="2"/>
    </xf>
    <xf numFmtId="0" fontId="0" fillId="0" borderId="123" xfId="0" applyBorder="1"/>
    <xf numFmtId="0" fontId="0" fillId="0" borderId="122" xfId="0" applyFill="1" applyBorder="1" applyAlignment="1">
      <alignment horizontal="left" indent="2"/>
    </xf>
    <xf numFmtId="0" fontId="123" fillId="0" borderId="129" xfId="0" applyNumberFormat="1" applyFont="1" applyFill="1" applyBorder="1" applyAlignment="1">
      <alignment vertical="center" wrapText="1" readingOrder="1"/>
    </xf>
    <xf numFmtId="0" fontId="123" fillId="0" borderId="130" xfId="0" applyNumberFormat="1" applyFont="1" applyFill="1" applyBorder="1" applyAlignment="1">
      <alignment vertical="center" wrapText="1" readingOrder="1"/>
    </xf>
    <xf numFmtId="0" fontId="123" fillId="0" borderId="130" xfId="0" applyNumberFormat="1" applyFont="1" applyFill="1" applyBorder="1" applyAlignment="1">
      <alignment horizontal="left" vertical="center" wrapText="1" indent="1" readingOrder="1"/>
    </xf>
    <xf numFmtId="0" fontId="123" fillId="0" borderId="131" xfId="0" applyNumberFormat="1" applyFont="1" applyFill="1" applyBorder="1" applyAlignment="1">
      <alignment vertical="center" wrapText="1" readingOrder="1"/>
    </xf>
    <xf numFmtId="0" fontId="124" fillId="0" borderId="122" xfId="0" applyNumberFormat="1" applyFont="1" applyFill="1" applyBorder="1" applyAlignment="1">
      <alignment vertical="center" wrapText="1" readingOrder="1"/>
    </xf>
    <xf numFmtId="0" fontId="113" fillId="0" borderId="123" xfId="0" applyFont="1" applyFill="1" applyBorder="1" applyAlignment="1">
      <alignment horizontal="center" vertical="center" wrapText="1"/>
    </xf>
    <xf numFmtId="0" fontId="0" fillId="0" borderId="7" xfId="0" applyBorder="1"/>
    <xf numFmtId="0" fontId="121" fillId="0" borderId="122" xfId="0" applyFont="1" applyBorder="1"/>
    <xf numFmtId="0" fontId="121" fillId="0" borderId="123" xfId="0" applyFont="1" applyBorder="1"/>
    <xf numFmtId="0" fontId="113" fillId="0" borderId="114" xfId="0" applyFont="1" applyFill="1" applyBorder="1" applyAlignment="1">
      <alignment horizontal="center" vertical="center" wrapText="1"/>
    </xf>
    <xf numFmtId="0" fontId="0" fillId="0" borderId="122" xfId="0" applyBorder="1" applyAlignment="1">
      <alignment horizontal="left" indent="3"/>
    </xf>
    <xf numFmtId="193" fontId="96" fillId="0" borderId="122" xfId="0" applyNumberFormat="1" applyFont="1" applyFill="1" applyBorder="1" applyAlignment="1" applyProtection="1">
      <alignment vertical="center" wrapText="1"/>
      <protection locked="0"/>
    </xf>
    <xf numFmtId="193" fontId="3" fillId="0" borderId="122" xfId="0" applyNumberFormat="1" applyFont="1" applyFill="1" applyBorder="1" applyAlignment="1" applyProtection="1">
      <alignment vertical="center" wrapText="1"/>
      <protection locked="0"/>
    </xf>
    <xf numFmtId="169" fontId="9" fillId="37" borderId="76" xfId="20" applyBorder="1"/>
    <xf numFmtId="193" fontId="96" fillId="0" borderId="122" xfId="0" applyNumberFormat="1" applyFont="1" applyFill="1" applyBorder="1" applyAlignment="1" applyProtection="1">
      <alignment horizontal="right" vertical="center" wrapText="1"/>
      <protection locked="0"/>
    </xf>
    <xf numFmtId="10" fontId="3" fillId="0" borderId="122" xfId="20962" applyNumberFormat="1" applyFont="1" applyFill="1" applyBorder="1" applyAlignment="1" applyProtection="1">
      <alignment horizontal="right" vertical="center" wrapText="1"/>
      <protection locked="0"/>
    </xf>
    <xf numFmtId="10" fontId="3" fillId="0" borderId="122" xfId="20962" applyNumberFormat="1" applyFont="1" applyBorder="1" applyAlignment="1" applyProtection="1">
      <alignment vertical="center" wrapText="1"/>
      <protection locked="0"/>
    </xf>
    <xf numFmtId="10" fontId="94" fillId="2" borderId="122" xfId="20962" applyNumberFormat="1" applyFont="1" applyFill="1" applyBorder="1" applyAlignment="1" applyProtection="1">
      <alignment vertical="center"/>
      <protection locked="0"/>
    </xf>
    <xf numFmtId="10" fontId="126" fillId="2" borderId="122" xfId="20962" applyNumberFormat="1" applyFont="1" applyFill="1" applyBorder="1" applyAlignment="1" applyProtection="1">
      <alignment vertical="center"/>
      <protection locked="0"/>
    </xf>
    <xf numFmtId="9" fontId="9" fillId="37" borderId="0" xfId="20962" applyFont="1" applyFill="1" applyBorder="1"/>
    <xf numFmtId="9" fontId="9" fillId="37" borderId="76" xfId="20962" applyFont="1" applyFill="1" applyBorder="1"/>
    <xf numFmtId="10" fontId="9" fillId="37" borderId="0" xfId="20962" applyNumberFormat="1" applyFont="1" applyFill="1" applyBorder="1"/>
    <xf numFmtId="10" fontId="9" fillId="37" borderId="76" xfId="20962" applyNumberFormat="1" applyFont="1" applyFill="1" applyBorder="1"/>
    <xf numFmtId="193" fontId="94" fillId="2" borderId="122" xfId="0" applyNumberFormat="1" applyFont="1" applyFill="1" applyBorder="1" applyAlignment="1" applyProtection="1">
      <alignment vertical="center"/>
      <protection locked="0"/>
    </xf>
    <xf numFmtId="193" fontId="126" fillId="2" borderId="122" xfId="0" applyNumberFormat="1" applyFont="1" applyFill="1" applyBorder="1" applyAlignment="1" applyProtection="1">
      <alignment vertical="center"/>
      <protection locked="0"/>
    </xf>
    <xf numFmtId="9" fontId="94" fillId="2" borderId="122" xfId="20962" applyFont="1" applyFill="1" applyBorder="1" applyAlignment="1" applyProtection="1">
      <alignment vertical="center"/>
      <protection locked="0"/>
    </xf>
    <xf numFmtId="9" fontId="126" fillId="2" borderId="122" xfId="20962" applyFont="1" applyFill="1" applyBorder="1" applyAlignment="1" applyProtection="1">
      <alignment vertical="center"/>
      <protection locked="0"/>
    </xf>
    <xf numFmtId="193" fontId="94" fillId="2" borderId="123" xfId="0" applyNumberFormat="1" applyFont="1" applyFill="1" applyBorder="1" applyAlignment="1" applyProtection="1">
      <alignment vertical="center"/>
      <protection locked="0"/>
    </xf>
    <xf numFmtId="193" fontId="126" fillId="2" borderId="123" xfId="0" applyNumberFormat="1" applyFont="1" applyFill="1" applyBorder="1" applyAlignment="1" applyProtection="1">
      <alignment vertical="center"/>
      <protection locked="0"/>
    </xf>
    <xf numFmtId="193" fontId="94" fillId="0" borderId="122" xfId="7" applyNumberFormat="1" applyFont="1" applyFill="1" applyBorder="1" applyAlignment="1" applyProtection="1">
      <alignment horizontal="right"/>
    </xf>
    <xf numFmtId="193" fontId="94" fillId="36" borderId="122" xfId="7" applyNumberFormat="1" applyFont="1" applyFill="1" applyBorder="1" applyAlignment="1" applyProtection="1">
      <alignment horizontal="right"/>
    </xf>
    <xf numFmtId="193" fontId="94" fillId="0" borderId="126" xfId="0" applyNumberFormat="1" applyFont="1" applyFill="1" applyBorder="1" applyAlignment="1" applyProtection="1">
      <alignment horizontal="right"/>
    </xf>
    <xf numFmtId="193" fontId="94" fillId="0" borderId="122" xfId="0" applyNumberFormat="1" applyFont="1" applyFill="1" applyBorder="1" applyAlignment="1" applyProtection="1">
      <alignment horizontal="right"/>
    </xf>
    <xf numFmtId="193" fontId="94" fillId="36" borderId="89" xfId="0" applyNumberFormat="1" applyFont="1" applyFill="1" applyBorder="1" applyAlignment="1" applyProtection="1">
      <alignment horizontal="right"/>
    </xf>
    <xf numFmtId="193" fontId="94" fillId="0" borderId="122" xfId="7" applyNumberFormat="1" applyFont="1" applyFill="1" applyBorder="1" applyAlignment="1" applyProtection="1">
      <alignment horizontal="right"/>
      <protection locked="0"/>
    </xf>
    <xf numFmtId="193" fontId="94" fillId="0" borderId="126" xfId="0" applyNumberFormat="1" applyFont="1" applyFill="1" applyBorder="1" applyAlignment="1" applyProtection="1">
      <alignment horizontal="right"/>
      <protection locked="0"/>
    </xf>
    <xf numFmtId="193" fontId="94" fillId="0" borderId="122" xfId="0" applyNumberFormat="1" applyFont="1" applyFill="1" applyBorder="1" applyAlignment="1" applyProtection="1">
      <alignment horizontal="right"/>
      <protection locked="0"/>
    </xf>
    <xf numFmtId="193" fontId="94" fillId="0" borderId="89" xfId="0" applyNumberFormat="1" applyFont="1" applyFill="1" applyBorder="1" applyAlignment="1" applyProtection="1">
      <alignment horizontal="right"/>
    </xf>
    <xf numFmtId="193" fontId="94" fillId="36" borderId="25" xfId="7" applyNumberFormat="1" applyFont="1" applyFill="1" applyBorder="1" applyAlignment="1" applyProtection="1">
      <alignment horizontal="right"/>
    </xf>
    <xf numFmtId="193" fontId="94" fillId="36" borderId="26" xfId="0" applyNumberFormat="1" applyFont="1" applyFill="1" applyBorder="1" applyAlignment="1" applyProtection="1">
      <alignment horizontal="right"/>
    </xf>
    <xf numFmtId="193" fontId="127" fillId="0" borderId="122" xfId="0" applyNumberFormat="1" applyFont="1" applyFill="1" applyBorder="1" applyAlignment="1" applyProtection="1">
      <alignment horizontal="right"/>
      <protection locked="0"/>
    </xf>
    <xf numFmtId="193" fontId="94" fillId="36" borderId="89" xfId="7" applyNumberFormat="1" applyFont="1" applyFill="1" applyBorder="1" applyAlignment="1" applyProtection="1">
      <alignment horizontal="right"/>
    </xf>
    <xf numFmtId="193" fontId="127" fillId="36" borderId="122" xfId="0" applyNumberFormat="1" applyFont="1" applyFill="1" applyBorder="1" applyAlignment="1">
      <alignment horizontal="right"/>
    </xf>
    <xf numFmtId="193" fontId="94" fillId="0" borderId="89" xfId="7" applyNumberFormat="1" applyFont="1" applyFill="1" applyBorder="1" applyAlignment="1" applyProtection="1">
      <alignment horizontal="right"/>
    </xf>
    <xf numFmtId="193" fontId="128" fillId="0" borderId="122" xfId="0" applyNumberFormat="1" applyFont="1" applyFill="1" applyBorder="1" applyAlignment="1">
      <alignment horizontal="center"/>
    </xf>
    <xf numFmtId="193" fontId="128" fillId="0" borderId="89" xfId="0" applyNumberFormat="1" applyFont="1" applyFill="1" applyBorder="1" applyAlignment="1">
      <alignment horizontal="center"/>
    </xf>
    <xf numFmtId="193" fontId="127" fillId="36" borderId="122" xfId="0" applyNumberFormat="1" applyFont="1" applyFill="1" applyBorder="1" applyAlignment="1" applyProtection="1">
      <alignment horizontal="right"/>
    </xf>
    <xf numFmtId="193" fontId="127" fillId="0" borderId="89" xfId="0" applyNumberFormat="1" applyFont="1" applyFill="1" applyBorder="1" applyAlignment="1" applyProtection="1">
      <alignment horizontal="right"/>
      <protection locked="0"/>
    </xf>
    <xf numFmtId="193" fontId="127" fillId="0" borderId="122" xfId="0" applyNumberFormat="1" applyFont="1" applyFill="1" applyBorder="1" applyAlignment="1" applyProtection="1">
      <alignment horizontal="right" indent="1"/>
      <protection locked="0"/>
    </xf>
    <xf numFmtId="193" fontId="127" fillId="0" borderId="122" xfId="0" applyNumberFormat="1" applyFont="1" applyFill="1" applyBorder="1" applyAlignment="1" applyProtection="1">
      <alignment horizontal="left" indent="1"/>
      <protection locked="0"/>
    </xf>
    <xf numFmtId="193" fontId="94" fillId="36" borderId="122" xfId="7" applyNumberFormat="1" applyFont="1" applyFill="1" applyBorder="1" applyAlignment="1" applyProtection="1"/>
    <xf numFmtId="193" fontId="127" fillId="0" borderId="122" xfId="0" applyNumberFormat="1" applyFont="1" applyFill="1" applyBorder="1" applyAlignment="1" applyProtection="1">
      <protection locked="0"/>
    </xf>
    <xf numFmtId="193" fontId="94" fillId="36" borderId="89" xfId="7" applyNumberFormat="1" applyFont="1" applyFill="1" applyBorder="1" applyAlignment="1" applyProtection="1"/>
    <xf numFmtId="193" fontId="127" fillId="0" borderId="122" xfId="0" applyNumberFormat="1" applyFont="1" applyFill="1" applyBorder="1" applyAlignment="1" applyProtection="1">
      <alignment horizontal="right" vertical="center"/>
      <protection locked="0"/>
    </xf>
    <xf numFmtId="193" fontId="127" fillId="36" borderId="25" xfId="0" applyNumberFormat="1" applyFont="1" applyFill="1" applyBorder="1" applyAlignment="1">
      <alignment horizontal="right"/>
    </xf>
    <xf numFmtId="193" fontId="94" fillId="36" borderId="26" xfId="7" applyNumberFormat="1" applyFont="1" applyFill="1" applyBorder="1" applyAlignment="1" applyProtection="1">
      <alignment horizontal="right"/>
    </xf>
    <xf numFmtId="167" fontId="130" fillId="0" borderId="65" xfId="0" applyNumberFormat="1" applyFont="1" applyBorder="1" applyAlignment="1">
      <alignment horizontal="center"/>
    </xf>
    <xf numFmtId="167" fontId="132" fillId="36" borderId="60" xfId="0" applyNumberFormat="1" applyFont="1" applyFill="1" applyBorder="1" applyAlignment="1">
      <alignment horizontal="center"/>
    </xf>
    <xf numFmtId="167" fontId="130" fillId="0" borderId="69" xfId="0" applyNumberFormat="1" applyFont="1" applyBorder="1" applyAlignment="1">
      <alignment horizontal="center"/>
    </xf>
    <xf numFmtId="167" fontId="130" fillId="0" borderId="68" xfId="0" applyNumberFormat="1" applyFont="1" applyBorder="1" applyAlignment="1">
      <alignment horizontal="center"/>
    </xf>
    <xf numFmtId="167" fontId="133" fillId="76" borderId="65" xfId="0" applyNumberFormat="1" applyFont="1" applyFill="1" applyBorder="1" applyAlignment="1">
      <alignment horizontal="center"/>
    </xf>
    <xf numFmtId="193" fontId="132" fillId="36" borderId="62" xfId="0" applyNumberFormat="1" applyFont="1" applyFill="1" applyBorder="1" applyAlignment="1">
      <alignment vertical="center"/>
    </xf>
    <xf numFmtId="193" fontId="131" fillId="0" borderId="14" xfId="0" applyNumberFormat="1" applyFont="1" applyBorder="1" applyAlignment="1">
      <alignment vertical="center"/>
    </xf>
    <xf numFmtId="193" fontId="130" fillId="0" borderId="17" xfId="0" applyNumberFormat="1" applyFont="1" applyBorder="1" applyAlignment="1">
      <alignment vertical="center"/>
    </xf>
    <xf numFmtId="193" fontId="132" fillId="36" borderId="16" xfId="0" applyNumberFormat="1" applyFont="1" applyFill="1" applyBorder="1" applyAlignment="1">
      <alignment vertical="center"/>
    </xf>
    <xf numFmtId="193" fontId="130" fillId="0" borderId="14" xfId="0" applyNumberFormat="1" applyFont="1" applyBorder="1" applyAlignment="1">
      <alignment vertical="center"/>
    </xf>
    <xf numFmtId="193" fontId="130" fillId="36" borderId="13" xfId="0" applyNumberFormat="1" applyFont="1" applyFill="1" applyBorder="1" applyAlignment="1">
      <alignment vertical="center"/>
    </xf>
    <xf numFmtId="193" fontId="131" fillId="0" borderId="13" xfId="0" applyNumberFormat="1" applyFont="1" applyBorder="1" applyAlignment="1">
      <alignment vertical="center"/>
    </xf>
    <xf numFmtId="193" fontId="130" fillId="0" borderId="13" xfId="0" applyNumberFormat="1" applyFont="1" applyBorder="1" applyAlignment="1">
      <alignment vertical="center"/>
    </xf>
    <xf numFmtId="193" fontId="130" fillId="0" borderId="34" xfId="0" applyNumberFormat="1" applyFont="1" applyBorder="1" applyAlignment="1">
      <alignment vertical="center"/>
    </xf>
    <xf numFmtId="164" fontId="4" fillId="36" borderId="89" xfId="7" applyNumberFormat="1" applyFont="1" applyFill="1" applyBorder="1" applyAlignment="1">
      <alignment horizontal="center" vertical="center" wrapText="1"/>
    </xf>
    <xf numFmtId="164" fontId="4" fillId="36" borderId="89" xfId="7" applyNumberFormat="1" applyFont="1" applyFill="1" applyBorder="1" applyAlignment="1">
      <alignment horizontal="left" vertical="center" wrapText="1"/>
    </xf>
    <xf numFmtId="164" fontId="3" fillId="0" borderId="89" xfId="7" applyNumberFormat="1" applyFont="1" applyFill="1" applyBorder="1" applyAlignment="1">
      <alignment horizontal="right" vertical="center" wrapText="1"/>
    </xf>
    <xf numFmtId="193" fontId="96" fillId="36" borderId="26" xfId="2" applyNumberFormat="1" applyFont="1" applyFill="1" applyBorder="1" applyAlignment="1" applyProtection="1">
      <alignment vertical="top" wrapText="1"/>
    </xf>
    <xf numFmtId="193" fontId="96" fillId="36" borderId="137" xfId="2" applyNumberFormat="1" applyFont="1" applyFill="1" applyBorder="1" applyAlignment="1" applyProtection="1">
      <alignment vertical="top" wrapText="1"/>
      <protection locked="0"/>
    </xf>
    <xf numFmtId="193" fontId="96" fillId="3" borderId="137" xfId="2" applyNumberFormat="1" applyFont="1" applyFill="1" applyBorder="1" applyAlignment="1" applyProtection="1">
      <alignment vertical="top" wrapText="1"/>
      <protection locked="0"/>
    </xf>
    <xf numFmtId="193" fontId="96" fillId="36" borderId="137" xfId="2" applyNumberFormat="1" applyFont="1" applyFill="1" applyBorder="1" applyAlignment="1" applyProtection="1">
      <alignment vertical="top" wrapText="1"/>
    </xf>
    <xf numFmtId="193" fontId="96" fillId="3" borderId="137" xfId="2" applyNumberFormat="1" applyFont="1" applyFill="1" applyBorder="1" applyAlignment="1" applyProtection="1">
      <alignment vertical="top"/>
      <protection locked="0"/>
    </xf>
    <xf numFmtId="193" fontId="96" fillId="36" borderId="137" xfId="2" applyNumberFormat="1" applyFont="1" applyFill="1" applyBorder="1" applyAlignment="1" applyProtection="1">
      <alignment vertical="top"/>
    </xf>
    <xf numFmtId="193" fontId="0" fillId="36" borderId="26" xfId="0" applyNumberFormat="1" applyFill="1" applyBorder="1" applyAlignment="1">
      <alignment horizontal="right" vertical="center" wrapText="1"/>
    </xf>
    <xf numFmtId="193" fontId="0" fillId="0" borderId="137" xfId="0" applyNumberFormat="1" applyFill="1" applyBorder="1" applyAlignment="1">
      <alignment horizontal="right" wrapText="1"/>
    </xf>
    <xf numFmtId="193" fontId="0" fillId="36" borderId="137" xfId="0" applyNumberFormat="1" applyFill="1" applyBorder="1" applyAlignment="1">
      <alignment horizontal="right" vertical="center" wrapText="1"/>
    </xf>
    <xf numFmtId="193" fontId="0" fillId="0" borderId="137" xfId="0" applyNumberFormat="1" applyBorder="1" applyAlignment="1">
      <alignment horizontal="right" wrapText="1"/>
    </xf>
    <xf numFmtId="193" fontId="0" fillId="0" borderId="137" xfId="0" applyNumberFormat="1" applyBorder="1" applyAlignment="1">
      <alignment horizontal="right"/>
    </xf>
    <xf numFmtId="193" fontId="0" fillId="36" borderId="20" xfId="0" applyNumberFormat="1" applyFill="1" applyBorder="1" applyAlignment="1">
      <alignment horizontal="right" vertical="center"/>
    </xf>
    <xf numFmtId="167" fontId="99" fillId="0" borderId="136" xfId="0" applyNumberFormat="1" applyFont="1" applyBorder="1" applyAlignment="1">
      <alignment horizontal="center" vertical="center"/>
    </xf>
    <xf numFmtId="167" fontId="3" fillId="0" borderId="137" xfId="0" applyNumberFormat="1" applyFont="1" applyBorder="1" applyAlignment="1">
      <alignment horizontal="center" vertical="center"/>
    </xf>
    <xf numFmtId="167" fontId="3" fillId="0" borderId="136" xfId="0" applyNumberFormat="1" applyFont="1" applyBorder="1" applyAlignment="1">
      <alignment horizontal="center" vertical="center"/>
    </xf>
    <xf numFmtId="0" fontId="2" fillId="0" borderId="138" xfId="0" applyFont="1" applyBorder="1" applyAlignment="1"/>
    <xf numFmtId="0" fontId="84" fillId="0" borderId="138" xfId="0" applyFont="1" applyBorder="1" applyAlignment="1"/>
    <xf numFmtId="0" fontId="2" fillId="0" borderId="139" xfId="0" applyFont="1" applyBorder="1" applyAlignment="1">
      <alignment wrapText="1"/>
    </xf>
    <xf numFmtId="193" fontId="94" fillId="36" borderId="25" xfId="0" applyNumberFormat="1" applyFont="1" applyFill="1" applyBorder="1" applyAlignment="1" applyProtection="1">
      <alignment horizontal="right"/>
    </xf>
    <xf numFmtId="193" fontId="94" fillId="0" borderId="25" xfId="0" applyNumberFormat="1" applyFont="1" applyFill="1" applyBorder="1" applyAlignment="1" applyProtection="1">
      <alignment horizontal="right"/>
    </xf>
    <xf numFmtId="193" fontId="94" fillId="36" borderId="137" xfId="0" applyNumberFormat="1" applyFont="1" applyFill="1" applyBorder="1" applyAlignment="1" applyProtection="1">
      <alignment horizontal="right"/>
    </xf>
    <xf numFmtId="193" fontId="94" fillId="36" borderId="136" xfId="0" applyNumberFormat="1" applyFont="1" applyFill="1" applyBorder="1" applyAlignment="1" applyProtection="1">
      <alignment horizontal="right"/>
    </xf>
    <xf numFmtId="193" fontId="94" fillId="0" borderId="136" xfId="0" applyNumberFormat="1" applyFont="1" applyFill="1" applyBorder="1" applyAlignment="1" applyProtection="1">
      <alignment horizontal="right"/>
    </xf>
    <xf numFmtId="0" fontId="85" fillId="0" borderId="122" xfId="0" applyFont="1" applyBorder="1"/>
    <xf numFmtId="3" fontId="103" fillId="36" borderId="137" xfId="0" applyNumberFormat="1" applyFont="1" applyFill="1" applyBorder="1" applyAlignment="1">
      <alignment vertical="center" wrapText="1"/>
    </xf>
    <xf numFmtId="3" fontId="103" fillId="36" borderId="25" xfId="0" applyNumberFormat="1" applyFont="1" applyFill="1" applyBorder="1" applyAlignment="1">
      <alignment vertical="center" wrapText="1"/>
    </xf>
    <xf numFmtId="3" fontId="103" fillId="36" borderId="26" xfId="0" applyNumberFormat="1" applyFont="1" applyFill="1" applyBorder="1" applyAlignment="1">
      <alignment vertical="center" wrapText="1"/>
    </xf>
    <xf numFmtId="10" fontId="100" fillId="0" borderId="136" xfId="20962" applyNumberFormat="1" applyFont="1" applyFill="1" applyBorder="1" applyAlignment="1">
      <alignment horizontal="left" vertical="center" wrapText="1"/>
    </xf>
    <xf numFmtId="3" fontId="103" fillId="36" borderId="136" xfId="0" applyNumberFormat="1" applyFont="1" applyFill="1" applyBorder="1" applyAlignment="1">
      <alignment vertical="center" wrapText="1"/>
    </xf>
    <xf numFmtId="3" fontId="103" fillId="0" borderId="136" xfId="0" applyNumberFormat="1" applyFont="1" applyBorder="1" applyAlignment="1">
      <alignment vertical="center" wrapText="1"/>
    </xf>
    <xf numFmtId="3" fontId="103" fillId="0" borderId="136" xfId="0" applyNumberFormat="1" applyFont="1" applyFill="1" applyBorder="1" applyAlignment="1">
      <alignment vertical="center" wrapText="1"/>
    </xf>
    <xf numFmtId="3" fontId="103" fillId="36" borderId="139" xfId="0" applyNumberFormat="1" applyFont="1" applyFill="1" applyBorder="1" applyAlignment="1">
      <alignment vertical="center" wrapText="1"/>
    </xf>
    <xf numFmtId="3" fontId="103" fillId="0" borderId="139" xfId="0" applyNumberFormat="1" applyFont="1" applyBorder="1" applyAlignment="1">
      <alignment vertical="center" wrapText="1"/>
    </xf>
    <xf numFmtId="3" fontId="103" fillId="36" borderId="27" xfId="0" applyNumberFormat="1" applyFont="1" applyFill="1" applyBorder="1" applyAlignment="1">
      <alignment vertical="center" wrapText="1"/>
    </xf>
    <xf numFmtId="3" fontId="103" fillId="36" borderId="138" xfId="0" applyNumberFormat="1" applyFont="1" applyFill="1" applyBorder="1" applyAlignment="1">
      <alignment vertical="center" wrapText="1"/>
    </xf>
    <xf numFmtId="3" fontId="103" fillId="0" borderId="138" xfId="0" applyNumberFormat="1" applyFont="1" applyBorder="1" applyAlignment="1">
      <alignment vertical="center" wrapText="1"/>
    </xf>
    <xf numFmtId="3" fontId="103" fillId="0" borderId="138" xfId="0" applyNumberFormat="1" applyFont="1" applyFill="1" applyBorder="1" applyAlignment="1">
      <alignment vertical="center" wrapText="1"/>
    </xf>
    <xf numFmtId="3" fontId="103" fillId="36" borderId="42" xfId="0" applyNumberFormat="1" applyFont="1" applyFill="1" applyBorder="1" applyAlignment="1">
      <alignment vertical="center" wrapText="1"/>
    </xf>
    <xf numFmtId="14" fontId="84" fillId="0" borderId="0" xfId="0" applyNumberFormat="1" applyFont="1"/>
    <xf numFmtId="0" fontId="129" fillId="0" borderId="136" xfId="0" applyFont="1" applyBorder="1"/>
    <xf numFmtId="164" fontId="3" fillId="0" borderId="26" xfId="7" applyNumberFormat="1" applyFont="1" applyFill="1" applyBorder="1" applyAlignment="1">
      <alignment horizontal="right" vertical="center" wrapText="1"/>
    </xf>
    <xf numFmtId="194" fontId="105" fillId="0" borderId="107" xfId="20962" applyNumberFormat="1" applyFont="1" applyFill="1" applyBorder="1" applyAlignment="1" applyProtection="1">
      <alignment horizontal="right" vertical="center"/>
      <protection locked="0"/>
    </xf>
    <xf numFmtId="43" fontId="113" fillId="0" borderId="136" xfId="7" applyFont="1" applyBorder="1"/>
    <xf numFmtId="43" fontId="116" fillId="0" borderId="136" xfId="7" applyFont="1" applyBorder="1"/>
    <xf numFmtId="164" fontId="113" fillId="0" borderId="136" xfId="7" applyNumberFormat="1" applyFont="1" applyBorder="1"/>
    <xf numFmtId="164" fontId="113" fillId="0" borderId="136" xfId="7" applyNumberFormat="1" applyFont="1" applyFill="1" applyBorder="1"/>
    <xf numFmtId="164" fontId="112" fillId="36" borderId="136" xfId="7" applyNumberFormat="1" applyFont="1" applyFill="1" applyBorder="1"/>
    <xf numFmtId="164" fontId="116" fillId="0" borderId="136" xfId="7" applyNumberFormat="1" applyFont="1" applyBorder="1"/>
    <xf numFmtId="43" fontId="116" fillId="0" borderId="7" xfId="7" applyFont="1" applyFill="1" applyBorder="1"/>
    <xf numFmtId="43" fontId="113" fillId="0" borderId="122" xfId="7" applyFont="1" applyFill="1" applyBorder="1"/>
    <xf numFmtId="43" fontId="113" fillId="0" borderId="122" xfId="7" applyFont="1" applyFill="1" applyBorder="1" applyAlignment="1">
      <alignment horizontal="left" indent="1"/>
    </xf>
    <xf numFmtId="43" fontId="113" fillId="0" borderId="122" xfId="7" applyFont="1" applyFill="1" applyBorder="1" applyAlignment="1">
      <alignment horizontal="left" indent="2"/>
    </xf>
    <xf numFmtId="43" fontId="113" fillId="0" borderId="122" xfId="7" applyFont="1" applyFill="1" applyBorder="1" applyAlignment="1">
      <alignment horizontal="left" indent="3"/>
    </xf>
    <xf numFmtId="43" fontId="113" fillId="0" borderId="122" xfId="7" applyFont="1" applyFill="1" applyBorder="1" applyAlignment="1">
      <alignment horizontal="left" vertical="top" wrapText="1" indent="2"/>
    </xf>
    <xf numFmtId="43" fontId="113" fillId="0" borderId="122" xfId="7" applyFont="1" applyFill="1" applyBorder="1" applyAlignment="1">
      <alignment horizontal="left" wrapText="1" indent="3"/>
    </xf>
    <xf numFmtId="43" fontId="113" fillId="0" borderId="122" xfId="7" applyFont="1" applyFill="1" applyBorder="1" applyAlignment="1">
      <alignment horizontal="left" wrapText="1" indent="2"/>
    </xf>
    <xf numFmtId="43" fontId="113" fillId="0" borderId="122" xfId="7" applyFont="1" applyFill="1" applyBorder="1" applyAlignment="1">
      <alignment horizontal="left" wrapText="1" indent="1"/>
    </xf>
    <xf numFmtId="43" fontId="112" fillId="0" borderId="122" xfId="7" applyFont="1" applyFill="1" applyBorder="1" applyAlignment="1">
      <alignment horizontal="left" vertical="center" wrapText="1"/>
    </xf>
    <xf numFmtId="43" fontId="113" fillId="0" borderId="122" xfId="7" applyFont="1" applyFill="1" applyBorder="1" applyAlignment="1">
      <alignment horizontal="center" vertical="center" textRotation="90" wrapText="1"/>
    </xf>
    <xf numFmtId="43" fontId="113" fillId="0" borderId="122" xfId="7" applyFont="1" applyFill="1" applyBorder="1" applyAlignment="1">
      <alignment horizontal="center" vertical="center" wrapText="1"/>
    </xf>
    <xf numFmtId="43" fontId="113" fillId="0" borderId="122" xfId="7" applyFont="1" applyFill="1" applyBorder="1" applyAlignment="1">
      <alignment horizontal="center" vertical="center"/>
    </xf>
    <xf numFmtId="43" fontId="115" fillId="0" borderId="122" xfId="7" applyFont="1" applyFill="1" applyBorder="1" applyAlignment="1">
      <alignment horizontal="left" vertical="center" wrapText="1"/>
    </xf>
    <xf numFmtId="0" fontId="93" fillId="0" borderId="73" xfId="0" applyFont="1" applyBorder="1" applyAlignment="1">
      <alignment horizontal="left" wrapText="1"/>
    </xf>
    <xf numFmtId="0" fontId="93" fillId="0" borderId="72" xfId="0" applyFont="1" applyBorder="1" applyAlignment="1">
      <alignment horizontal="left"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8" xfId="0" applyFont="1" applyFill="1" applyBorder="1" applyAlignment="1">
      <alignment horizontal="center" vertical="center" wrapText="1"/>
    </xf>
    <xf numFmtId="0" fontId="84" fillId="0" borderId="88" xfId="0" applyFont="1" applyFill="1" applyBorder="1" applyAlignment="1">
      <alignment horizontal="center" vertical="center" wrapText="1"/>
    </xf>
    <xf numFmtId="0" fontId="45" fillId="0" borderId="88" xfId="11" applyFont="1" applyFill="1" applyBorder="1" applyAlignment="1" applyProtection="1">
      <alignment horizontal="center" vertical="center" wrapText="1"/>
    </xf>
    <xf numFmtId="0" fontId="45" fillId="0" borderId="89" xfId="11" applyFont="1" applyFill="1" applyBorder="1" applyAlignment="1" applyProtection="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9" xfId="13" applyFont="1" applyFill="1" applyBorder="1" applyAlignment="1" applyProtection="1">
      <alignment horizontal="center" vertical="center" wrapText="1"/>
      <protection locked="0"/>
    </xf>
    <xf numFmtId="0" fontId="98"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7"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80" xfId="1" applyNumberFormat="1" applyFont="1" applyFill="1" applyBorder="1" applyAlignment="1" applyProtection="1">
      <alignment horizontal="center" vertical="center" wrapText="1"/>
      <protection locked="0"/>
    </xf>
    <xf numFmtId="164"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6" fillId="0" borderId="82" xfId="0" applyFont="1" applyBorder="1" applyAlignment="1">
      <alignment horizontal="center"/>
    </xf>
    <xf numFmtId="0" fontId="86"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8" xfId="0" applyFont="1" applyFill="1" applyBorder="1" applyAlignment="1">
      <alignment horizontal="left" vertical="center"/>
    </xf>
    <xf numFmtId="0" fontId="99" fillId="0" borderId="59" xfId="0" applyFont="1" applyFill="1" applyBorder="1" applyAlignment="1">
      <alignment horizontal="left" vertical="center"/>
    </xf>
    <xf numFmtId="0" fontId="3" fillId="0" borderId="59"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9" xfId="0" applyFont="1" applyBorder="1" applyAlignment="1">
      <alignment horizontal="center" vertical="center" wrapText="1"/>
    </xf>
    <xf numFmtId="0" fontId="115" fillId="0" borderId="112" xfId="0" applyNumberFormat="1" applyFont="1" applyFill="1" applyBorder="1" applyAlignment="1">
      <alignment horizontal="left" vertical="center" wrapText="1"/>
    </xf>
    <xf numFmtId="0" fontId="115" fillId="0" borderId="113" xfId="0" applyNumberFormat="1" applyFont="1" applyFill="1" applyBorder="1" applyAlignment="1">
      <alignment horizontal="left" vertical="center" wrapText="1"/>
    </xf>
    <xf numFmtId="0" fontId="115" fillId="0" borderId="117" xfId="0" applyNumberFormat="1" applyFont="1" applyFill="1" applyBorder="1" applyAlignment="1">
      <alignment horizontal="left" vertical="center" wrapText="1"/>
    </xf>
    <xf numFmtId="0" fontId="115" fillId="0" borderId="118" xfId="0" applyNumberFormat="1" applyFont="1" applyFill="1" applyBorder="1" applyAlignment="1">
      <alignment horizontal="left" vertical="center" wrapText="1"/>
    </xf>
    <xf numFmtId="0" fontId="115" fillId="0" borderId="120" xfId="0" applyNumberFormat="1" applyFont="1" applyFill="1" applyBorder="1" applyAlignment="1">
      <alignment horizontal="left" vertical="center" wrapText="1"/>
    </xf>
    <xf numFmtId="0" fontId="115" fillId="0" borderId="121" xfId="0" applyNumberFormat="1" applyFont="1" applyFill="1" applyBorder="1" applyAlignment="1">
      <alignment horizontal="left" vertical="center" wrapText="1"/>
    </xf>
    <xf numFmtId="0" fontId="116" fillId="0" borderId="114" xfId="0" applyFont="1" applyFill="1" applyBorder="1" applyAlignment="1">
      <alignment horizontal="center" vertical="center" wrapText="1"/>
    </xf>
    <xf numFmtId="0" fontId="116" fillId="0" borderId="115" xfId="0" applyFont="1" applyFill="1" applyBorder="1" applyAlignment="1">
      <alignment horizontal="center" vertical="center" wrapText="1"/>
    </xf>
    <xf numFmtId="0" fontId="116" fillId="0" borderId="116" xfId="0" applyFont="1" applyFill="1" applyBorder="1" applyAlignment="1">
      <alignment horizontal="center" vertical="center" wrapText="1"/>
    </xf>
    <xf numFmtId="0" fontId="116" fillId="0" borderId="93" xfId="0" applyFont="1" applyFill="1" applyBorder="1" applyAlignment="1">
      <alignment horizontal="center" vertical="center" wrapText="1"/>
    </xf>
    <xf numFmtId="0" fontId="116" fillId="0" borderId="119"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3" fillId="0" borderId="123"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22" xfId="0" applyFont="1" applyFill="1" applyBorder="1" applyAlignment="1">
      <alignment horizontal="center" vertical="center" wrapText="1"/>
    </xf>
    <xf numFmtId="0" fontId="120" fillId="0" borderId="122" xfId="0" applyFont="1" applyFill="1" applyBorder="1" applyAlignment="1">
      <alignment horizontal="center" vertical="center"/>
    </xf>
    <xf numFmtId="0" fontId="120" fillId="0" borderId="114" xfId="0" applyFont="1" applyFill="1" applyBorder="1" applyAlignment="1">
      <alignment horizontal="center" vertical="center"/>
    </xf>
    <xf numFmtId="0" fontId="120" fillId="0" borderId="116" xfId="0" applyFont="1" applyFill="1" applyBorder="1" applyAlignment="1">
      <alignment horizontal="center" vertical="center"/>
    </xf>
    <xf numFmtId="0" fontId="120" fillId="0" borderId="93" xfId="0" applyFont="1" applyFill="1" applyBorder="1" applyAlignment="1">
      <alignment horizontal="center" vertical="center"/>
    </xf>
    <xf numFmtId="0" fontId="120" fillId="0" borderId="83" xfId="0" applyFont="1" applyFill="1" applyBorder="1" applyAlignment="1">
      <alignment horizontal="center" vertical="center"/>
    </xf>
    <xf numFmtId="0" fontId="116" fillId="0" borderId="122" xfId="0" applyFont="1" applyFill="1" applyBorder="1" applyAlignment="1">
      <alignment horizontal="center" vertical="center" wrapText="1"/>
    </xf>
    <xf numFmtId="0" fontId="116" fillId="0" borderId="78" xfId="0" applyFont="1" applyFill="1" applyBorder="1" applyAlignment="1">
      <alignment horizontal="center" vertical="center" wrapText="1"/>
    </xf>
    <xf numFmtId="0" fontId="116" fillId="0" borderId="76" xfId="0" applyFont="1" applyFill="1" applyBorder="1" applyAlignment="1">
      <alignment horizontal="center" vertical="center" wrapText="1"/>
    </xf>
    <xf numFmtId="0" fontId="113" fillId="0" borderId="124" xfId="0" applyFont="1" applyFill="1" applyBorder="1" applyAlignment="1">
      <alignment horizontal="center" vertical="center" wrapText="1"/>
    </xf>
    <xf numFmtId="0" fontId="113" fillId="0" borderId="125" xfId="0" applyFont="1" applyFill="1" applyBorder="1" applyAlignment="1">
      <alignment horizontal="center" vertical="center" wrapText="1"/>
    </xf>
    <xf numFmtId="0" fontId="113" fillId="0" borderId="126" xfId="0" applyFont="1" applyFill="1" applyBorder="1" applyAlignment="1">
      <alignment horizontal="center" vertical="center" wrapText="1"/>
    </xf>
    <xf numFmtId="0" fontId="116" fillId="0" borderId="84"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4" xfId="0" applyFont="1" applyFill="1" applyBorder="1" applyAlignment="1">
      <alignment horizontal="center" vertical="center" wrapText="1"/>
    </xf>
    <xf numFmtId="0" fontId="113" fillId="0" borderId="78"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6"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6" fillId="0" borderId="114" xfId="0" applyFont="1" applyFill="1" applyBorder="1" applyAlignment="1">
      <alignment horizontal="center" vertical="top" wrapText="1"/>
    </xf>
    <xf numFmtId="0" fontId="116" fillId="0" borderId="116" xfId="0" applyFont="1" applyFill="1" applyBorder="1" applyAlignment="1">
      <alignment horizontal="center" vertical="top" wrapText="1"/>
    </xf>
    <xf numFmtId="0" fontId="116" fillId="0" borderId="78" xfId="0" applyFont="1" applyFill="1" applyBorder="1" applyAlignment="1">
      <alignment horizontal="center" vertical="top" wrapText="1"/>
    </xf>
    <xf numFmtId="0" fontId="116" fillId="0" borderId="76" xfId="0" applyFont="1" applyFill="1" applyBorder="1" applyAlignment="1">
      <alignment horizontal="center" vertical="top" wrapText="1"/>
    </xf>
    <xf numFmtId="0" fontId="116" fillId="0" borderId="93" xfId="0" applyFont="1" applyFill="1" applyBorder="1" applyAlignment="1">
      <alignment horizontal="center" vertical="top" wrapText="1"/>
    </xf>
    <xf numFmtId="0" fontId="116" fillId="0" borderId="83"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6" xfId="0" applyFont="1" applyFill="1" applyBorder="1" applyAlignment="1">
      <alignment horizontal="center" vertical="center"/>
    </xf>
    <xf numFmtId="0" fontId="113" fillId="0" borderId="78" xfId="0" applyFont="1" applyFill="1" applyBorder="1" applyAlignment="1">
      <alignment horizontal="center" vertical="center"/>
    </xf>
    <xf numFmtId="0" fontId="113" fillId="0" borderId="124" xfId="0" applyFont="1" applyFill="1" applyBorder="1" applyAlignment="1">
      <alignment horizontal="center" vertical="center"/>
    </xf>
    <xf numFmtId="0" fontId="113" fillId="0" borderId="125" xfId="0" applyFont="1" applyFill="1" applyBorder="1" applyAlignment="1">
      <alignment horizontal="center" vertical="center"/>
    </xf>
    <xf numFmtId="0" fontId="113" fillId="0" borderId="126" xfId="0" applyFont="1" applyFill="1" applyBorder="1" applyAlignment="1">
      <alignment horizontal="center" vertical="center"/>
    </xf>
    <xf numFmtId="0" fontId="113" fillId="0" borderId="114" xfId="0" applyFont="1" applyFill="1" applyBorder="1" applyAlignment="1">
      <alignment horizontal="center" vertical="top" wrapText="1"/>
    </xf>
    <xf numFmtId="0" fontId="113" fillId="0" borderId="115" xfId="0" applyFont="1" applyFill="1" applyBorder="1" applyAlignment="1">
      <alignment horizontal="center" vertical="top" wrapText="1"/>
    </xf>
    <xf numFmtId="0" fontId="113" fillId="0" borderId="116" xfId="0" applyFont="1" applyFill="1" applyBorder="1" applyAlignment="1">
      <alignment horizontal="center" vertical="top" wrapText="1"/>
    </xf>
    <xf numFmtId="0" fontId="113" fillId="0" borderId="125" xfId="0" applyFont="1" applyFill="1" applyBorder="1" applyAlignment="1">
      <alignment horizontal="center" vertical="top" wrapText="1"/>
    </xf>
    <xf numFmtId="0" fontId="113" fillId="0" borderId="126" xfId="0" applyFont="1" applyFill="1" applyBorder="1" applyAlignment="1">
      <alignment horizontal="center" vertical="top" wrapText="1"/>
    </xf>
    <xf numFmtId="0" fontId="113" fillId="0" borderId="123"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7" xfId="0" applyNumberFormat="1" applyFont="1" applyFill="1" applyBorder="1" applyAlignment="1">
      <alignment horizontal="left" vertical="top" wrapText="1"/>
    </xf>
    <xf numFmtId="0" fontId="115" fillId="0" borderId="128" xfId="0" applyNumberFormat="1" applyFont="1" applyFill="1" applyBorder="1" applyAlignment="1">
      <alignment horizontal="left" vertical="top" wrapText="1"/>
    </xf>
    <xf numFmtId="0" fontId="121" fillId="0" borderId="123" xfId="0" applyFont="1" applyBorder="1" applyAlignment="1">
      <alignment horizontal="center" vertical="center" wrapText="1"/>
    </xf>
    <xf numFmtId="0" fontId="121" fillId="0" borderId="114" xfId="0" applyFont="1" applyBorder="1" applyAlignment="1">
      <alignment horizontal="center" vertical="center" wrapText="1"/>
    </xf>
    <xf numFmtId="0" fontId="125" fillId="0" borderId="122" xfId="0" applyFont="1" applyBorder="1" applyAlignment="1">
      <alignment horizontal="center" vertical="center"/>
    </xf>
    <xf numFmtId="0" fontId="122" fillId="0" borderId="122" xfId="0" applyFont="1" applyBorder="1" applyAlignment="1">
      <alignment horizontal="center" vertical="center" wrapText="1"/>
    </xf>
  </cellXfs>
  <cellStyles count="21414">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0967"/>
    <cellStyle name="Calculation 2 10 3" xfId="724"/>
    <cellStyle name="Calculation 2 10 3 2" xfId="20968"/>
    <cellStyle name="Calculation 2 10 4" xfId="725"/>
    <cellStyle name="Calculation 2 10 4 2" xfId="20969"/>
    <cellStyle name="Calculation 2 10 5" xfId="726"/>
    <cellStyle name="Calculation 2 10 5 2" xfId="20970"/>
    <cellStyle name="Calculation 2 11" xfId="727"/>
    <cellStyle name="Calculation 2 11 2" xfId="728"/>
    <cellStyle name="Calculation 2 11 2 2" xfId="20972"/>
    <cellStyle name="Calculation 2 11 3" xfId="729"/>
    <cellStyle name="Calculation 2 11 3 2" xfId="20973"/>
    <cellStyle name="Calculation 2 11 4" xfId="730"/>
    <cellStyle name="Calculation 2 11 4 2" xfId="20974"/>
    <cellStyle name="Calculation 2 11 5" xfId="731"/>
    <cellStyle name="Calculation 2 11 5 2" xfId="20975"/>
    <cellStyle name="Calculation 2 11 6" xfId="20971"/>
    <cellStyle name="Calculation 2 12" xfId="732"/>
    <cellStyle name="Calculation 2 12 2" xfId="733"/>
    <cellStyle name="Calculation 2 12 2 2" xfId="20977"/>
    <cellStyle name="Calculation 2 12 3" xfId="734"/>
    <cellStyle name="Calculation 2 12 3 2" xfId="20978"/>
    <cellStyle name="Calculation 2 12 4" xfId="735"/>
    <cellStyle name="Calculation 2 12 4 2" xfId="20979"/>
    <cellStyle name="Calculation 2 12 5" xfId="736"/>
    <cellStyle name="Calculation 2 12 5 2" xfId="20980"/>
    <cellStyle name="Calculation 2 12 6" xfId="20976"/>
    <cellStyle name="Calculation 2 13" xfId="737"/>
    <cellStyle name="Calculation 2 13 2" xfId="738"/>
    <cellStyle name="Calculation 2 13 2 2" xfId="20982"/>
    <cellStyle name="Calculation 2 13 3" xfId="739"/>
    <cellStyle name="Calculation 2 13 3 2" xfId="20983"/>
    <cellStyle name="Calculation 2 13 4" xfId="740"/>
    <cellStyle name="Calculation 2 13 4 2" xfId="20984"/>
    <cellStyle name="Calculation 2 13 5" xfId="20981"/>
    <cellStyle name="Calculation 2 14" xfId="741"/>
    <cellStyle name="Calculation 2 14 2" xfId="20985"/>
    <cellStyle name="Calculation 2 15" xfId="742"/>
    <cellStyle name="Calculation 2 15 2" xfId="20986"/>
    <cellStyle name="Calculation 2 16" xfId="743"/>
    <cellStyle name="Calculation 2 16 2" xfId="20987"/>
    <cellStyle name="Calculation 2 17" xfId="20966"/>
    <cellStyle name="Calculation 2 2" xfId="744"/>
    <cellStyle name="Calculation 2 2 10" xfId="20988"/>
    <cellStyle name="Calculation 2 2 2" xfId="745"/>
    <cellStyle name="Calculation 2 2 2 2" xfId="746"/>
    <cellStyle name="Calculation 2 2 2 2 2" xfId="20990"/>
    <cellStyle name="Calculation 2 2 2 3" xfId="747"/>
    <cellStyle name="Calculation 2 2 2 3 2" xfId="20991"/>
    <cellStyle name="Calculation 2 2 2 4" xfId="748"/>
    <cellStyle name="Calculation 2 2 2 4 2" xfId="20992"/>
    <cellStyle name="Calculation 2 2 2 5" xfId="20989"/>
    <cellStyle name="Calculation 2 2 3" xfId="749"/>
    <cellStyle name="Calculation 2 2 3 2" xfId="750"/>
    <cellStyle name="Calculation 2 2 3 2 2" xfId="20994"/>
    <cellStyle name="Calculation 2 2 3 3" xfId="751"/>
    <cellStyle name="Calculation 2 2 3 3 2" xfId="20995"/>
    <cellStyle name="Calculation 2 2 3 4" xfId="752"/>
    <cellStyle name="Calculation 2 2 3 4 2" xfId="20996"/>
    <cellStyle name="Calculation 2 2 3 5" xfId="20993"/>
    <cellStyle name="Calculation 2 2 4" xfId="753"/>
    <cellStyle name="Calculation 2 2 4 2" xfId="754"/>
    <cellStyle name="Calculation 2 2 4 2 2" xfId="20998"/>
    <cellStyle name="Calculation 2 2 4 3" xfId="755"/>
    <cellStyle name="Calculation 2 2 4 3 2" xfId="20999"/>
    <cellStyle name="Calculation 2 2 4 4" xfId="756"/>
    <cellStyle name="Calculation 2 2 4 4 2" xfId="21000"/>
    <cellStyle name="Calculation 2 2 4 5" xfId="20997"/>
    <cellStyle name="Calculation 2 2 5" xfId="757"/>
    <cellStyle name="Calculation 2 2 5 2" xfId="758"/>
    <cellStyle name="Calculation 2 2 5 2 2" xfId="21002"/>
    <cellStyle name="Calculation 2 2 5 3" xfId="759"/>
    <cellStyle name="Calculation 2 2 5 3 2" xfId="21003"/>
    <cellStyle name="Calculation 2 2 5 4" xfId="760"/>
    <cellStyle name="Calculation 2 2 5 4 2" xfId="21004"/>
    <cellStyle name="Calculation 2 2 5 5" xfId="21001"/>
    <cellStyle name="Calculation 2 2 6" xfId="761"/>
    <cellStyle name="Calculation 2 2 6 2" xfId="21005"/>
    <cellStyle name="Calculation 2 2 7" xfId="762"/>
    <cellStyle name="Calculation 2 2 7 2" xfId="21006"/>
    <cellStyle name="Calculation 2 2 8" xfId="763"/>
    <cellStyle name="Calculation 2 2 8 2" xfId="21007"/>
    <cellStyle name="Calculation 2 2 9" xfId="764"/>
    <cellStyle name="Calculation 2 2 9 2" xfId="21008"/>
    <cellStyle name="Calculation 2 3" xfId="765"/>
    <cellStyle name="Calculation 2 3 2" xfId="766"/>
    <cellStyle name="Calculation 2 3 2 2" xfId="21009"/>
    <cellStyle name="Calculation 2 3 3" xfId="767"/>
    <cellStyle name="Calculation 2 3 3 2" xfId="21010"/>
    <cellStyle name="Calculation 2 3 4" xfId="768"/>
    <cellStyle name="Calculation 2 3 4 2" xfId="21011"/>
    <cellStyle name="Calculation 2 3 5" xfId="769"/>
    <cellStyle name="Calculation 2 3 5 2" xfId="21012"/>
    <cellStyle name="Calculation 2 4" xfId="770"/>
    <cellStyle name="Calculation 2 4 2" xfId="771"/>
    <cellStyle name="Calculation 2 4 2 2" xfId="21013"/>
    <cellStyle name="Calculation 2 4 3" xfId="772"/>
    <cellStyle name="Calculation 2 4 3 2" xfId="21014"/>
    <cellStyle name="Calculation 2 4 4" xfId="773"/>
    <cellStyle name="Calculation 2 4 4 2" xfId="21015"/>
    <cellStyle name="Calculation 2 4 5" xfId="774"/>
    <cellStyle name="Calculation 2 4 5 2" xfId="21016"/>
    <cellStyle name="Calculation 2 5" xfId="775"/>
    <cellStyle name="Calculation 2 5 2" xfId="776"/>
    <cellStyle name="Calculation 2 5 2 2" xfId="21017"/>
    <cellStyle name="Calculation 2 5 3" xfId="777"/>
    <cellStyle name="Calculation 2 5 3 2" xfId="21018"/>
    <cellStyle name="Calculation 2 5 4" xfId="778"/>
    <cellStyle name="Calculation 2 5 4 2" xfId="21019"/>
    <cellStyle name="Calculation 2 5 5" xfId="779"/>
    <cellStyle name="Calculation 2 5 5 2" xfId="21020"/>
    <cellStyle name="Calculation 2 6" xfId="780"/>
    <cellStyle name="Calculation 2 6 2" xfId="781"/>
    <cellStyle name="Calculation 2 6 2 2" xfId="21021"/>
    <cellStyle name="Calculation 2 6 3" xfId="782"/>
    <cellStyle name="Calculation 2 6 3 2" xfId="21022"/>
    <cellStyle name="Calculation 2 6 4" xfId="783"/>
    <cellStyle name="Calculation 2 6 4 2" xfId="21023"/>
    <cellStyle name="Calculation 2 6 5" xfId="784"/>
    <cellStyle name="Calculation 2 6 5 2" xfId="21024"/>
    <cellStyle name="Calculation 2 7" xfId="785"/>
    <cellStyle name="Calculation 2 7 2" xfId="786"/>
    <cellStyle name="Calculation 2 7 2 2" xfId="21025"/>
    <cellStyle name="Calculation 2 7 3" xfId="787"/>
    <cellStyle name="Calculation 2 7 3 2" xfId="21026"/>
    <cellStyle name="Calculation 2 7 4" xfId="788"/>
    <cellStyle name="Calculation 2 7 4 2" xfId="21027"/>
    <cellStyle name="Calculation 2 7 5" xfId="789"/>
    <cellStyle name="Calculation 2 7 5 2" xfId="21028"/>
    <cellStyle name="Calculation 2 8" xfId="790"/>
    <cellStyle name="Calculation 2 8 2" xfId="791"/>
    <cellStyle name="Calculation 2 8 2 2" xfId="21029"/>
    <cellStyle name="Calculation 2 8 3" xfId="792"/>
    <cellStyle name="Calculation 2 8 3 2" xfId="21030"/>
    <cellStyle name="Calculation 2 8 4" xfId="793"/>
    <cellStyle name="Calculation 2 8 4 2" xfId="21031"/>
    <cellStyle name="Calculation 2 8 5" xfId="794"/>
    <cellStyle name="Calculation 2 8 5 2" xfId="21032"/>
    <cellStyle name="Calculation 2 9" xfId="795"/>
    <cellStyle name="Calculation 2 9 2" xfId="796"/>
    <cellStyle name="Calculation 2 9 2 2" xfId="21033"/>
    <cellStyle name="Calculation 2 9 3" xfId="797"/>
    <cellStyle name="Calculation 2 9 3 2" xfId="21034"/>
    <cellStyle name="Calculation 2 9 4" xfId="798"/>
    <cellStyle name="Calculation 2 9 4 2" xfId="21035"/>
    <cellStyle name="Calculation 2 9 5" xfId="799"/>
    <cellStyle name="Calculation 2 9 5 2" xfId="21036"/>
    <cellStyle name="Calculation 3" xfId="800"/>
    <cellStyle name="Calculation 3 2" xfId="801"/>
    <cellStyle name="Calculation 3 2 2" xfId="21038"/>
    <cellStyle name="Calculation 3 3" xfId="802"/>
    <cellStyle name="Calculation 3 3 2" xfId="21039"/>
    <cellStyle name="Calculation 3 4" xfId="21037"/>
    <cellStyle name="Calculation 4" xfId="803"/>
    <cellStyle name="Calculation 4 2" xfId="804"/>
    <cellStyle name="Calculation 4 2 2" xfId="21041"/>
    <cellStyle name="Calculation 4 3" xfId="805"/>
    <cellStyle name="Calculation 4 3 2" xfId="21042"/>
    <cellStyle name="Calculation 4 4" xfId="21040"/>
    <cellStyle name="Calculation 5" xfId="806"/>
    <cellStyle name="Calculation 5 2" xfId="807"/>
    <cellStyle name="Calculation 5 2 2" xfId="21044"/>
    <cellStyle name="Calculation 5 3" xfId="808"/>
    <cellStyle name="Calculation 5 3 2" xfId="21045"/>
    <cellStyle name="Calculation 5 4" xfId="21043"/>
    <cellStyle name="Calculation 6" xfId="809"/>
    <cellStyle name="Calculation 6 2" xfId="810"/>
    <cellStyle name="Calculation 6 2 2" xfId="21047"/>
    <cellStyle name="Calculation 6 3" xfId="811"/>
    <cellStyle name="Calculation 6 3 2" xfId="21048"/>
    <cellStyle name="Calculation 6 4" xfId="21046"/>
    <cellStyle name="Calculation 7" xfId="812"/>
    <cellStyle name="Calculation 7 2" xfId="21049"/>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051"/>
    <cellStyle name="Gia's 11" xfId="21050"/>
    <cellStyle name="Gia's 2" xfId="9187"/>
    <cellStyle name="Gia's 2 2" xfId="21052"/>
    <cellStyle name="Gia's 3" xfId="9188"/>
    <cellStyle name="Gia's 3 2" xfId="21053"/>
    <cellStyle name="Gia's 4" xfId="9189"/>
    <cellStyle name="Gia's 4 2" xfId="21054"/>
    <cellStyle name="Gia's 5" xfId="9190"/>
    <cellStyle name="Gia's 5 2" xfId="21055"/>
    <cellStyle name="Gia's 6" xfId="9191"/>
    <cellStyle name="Gia's 6 2" xfId="21056"/>
    <cellStyle name="Gia's 7" xfId="9192"/>
    <cellStyle name="Gia's 7 2" xfId="21057"/>
    <cellStyle name="Gia's 8" xfId="9193"/>
    <cellStyle name="Gia's 8 2" xfId="21058"/>
    <cellStyle name="Gia's 9" xfId="9194"/>
    <cellStyle name="Gia's 9 2" xfId="21059"/>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060"/>
    <cellStyle name="Header1" xfId="9222"/>
    <cellStyle name="Header1 2" xfId="9223"/>
    <cellStyle name="Header1 3" xfId="9224"/>
    <cellStyle name="Header2" xfId="9225"/>
    <cellStyle name="Header2 2" xfId="9226"/>
    <cellStyle name="Header2 2 2" xfId="21062"/>
    <cellStyle name="Header2 3" xfId="9227"/>
    <cellStyle name="Header2 3 2" xfId="21063"/>
    <cellStyle name="Header2 4" xfId="21061"/>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064"/>
    <cellStyle name="highlightExposure" xfId="9323"/>
    <cellStyle name="highlightExposure 2" xfId="21065"/>
    <cellStyle name="highlightPercentage" xfId="9324"/>
    <cellStyle name="highlightPercentage 2" xfId="21066"/>
    <cellStyle name="highlightText" xfId="9325"/>
    <cellStyle name="highlightText 2" xfId="21067"/>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069"/>
    <cellStyle name="Input 2 10 3" xfId="9336"/>
    <cellStyle name="Input 2 10 3 2" xfId="21070"/>
    <cellStyle name="Input 2 10 4" xfId="9337"/>
    <cellStyle name="Input 2 10 4 2" xfId="21071"/>
    <cellStyle name="Input 2 10 5" xfId="9338"/>
    <cellStyle name="Input 2 10 5 2" xfId="21072"/>
    <cellStyle name="Input 2 11" xfId="9339"/>
    <cellStyle name="Input 2 11 2" xfId="9340"/>
    <cellStyle name="Input 2 11 2 2" xfId="21074"/>
    <cellStyle name="Input 2 11 3" xfId="9341"/>
    <cellStyle name="Input 2 11 3 2" xfId="21075"/>
    <cellStyle name="Input 2 11 4" xfId="9342"/>
    <cellStyle name="Input 2 11 4 2" xfId="21076"/>
    <cellStyle name="Input 2 11 5" xfId="9343"/>
    <cellStyle name="Input 2 11 5 2" xfId="21077"/>
    <cellStyle name="Input 2 11 6" xfId="21073"/>
    <cellStyle name="Input 2 12" xfId="9344"/>
    <cellStyle name="Input 2 12 2" xfId="9345"/>
    <cellStyle name="Input 2 12 2 2" xfId="21079"/>
    <cellStyle name="Input 2 12 3" xfId="9346"/>
    <cellStyle name="Input 2 12 3 2" xfId="21080"/>
    <cellStyle name="Input 2 12 4" xfId="9347"/>
    <cellStyle name="Input 2 12 4 2" xfId="21081"/>
    <cellStyle name="Input 2 12 5" xfId="9348"/>
    <cellStyle name="Input 2 12 5 2" xfId="21082"/>
    <cellStyle name="Input 2 12 6" xfId="21078"/>
    <cellStyle name="Input 2 13" xfId="9349"/>
    <cellStyle name="Input 2 13 2" xfId="9350"/>
    <cellStyle name="Input 2 13 2 2" xfId="21084"/>
    <cellStyle name="Input 2 13 3" xfId="9351"/>
    <cellStyle name="Input 2 13 3 2" xfId="21085"/>
    <cellStyle name="Input 2 13 4" xfId="9352"/>
    <cellStyle name="Input 2 13 4 2" xfId="21086"/>
    <cellStyle name="Input 2 13 5" xfId="21083"/>
    <cellStyle name="Input 2 14" xfId="9353"/>
    <cellStyle name="Input 2 14 2" xfId="21087"/>
    <cellStyle name="Input 2 15" xfId="9354"/>
    <cellStyle name="Input 2 15 2" xfId="21088"/>
    <cellStyle name="Input 2 16" xfId="9355"/>
    <cellStyle name="Input 2 16 2" xfId="21089"/>
    <cellStyle name="Input 2 17" xfId="21068"/>
    <cellStyle name="Input 2 2" xfId="9356"/>
    <cellStyle name="Input 2 2 10" xfId="21090"/>
    <cellStyle name="Input 2 2 2" xfId="9357"/>
    <cellStyle name="Input 2 2 2 2" xfId="9358"/>
    <cellStyle name="Input 2 2 2 2 2" xfId="21092"/>
    <cellStyle name="Input 2 2 2 3" xfId="9359"/>
    <cellStyle name="Input 2 2 2 3 2" xfId="21093"/>
    <cellStyle name="Input 2 2 2 4" xfId="9360"/>
    <cellStyle name="Input 2 2 2 4 2" xfId="21094"/>
    <cellStyle name="Input 2 2 2 5" xfId="21091"/>
    <cellStyle name="Input 2 2 3" xfId="9361"/>
    <cellStyle name="Input 2 2 3 2" xfId="9362"/>
    <cellStyle name="Input 2 2 3 2 2" xfId="21096"/>
    <cellStyle name="Input 2 2 3 3" xfId="9363"/>
    <cellStyle name="Input 2 2 3 3 2" xfId="21097"/>
    <cellStyle name="Input 2 2 3 4" xfId="9364"/>
    <cellStyle name="Input 2 2 3 4 2" xfId="21098"/>
    <cellStyle name="Input 2 2 3 5" xfId="21095"/>
    <cellStyle name="Input 2 2 4" xfId="9365"/>
    <cellStyle name="Input 2 2 4 2" xfId="9366"/>
    <cellStyle name="Input 2 2 4 2 2" xfId="21100"/>
    <cellStyle name="Input 2 2 4 3" xfId="9367"/>
    <cellStyle name="Input 2 2 4 3 2" xfId="21101"/>
    <cellStyle name="Input 2 2 4 4" xfId="9368"/>
    <cellStyle name="Input 2 2 4 4 2" xfId="21102"/>
    <cellStyle name="Input 2 2 4 5" xfId="21099"/>
    <cellStyle name="Input 2 2 5" xfId="9369"/>
    <cellStyle name="Input 2 2 5 2" xfId="9370"/>
    <cellStyle name="Input 2 2 5 2 2" xfId="21104"/>
    <cellStyle name="Input 2 2 5 3" xfId="9371"/>
    <cellStyle name="Input 2 2 5 3 2" xfId="21105"/>
    <cellStyle name="Input 2 2 5 4" xfId="9372"/>
    <cellStyle name="Input 2 2 5 4 2" xfId="21106"/>
    <cellStyle name="Input 2 2 5 5" xfId="21103"/>
    <cellStyle name="Input 2 2 6" xfId="9373"/>
    <cellStyle name="Input 2 2 6 2" xfId="21107"/>
    <cellStyle name="Input 2 2 7" xfId="9374"/>
    <cellStyle name="Input 2 2 7 2" xfId="21108"/>
    <cellStyle name="Input 2 2 8" xfId="9375"/>
    <cellStyle name="Input 2 2 8 2" xfId="21109"/>
    <cellStyle name="Input 2 2 9" xfId="9376"/>
    <cellStyle name="Input 2 2 9 2" xfId="21110"/>
    <cellStyle name="Input 2 3" xfId="9377"/>
    <cellStyle name="Input 2 3 2" xfId="9378"/>
    <cellStyle name="Input 2 3 2 2" xfId="21111"/>
    <cellStyle name="Input 2 3 3" xfId="9379"/>
    <cellStyle name="Input 2 3 3 2" xfId="21112"/>
    <cellStyle name="Input 2 3 4" xfId="9380"/>
    <cellStyle name="Input 2 3 4 2" xfId="21113"/>
    <cellStyle name="Input 2 3 5" xfId="9381"/>
    <cellStyle name="Input 2 3 5 2" xfId="21114"/>
    <cellStyle name="Input 2 4" xfId="9382"/>
    <cellStyle name="Input 2 4 2" xfId="9383"/>
    <cellStyle name="Input 2 4 2 2" xfId="21115"/>
    <cellStyle name="Input 2 4 3" xfId="9384"/>
    <cellStyle name="Input 2 4 3 2" xfId="21116"/>
    <cellStyle name="Input 2 4 4" xfId="9385"/>
    <cellStyle name="Input 2 4 4 2" xfId="21117"/>
    <cellStyle name="Input 2 4 5" xfId="9386"/>
    <cellStyle name="Input 2 4 5 2" xfId="21118"/>
    <cellStyle name="Input 2 5" xfId="9387"/>
    <cellStyle name="Input 2 5 2" xfId="9388"/>
    <cellStyle name="Input 2 5 2 2" xfId="21119"/>
    <cellStyle name="Input 2 5 3" xfId="9389"/>
    <cellStyle name="Input 2 5 3 2" xfId="21120"/>
    <cellStyle name="Input 2 5 4" xfId="9390"/>
    <cellStyle name="Input 2 5 4 2" xfId="21121"/>
    <cellStyle name="Input 2 5 5" xfId="9391"/>
    <cellStyle name="Input 2 5 5 2" xfId="21122"/>
    <cellStyle name="Input 2 6" xfId="9392"/>
    <cellStyle name="Input 2 6 2" xfId="9393"/>
    <cellStyle name="Input 2 6 2 2" xfId="21123"/>
    <cellStyle name="Input 2 6 3" xfId="9394"/>
    <cellStyle name="Input 2 6 3 2" xfId="21124"/>
    <cellStyle name="Input 2 6 4" xfId="9395"/>
    <cellStyle name="Input 2 6 4 2" xfId="21125"/>
    <cellStyle name="Input 2 6 5" xfId="9396"/>
    <cellStyle name="Input 2 6 5 2" xfId="21126"/>
    <cellStyle name="Input 2 7" xfId="9397"/>
    <cellStyle name="Input 2 7 2" xfId="9398"/>
    <cellStyle name="Input 2 7 2 2" xfId="21127"/>
    <cellStyle name="Input 2 7 3" xfId="9399"/>
    <cellStyle name="Input 2 7 3 2" xfId="21128"/>
    <cellStyle name="Input 2 7 4" xfId="9400"/>
    <cellStyle name="Input 2 7 4 2" xfId="21129"/>
    <cellStyle name="Input 2 7 5" xfId="9401"/>
    <cellStyle name="Input 2 7 5 2" xfId="21130"/>
    <cellStyle name="Input 2 8" xfId="9402"/>
    <cellStyle name="Input 2 8 2" xfId="9403"/>
    <cellStyle name="Input 2 8 2 2" xfId="21131"/>
    <cellStyle name="Input 2 8 3" xfId="9404"/>
    <cellStyle name="Input 2 8 3 2" xfId="21132"/>
    <cellStyle name="Input 2 8 4" xfId="9405"/>
    <cellStyle name="Input 2 8 4 2" xfId="21133"/>
    <cellStyle name="Input 2 8 5" xfId="9406"/>
    <cellStyle name="Input 2 8 5 2" xfId="21134"/>
    <cellStyle name="Input 2 9" xfId="9407"/>
    <cellStyle name="Input 2 9 2" xfId="9408"/>
    <cellStyle name="Input 2 9 2 2" xfId="21135"/>
    <cellStyle name="Input 2 9 3" xfId="9409"/>
    <cellStyle name="Input 2 9 3 2" xfId="21136"/>
    <cellStyle name="Input 2 9 4" xfId="9410"/>
    <cellStyle name="Input 2 9 4 2" xfId="21137"/>
    <cellStyle name="Input 2 9 5" xfId="9411"/>
    <cellStyle name="Input 2 9 5 2" xfId="21138"/>
    <cellStyle name="Input 3" xfId="9412"/>
    <cellStyle name="Input 3 2" xfId="9413"/>
    <cellStyle name="Input 3 2 2" xfId="21140"/>
    <cellStyle name="Input 3 3" xfId="9414"/>
    <cellStyle name="Input 3 3 2" xfId="21141"/>
    <cellStyle name="Input 3 4" xfId="21139"/>
    <cellStyle name="Input 4" xfId="9415"/>
    <cellStyle name="Input 4 2" xfId="9416"/>
    <cellStyle name="Input 4 2 2" xfId="21143"/>
    <cellStyle name="Input 4 3" xfId="9417"/>
    <cellStyle name="Input 4 3 2" xfId="21144"/>
    <cellStyle name="Input 4 4" xfId="21142"/>
    <cellStyle name="Input 5" xfId="9418"/>
    <cellStyle name="Input 5 2" xfId="9419"/>
    <cellStyle name="Input 5 2 2" xfId="21146"/>
    <cellStyle name="Input 5 3" xfId="9420"/>
    <cellStyle name="Input 5 3 2" xfId="21147"/>
    <cellStyle name="Input 5 4" xfId="21145"/>
    <cellStyle name="Input 6" xfId="9421"/>
    <cellStyle name="Input 6 2" xfId="9422"/>
    <cellStyle name="Input 6 2 2" xfId="21149"/>
    <cellStyle name="Input 6 3" xfId="9423"/>
    <cellStyle name="Input 6 3 2" xfId="21150"/>
    <cellStyle name="Input 6 4" xfId="21148"/>
    <cellStyle name="Input 7" xfId="9424"/>
    <cellStyle name="Input 7 2" xfId="21151"/>
    <cellStyle name="inputExposure" xfId="9425"/>
    <cellStyle name="inputExposure 2" xfId="21152"/>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2 2" xfId="21154"/>
    <cellStyle name="Note 2 10 3" xfId="20386"/>
    <cellStyle name="Note 2 10 3 2" xfId="21155"/>
    <cellStyle name="Note 2 10 4" xfId="20387"/>
    <cellStyle name="Note 2 10 4 2" xfId="21156"/>
    <cellStyle name="Note 2 10 5" xfId="20388"/>
    <cellStyle name="Note 2 10 5 2" xfId="21157"/>
    <cellStyle name="Note 2 11" xfId="20389"/>
    <cellStyle name="Note 2 11 2" xfId="20390"/>
    <cellStyle name="Note 2 11 2 2" xfId="21158"/>
    <cellStyle name="Note 2 11 3" xfId="20391"/>
    <cellStyle name="Note 2 11 3 2" xfId="21159"/>
    <cellStyle name="Note 2 11 4" xfId="20392"/>
    <cellStyle name="Note 2 11 4 2" xfId="21160"/>
    <cellStyle name="Note 2 11 5" xfId="20393"/>
    <cellStyle name="Note 2 11 5 2" xfId="21161"/>
    <cellStyle name="Note 2 12" xfId="20394"/>
    <cellStyle name="Note 2 12 2" xfId="20395"/>
    <cellStyle name="Note 2 12 2 2" xfId="21162"/>
    <cellStyle name="Note 2 12 3" xfId="20396"/>
    <cellStyle name="Note 2 12 3 2" xfId="21163"/>
    <cellStyle name="Note 2 12 4" xfId="20397"/>
    <cellStyle name="Note 2 12 4 2" xfId="21164"/>
    <cellStyle name="Note 2 12 5" xfId="20398"/>
    <cellStyle name="Note 2 12 5 2" xfId="21165"/>
    <cellStyle name="Note 2 13" xfId="20399"/>
    <cellStyle name="Note 2 13 2" xfId="20400"/>
    <cellStyle name="Note 2 13 2 2" xfId="21166"/>
    <cellStyle name="Note 2 13 3" xfId="20401"/>
    <cellStyle name="Note 2 13 3 2" xfId="21167"/>
    <cellStyle name="Note 2 13 4" xfId="20402"/>
    <cellStyle name="Note 2 13 4 2" xfId="21168"/>
    <cellStyle name="Note 2 13 5" xfId="20403"/>
    <cellStyle name="Note 2 13 5 2" xfId="21169"/>
    <cellStyle name="Note 2 14" xfId="20404"/>
    <cellStyle name="Note 2 14 2" xfId="20405"/>
    <cellStyle name="Note 2 14 2 2" xfId="21171"/>
    <cellStyle name="Note 2 14 3" xfId="21170"/>
    <cellStyle name="Note 2 15" xfId="20406"/>
    <cellStyle name="Note 2 15 2" xfId="20407"/>
    <cellStyle name="Note 2 15 2 2" xfId="21172"/>
    <cellStyle name="Note 2 16" xfId="20408"/>
    <cellStyle name="Note 2 16 2" xfId="21173"/>
    <cellStyle name="Note 2 17" xfId="20409"/>
    <cellStyle name="Note 2 17 2" xfId="21174"/>
    <cellStyle name="Note 2 18" xfId="21153"/>
    <cellStyle name="Note 2 2" xfId="20410"/>
    <cellStyle name="Note 2 2 10" xfId="20411"/>
    <cellStyle name="Note 2 2 10 2" xfId="21176"/>
    <cellStyle name="Note 2 2 11" xfId="21175"/>
    <cellStyle name="Note 2 2 2" xfId="20412"/>
    <cellStyle name="Note 2 2 2 2" xfId="20413"/>
    <cellStyle name="Note 2 2 2 2 2" xfId="21178"/>
    <cellStyle name="Note 2 2 2 3" xfId="20414"/>
    <cellStyle name="Note 2 2 2 3 2" xfId="21179"/>
    <cellStyle name="Note 2 2 2 4" xfId="20415"/>
    <cellStyle name="Note 2 2 2 4 2" xfId="21180"/>
    <cellStyle name="Note 2 2 2 5" xfId="20416"/>
    <cellStyle name="Note 2 2 2 5 2" xfId="21181"/>
    <cellStyle name="Note 2 2 2 6" xfId="21177"/>
    <cellStyle name="Note 2 2 3" xfId="20417"/>
    <cellStyle name="Note 2 2 3 2" xfId="20418"/>
    <cellStyle name="Note 2 2 3 2 2" xfId="21182"/>
    <cellStyle name="Note 2 2 3 3" xfId="20419"/>
    <cellStyle name="Note 2 2 3 3 2" xfId="21183"/>
    <cellStyle name="Note 2 2 3 4" xfId="20420"/>
    <cellStyle name="Note 2 2 3 4 2" xfId="21184"/>
    <cellStyle name="Note 2 2 3 5" xfId="20421"/>
    <cellStyle name="Note 2 2 3 5 2" xfId="21185"/>
    <cellStyle name="Note 2 2 4" xfId="20422"/>
    <cellStyle name="Note 2 2 4 2" xfId="20423"/>
    <cellStyle name="Note 2 2 4 2 2" xfId="21187"/>
    <cellStyle name="Note 2 2 4 3" xfId="20424"/>
    <cellStyle name="Note 2 2 4 3 2" xfId="21188"/>
    <cellStyle name="Note 2 2 4 4" xfId="20425"/>
    <cellStyle name="Note 2 2 4 4 2" xfId="21189"/>
    <cellStyle name="Note 2 2 4 5" xfId="21186"/>
    <cellStyle name="Note 2 2 5" xfId="20426"/>
    <cellStyle name="Note 2 2 5 2" xfId="20427"/>
    <cellStyle name="Note 2 2 5 2 2" xfId="21191"/>
    <cellStyle name="Note 2 2 5 3" xfId="20428"/>
    <cellStyle name="Note 2 2 5 3 2" xfId="21192"/>
    <cellStyle name="Note 2 2 5 4" xfId="20429"/>
    <cellStyle name="Note 2 2 5 4 2" xfId="21193"/>
    <cellStyle name="Note 2 2 5 5" xfId="21190"/>
    <cellStyle name="Note 2 2 6" xfId="20430"/>
    <cellStyle name="Note 2 2 6 2" xfId="21194"/>
    <cellStyle name="Note 2 2 7" xfId="20431"/>
    <cellStyle name="Note 2 2 7 2" xfId="21195"/>
    <cellStyle name="Note 2 2 8" xfId="20432"/>
    <cellStyle name="Note 2 2 8 2" xfId="21196"/>
    <cellStyle name="Note 2 2 9" xfId="20433"/>
    <cellStyle name="Note 2 2 9 2" xfId="21197"/>
    <cellStyle name="Note 2 3" xfId="20434"/>
    <cellStyle name="Note 2 3 2" xfId="20435"/>
    <cellStyle name="Note 2 3 2 2" xfId="21198"/>
    <cellStyle name="Note 2 3 3" xfId="20436"/>
    <cellStyle name="Note 2 3 3 2" xfId="21199"/>
    <cellStyle name="Note 2 3 4" xfId="20437"/>
    <cellStyle name="Note 2 3 4 2" xfId="21200"/>
    <cellStyle name="Note 2 3 5" xfId="20438"/>
    <cellStyle name="Note 2 3 5 2" xfId="21201"/>
    <cellStyle name="Note 2 4" xfId="20439"/>
    <cellStyle name="Note 2 4 2" xfId="20440"/>
    <cellStyle name="Note 2 4 2 2" xfId="20441"/>
    <cellStyle name="Note 2 4 2 2 2" xfId="21202"/>
    <cellStyle name="Note 2 4 3" xfId="20442"/>
    <cellStyle name="Note 2 4 3 2" xfId="20443"/>
    <cellStyle name="Note 2 4 3 2 2" xfId="21203"/>
    <cellStyle name="Note 2 4 4" xfId="20444"/>
    <cellStyle name="Note 2 4 4 2" xfId="20445"/>
    <cellStyle name="Note 2 4 4 2 2" xfId="21204"/>
    <cellStyle name="Note 2 4 5" xfId="20446"/>
    <cellStyle name="Note 2 4 6" xfId="20447"/>
    <cellStyle name="Note 2 4 7" xfId="20448"/>
    <cellStyle name="Note 2 4 7 2" xfId="21205"/>
    <cellStyle name="Note 2 5" xfId="20449"/>
    <cellStyle name="Note 2 5 2" xfId="20450"/>
    <cellStyle name="Note 2 5 2 2" xfId="20451"/>
    <cellStyle name="Note 2 5 2 2 2" xfId="21206"/>
    <cellStyle name="Note 2 5 3" xfId="20452"/>
    <cellStyle name="Note 2 5 3 2" xfId="20453"/>
    <cellStyle name="Note 2 5 3 2 2" xfId="21207"/>
    <cellStyle name="Note 2 5 4" xfId="20454"/>
    <cellStyle name="Note 2 5 4 2" xfId="20455"/>
    <cellStyle name="Note 2 5 4 2 2" xfId="21208"/>
    <cellStyle name="Note 2 5 5" xfId="20456"/>
    <cellStyle name="Note 2 5 6" xfId="20457"/>
    <cellStyle name="Note 2 5 7" xfId="20458"/>
    <cellStyle name="Note 2 5 7 2" xfId="21209"/>
    <cellStyle name="Note 2 6" xfId="20459"/>
    <cellStyle name="Note 2 6 2" xfId="20460"/>
    <cellStyle name="Note 2 6 2 2" xfId="20461"/>
    <cellStyle name="Note 2 6 2 2 2" xfId="21210"/>
    <cellStyle name="Note 2 6 3" xfId="20462"/>
    <cellStyle name="Note 2 6 3 2" xfId="20463"/>
    <cellStyle name="Note 2 6 3 2 2" xfId="21211"/>
    <cellStyle name="Note 2 6 4" xfId="20464"/>
    <cellStyle name="Note 2 6 4 2" xfId="20465"/>
    <cellStyle name="Note 2 6 4 2 2" xfId="21212"/>
    <cellStyle name="Note 2 6 5" xfId="20466"/>
    <cellStyle name="Note 2 6 6" xfId="20467"/>
    <cellStyle name="Note 2 6 7" xfId="20468"/>
    <cellStyle name="Note 2 6 7 2" xfId="21213"/>
    <cellStyle name="Note 2 7" xfId="20469"/>
    <cellStyle name="Note 2 7 2" xfId="20470"/>
    <cellStyle name="Note 2 7 2 2" xfId="20471"/>
    <cellStyle name="Note 2 7 2 2 2" xfId="21214"/>
    <cellStyle name="Note 2 7 3" xfId="20472"/>
    <cellStyle name="Note 2 7 3 2" xfId="20473"/>
    <cellStyle name="Note 2 7 3 2 2" xfId="21215"/>
    <cellStyle name="Note 2 7 4" xfId="20474"/>
    <cellStyle name="Note 2 7 4 2" xfId="20475"/>
    <cellStyle name="Note 2 7 4 2 2" xfId="21216"/>
    <cellStyle name="Note 2 7 5" xfId="20476"/>
    <cellStyle name="Note 2 7 6" xfId="20477"/>
    <cellStyle name="Note 2 7 7" xfId="20478"/>
    <cellStyle name="Note 2 7 7 2" xfId="21217"/>
    <cellStyle name="Note 2 8" xfId="20479"/>
    <cellStyle name="Note 2 8 2" xfId="20480"/>
    <cellStyle name="Note 2 8 2 2" xfId="21218"/>
    <cellStyle name="Note 2 8 3" xfId="20481"/>
    <cellStyle name="Note 2 8 3 2" xfId="21219"/>
    <cellStyle name="Note 2 8 4" xfId="20482"/>
    <cellStyle name="Note 2 8 4 2" xfId="21220"/>
    <cellStyle name="Note 2 8 5" xfId="20483"/>
    <cellStyle name="Note 2 8 5 2" xfId="21221"/>
    <cellStyle name="Note 2 9" xfId="20484"/>
    <cellStyle name="Note 2 9 2" xfId="20485"/>
    <cellStyle name="Note 2 9 2 2" xfId="21222"/>
    <cellStyle name="Note 2 9 3" xfId="20486"/>
    <cellStyle name="Note 2 9 3 2" xfId="21223"/>
    <cellStyle name="Note 2 9 4" xfId="20487"/>
    <cellStyle name="Note 2 9 4 2" xfId="21224"/>
    <cellStyle name="Note 2 9 5" xfId="20488"/>
    <cellStyle name="Note 2 9 5 2" xfId="21225"/>
    <cellStyle name="Note 3 2" xfId="20489"/>
    <cellStyle name="Note 3 2 2" xfId="20490"/>
    <cellStyle name="Note 3 2 2 2" xfId="21227"/>
    <cellStyle name="Note 3 2 3" xfId="20491"/>
    <cellStyle name="Note 3 2 4" xfId="21226"/>
    <cellStyle name="Note 3 3" xfId="20492"/>
    <cellStyle name="Note 3 3 2" xfId="20493"/>
    <cellStyle name="Note 3 3 3" xfId="21228"/>
    <cellStyle name="Note 3 4" xfId="20494"/>
    <cellStyle name="Note 3 4 2" xfId="21229"/>
    <cellStyle name="Note 3 5" xfId="20495"/>
    <cellStyle name="Note 4 2" xfId="20496"/>
    <cellStyle name="Note 4 2 2" xfId="20497"/>
    <cellStyle name="Note 4 2 2 2" xfId="21231"/>
    <cellStyle name="Note 4 2 3" xfId="20498"/>
    <cellStyle name="Note 4 2 4" xfId="21230"/>
    <cellStyle name="Note 4 3" xfId="20499"/>
    <cellStyle name="Note 4 4" xfId="20500"/>
    <cellStyle name="Note 4 4 2" xfId="21232"/>
    <cellStyle name="Note 4 5" xfId="20501"/>
    <cellStyle name="Note 5" xfId="20502"/>
    <cellStyle name="Note 5 2" xfId="20503"/>
    <cellStyle name="Note 5 2 2" xfId="20504"/>
    <cellStyle name="Note 5 2 3" xfId="21234"/>
    <cellStyle name="Note 5 3" xfId="20505"/>
    <cellStyle name="Note 5 3 2" xfId="20506"/>
    <cellStyle name="Note 5 3 3" xfId="21235"/>
    <cellStyle name="Note 5 4" xfId="20507"/>
    <cellStyle name="Note 5 4 2" xfId="21236"/>
    <cellStyle name="Note 5 5" xfId="20508"/>
    <cellStyle name="Note 5 6" xfId="21233"/>
    <cellStyle name="Note 6" xfId="20509"/>
    <cellStyle name="Note 6 2" xfId="20510"/>
    <cellStyle name="Note 6 2 2" xfId="20511"/>
    <cellStyle name="Note 6 2 3" xfId="21238"/>
    <cellStyle name="Note 6 3" xfId="20512"/>
    <cellStyle name="Note 6 4" xfId="20513"/>
    <cellStyle name="Note 6 5" xfId="21237"/>
    <cellStyle name="Note 7" xfId="20514"/>
    <cellStyle name="Note 7 2" xfId="21239"/>
    <cellStyle name="Note 8" xfId="20515"/>
    <cellStyle name="Note 8 2" xfId="20516"/>
    <cellStyle name="Note 8 2 2" xfId="21241"/>
    <cellStyle name="Note 8 3" xfId="21240"/>
    <cellStyle name="Note 9" xfId="20517"/>
    <cellStyle name="Note 9 2" xfId="21242"/>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243"/>
    <cellStyle name="OptionHeading" xfId="20525"/>
    <cellStyle name="OptionHeading 2" xfId="20526"/>
    <cellStyle name="OptionHeading 3" xfId="20527"/>
    <cellStyle name="Output 2" xfId="20528"/>
    <cellStyle name="Output 2 10" xfId="20529"/>
    <cellStyle name="Output 2 10 2" xfId="20530"/>
    <cellStyle name="Output 2 10 2 2" xfId="21245"/>
    <cellStyle name="Output 2 10 3" xfId="20531"/>
    <cellStyle name="Output 2 10 3 2" xfId="21246"/>
    <cellStyle name="Output 2 10 4" xfId="20532"/>
    <cellStyle name="Output 2 10 4 2" xfId="21247"/>
    <cellStyle name="Output 2 10 5" xfId="20533"/>
    <cellStyle name="Output 2 10 5 2" xfId="21248"/>
    <cellStyle name="Output 2 11" xfId="20534"/>
    <cellStyle name="Output 2 11 2" xfId="20535"/>
    <cellStyle name="Output 2 11 2 2" xfId="21250"/>
    <cellStyle name="Output 2 11 3" xfId="20536"/>
    <cellStyle name="Output 2 11 3 2" xfId="21251"/>
    <cellStyle name="Output 2 11 4" xfId="20537"/>
    <cellStyle name="Output 2 11 4 2" xfId="21252"/>
    <cellStyle name="Output 2 11 5" xfId="20538"/>
    <cellStyle name="Output 2 11 5 2" xfId="21253"/>
    <cellStyle name="Output 2 11 6" xfId="21249"/>
    <cellStyle name="Output 2 12" xfId="20539"/>
    <cellStyle name="Output 2 12 2" xfId="20540"/>
    <cellStyle name="Output 2 12 2 2" xfId="21255"/>
    <cellStyle name="Output 2 12 3" xfId="20541"/>
    <cellStyle name="Output 2 12 3 2" xfId="21256"/>
    <cellStyle name="Output 2 12 4" xfId="20542"/>
    <cellStyle name="Output 2 12 4 2" xfId="21257"/>
    <cellStyle name="Output 2 12 5" xfId="20543"/>
    <cellStyle name="Output 2 12 5 2" xfId="21258"/>
    <cellStyle name="Output 2 12 6" xfId="21254"/>
    <cellStyle name="Output 2 13" xfId="20544"/>
    <cellStyle name="Output 2 13 2" xfId="20545"/>
    <cellStyle name="Output 2 13 2 2" xfId="21260"/>
    <cellStyle name="Output 2 13 3" xfId="20546"/>
    <cellStyle name="Output 2 13 3 2" xfId="21261"/>
    <cellStyle name="Output 2 13 4" xfId="20547"/>
    <cellStyle name="Output 2 13 4 2" xfId="21262"/>
    <cellStyle name="Output 2 13 5" xfId="21259"/>
    <cellStyle name="Output 2 14" xfId="20548"/>
    <cellStyle name="Output 2 14 2" xfId="21263"/>
    <cellStyle name="Output 2 15" xfId="20549"/>
    <cellStyle name="Output 2 15 2" xfId="21264"/>
    <cellStyle name="Output 2 16" xfId="20550"/>
    <cellStyle name="Output 2 16 2" xfId="21265"/>
    <cellStyle name="Output 2 17" xfId="21244"/>
    <cellStyle name="Output 2 2" xfId="20551"/>
    <cellStyle name="Output 2 2 10" xfId="21266"/>
    <cellStyle name="Output 2 2 2" xfId="20552"/>
    <cellStyle name="Output 2 2 2 2" xfId="20553"/>
    <cellStyle name="Output 2 2 2 2 2" xfId="21268"/>
    <cellStyle name="Output 2 2 2 3" xfId="20554"/>
    <cellStyle name="Output 2 2 2 3 2" xfId="21269"/>
    <cellStyle name="Output 2 2 2 4" xfId="20555"/>
    <cellStyle name="Output 2 2 2 4 2" xfId="21270"/>
    <cellStyle name="Output 2 2 2 5" xfId="21267"/>
    <cellStyle name="Output 2 2 3" xfId="20556"/>
    <cellStyle name="Output 2 2 3 2" xfId="20557"/>
    <cellStyle name="Output 2 2 3 2 2" xfId="21272"/>
    <cellStyle name="Output 2 2 3 3" xfId="20558"/>
    <cellStyle name="Output 2 2 3 3 2" xfId="21273"/>
    <cellStyle name="Output 2 2 3 4" xfId="20559"/>
    <cellStyle name="Output 2 2 3 4 2" xfId="21274"/>
    <cellStyle name="Output 2 2 3 5" xfId="21271"/>
    <cellStyle name="Output 2 2 4" xfId="20560"/>
    <cellStyle name="Output 2 2 4 2" xfId="20561"/>
    <cellStyle name="Output 2 2 4 2 2" xfId="21276"/>
    <cellStyle name="Output 2 2 4 3" xfId="20562"/>
    <cellStyle name="Output 2 2 4 3 2" xfId="21277"/>
    <cellStyle name="Output 2 2 4 4" xfId="20563"/>
    <cellStyle name="Output 2 2 4 4 2" xfId="21278"/>
    <cellStyle name="Output 2 2 4 5" xfId="21275"/>
    <cellStyle name="Output 2 2 5" xfId="20564"/>
    <cellStyle name="Output 2 2 5 2" xfId="20565"/>
    <cellStyle name="Output 2 2 5 2 2" xfId="21280"/>
    <cellStyle name="Output 2 2 5 3" xfId="20566"/>
    <cellStyle name="Output 2 2 5 3 2" xfId="21281"/>
    <cellStyle name="Output 2 2 5 4" xfId="20567"/>
    <cellStyle name="Output 2 2 5 4 2" xfId="21282"/>
    <cellStyle name="Output 2 2 5 5" xfId="21279"/>
    <cellStyle name="Output 2 2 6" xfId="20568"/>
    <cellStyle name="Output 2 2 6 2" xfId="21283"/>
    <cellStyle name="Output 2 2 7" xfId="20569"/>
    <cellStyle name="Output 2 2 7 2" xfId="21284"/>
    <cellStyle name="Output 2 2 8" xfId="20570"/>
    <cellStyle name="Output 2 2 8 2" xfId="21285"/>
    <cellStyle name="Output 2 2 9" xfId="20571"/>
    <cellStyle name="Output 2 2 9 2" xfId="21286"/>
    <cellStyle name="Output 2 3" xfId="20572"/>
    <cellStyle name="Output 2 3 2" xfId="20573"/>
    <cellStyle name="Output 2 3 2 2" xfId="21287"/>
    <cellStyle name="Output 2 3 3" xfId="20574"/>
    <cellStyle name="Output 2 3 3 2" xfId="21288"/>
    <cellStyle name="Output 2 3 4" xfId="20575"/>
    <cellStyle name="Output 2 3 4 2" xfId="21289"/>
    <cellStyle name="Output 2 3 5" xfId="20576"/>
    <cellStyle name="Output 2 3 5 2" xfId="21290"/>
    <cellStyle name="Output 2 4" xfId="20577"/>
    <cellStyle name="Output 2 4 2" xfId="20578"/>
    <cellStyle name="Output 2 4 2 2" xfId="21291"/>
    <cellStyle name="Output 2 4 3" xfId="20579"/>
    <cellStyle name="Output 2 4 3 2" xfId="21292"/>
    <cellStyle name="Output 2 4 4" xfId="20580"/>
    <cellStyle name="Output 2 4 4 2" xfId="21293"/>
    <cellStyle name="Output 2 4 5" xfId="20581"/>
    <cellStyle name="Output 2 4 5 2" xfId="21294"/>
    <cellStyle name="Output 2 5" xfId="20582"/>
    <cellStyle name="Output 2 5 2" xfId="20583"/>
    <cellStyle name="Output 2 5 2 2" xfId="21295"/>
    <cellStyle name="Output 2 5 3" xfId="20584"/>
    <cellStyle name="Output 2 5 3 2" xfId="21296"/>
    <cellStyle name="Output 2 5 4" xfId="20585"/>
    <cellStyle name="Output 2 5 4 2" xfId="21297"/>
    <cellStyle name="Output 2 5 5" xfId="20586"/>
    <cellStyle name="Output 2 5 5 2" xfId="21298"/>
    <cellStyle name="Output 2 6" xfId="20587"/>
    <cellStyle name="Output 2 6 2" xfId="20588"/>
    <cellStyle name="Output 2 6 2 2" xfId="21299"/>
    <cellStyle name="Output 2 6 3" xfId="20589"/>
    <cellStyle name="Output 2 6 3 2" xfId="21300"/>
    <cellStyle name="Output 2 6 4" xfId="20590"/>
    <cellStyle name="Output 2 6 4 2" xfId="21301"/>
    <cellStyle name="Output 2 6 5" xfId="20591"/>
    <cellStyle name="Output 2 6 5 2" xfId="21302"/>
    <cellStyle name="Output 2 7" xfId="20592"/>
    <cellStyle name="Output 2 7 2" xfId="20593"/>
    <cellStyle name="Output 2 7 2 2" xfId="21303"/>
    <cellStyle name="Output 2 7 3" xfId="20594"/>
    <cellStyle name="Output 2 7 3 2" xfId="21304"/>
    <cellStyle name="Output 2 7 4" xfId="20595"/>
    <cellStyle name="Output 2 7 4 2" xfId="21305"/>
    <cellStyle name="Output 2 7 5" xfId="20596"/>
    <cellStyle name="Output 2 7 5 2" xfId="21306"/>
    <cellStyle name="Output 2 8" xfId="20597"/>
    <cellStyle name="Output 2 8 2" xfId="20598"/>
    <cellStyle name="Output 2 8 2 2" xfId="21307"/>
    <cellStyle name="Output 2 8 3" xfId="20599"/>
    <cellStyle name="Output 2 8 3 2" xfId="21308"/>
    <cellStyle name="Output 2 8 4" xfId="20600"/>
    <cellStyle name="Output 2 8 4 2" xfId="21309"/>
    <cellStyle name="Output 2 8 5" xfId="20601"/>
    <cellStyle name="Output 2 8 5 2" xfId="21310"/>
    <cellStyle name="Output 2 9" xfId="20602"/>
    <cellStyle name="Output 2 9 2" xfId="20603"/>
    <cellStyle name="Output 2 9 2 2" xfId="21311"/>
    <cellStyle name="Output 2 9 3" xfId="20604"/>
    <cellStyle name="Output 2 9 3 2" xfId="21312"/>
    <cellStyle name="Output 2 9 4" xfId="20605"/>
    <cellStyle name="Output 2 9 4 2" xfId="21313"/>
    <cellStyle name="Output 2 9 5" xfId="20606"/>
    <cellStyle name="Output 2 9 5 2" xfId="21314"/>
    <cellStyle name="Output 3" xfId="20607"/>
    <cellStyle name="Output 3 2" xfId="20608"/>
    <cellStyle name="Output 3 2 2" xfId="21316"/>
    <cellStyle name="Output 3 3" xfId="20609"/>
    <cellStyle name="Output 3 3 2" xfId="21317"/>
    <cellStyle name="Output 3 4" xfId="21315"/>
    <cellStyle name="Output 4" xfId="20610"/>
    <cellStyle name="Output 4 2" xfId="20611"/>
    <cellStyle name="Output 4 2 2" xfId="21319"/>
    <cellStyle name="Output 4 3" xfId="20612"/>
    <cellStyle name="Output 4 3 2" xfId="21320"/>
    <cellStyle name="Output 4 4" xfId="21318"/>
    <cellStyle name="Output 5" xfId="20613"/>
    <cellStyle name="Output 5 2" xfId="20614"/>
    <cellStyle name="Output 5 2 2" xfId="21322"/>
    <cellStyle name="Output 5 3" xfId="20615"/>
    <cellStyle name="Output 5 3 2" xfId="21323"/>
    <cellStyle name="Output 5 4" xfId="21321"/>
    <cellStyle name="Output 6" xfId="20616"/>
    <cellStyle name="Output 6 2" xfId="20617"/>
    <cellStyle name="Output 6 2 2" xfId="21325"/>
    <cellStyle name="Output 6 3" xfId="20618"/>
    <cellStyle name="Output 6 3 2" xfId="21326"/>
    <cellStyle name="Output 6 4" xfId="21324"/>
    <cellStyle name="Output 7" xfId="20619"/>
    <cellStyle name="Output 7 2" xfId="21327"/>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328"/>
    <cellStyle name="showParameterE" xfId="20787"/>
    <cellStyle name="showParameterE 2" xfId="21329"/>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331"/>
    <cellStyle name="Total 2 10 3" xfId="20826"/>
    <cellStyle name="Total 2 10 3 2" xfId="21332"/>
    <cellStyle name="Total 2 10 4" xfId="20827"/>
    <cellStyle name="Total 2 10 4 2" xfId="21333"/>
    <cellStyle name="Total 2 10 5" xfId="20828"/>
    <cellStyle name="Total 2 10 5 2" xfId="21334"/>
    <cellStyle name="Total 2 11" xfId="20829"/>
    <cellStyle name="Total 2 11 2" xfId="20830"/>
    <cellStyle name="Total 2 11 2 2" xfId="21336"/>
    <cellStyle name="Total 2 11 3" xfId="20831"/>
    <cellStyle name="Total 2 11 3 2" xfId="21337"/>
    <cellStyle name="Total 2 11 4" xfId="20832"/>
    <cellStyle name="Total 2 11 4 2" xfId="21338"/>
    <cellStyle name="Total 2 11 5" xfId="20833"/>
    <cellStyle name="Total 2 11 5 2" xfId="21339"/>
    <cellStyle name="Total 2 11 6" xfId="21335"/>
    <cellStyle name="Total 2 12" xfId="20834"/>
    <cellStyle name="Total 2 12 2" xfId="20835"/>
    <cellStyle name="Total 2 12 2 2" xfId="21341"/>
    <cellStyle name="Total 2 12 3" xfId="20836"/>
    <cellStyle name="Total 2 12 3 2" xfId="21342"/>
    <cellStyle name="Total 2 12 4" xfId="20837"/>
    <cellStyle name="Total 2 12 4 2" xfId="21343"/>
    <cellStyle name="Total 2 12 5" xfId="20838"/>
    <cellStyle name="Total 2 12 5 2" xfId="21344"/>
    <cellStyle name="Total 2 12 6" xfId="21340"/>
    <cellStyle name="Total 2 13" xfId="20839"/>
    <cellStyle name="Total 2 13 2" xfId="20840"/>
    <cellStyle name="Total 2 13 2 2" xfId="21346"/>
    <cellStyle name="Total 2 13 3" xfId="20841"/>
    <cellStyle name="Total 2 13 3 2" xfId="21347"/>
    <cellStyle name="Total 2 13 4" xfId="20842"/>
    <cellStyle name="Total 2 13 4 2" xfId="21348"/>
    <cellStyle name="Total 2 13 5" xfId="21345"/>
    <cellStyle name="Total 2 14" xfId="20843"/>
    <cellStyle name="Total 2 14 2" xfId="21349"/>
    <cellStyle name="Total 2 15" xfId="20844"/>
    <cellStyle name="Total 2 15 2" xfId="21350"/>
    <cellStyle name="Total 2 16" xfId="20845"/>
    <cellStyle name="Total 2 16 2" xfId="21351"/>
    <cellStyle name="Total 2 17" xfId="21330"/>
    <cellStyle name="Total 2 2" xfId="20846"/>
    <cellStyle name="Total 2 2 10" xfId="21352"/>
    <cellStyle name="Total 2 2 2" xfId="20847"/>
    <cellStyle name="Total 2 2 2 2" xfId="20848"/>
    <cellStyle name="Total 2 2 2 2 2" xfId="21354"/>
    <cellStyle name="Total 2 2 2 3" xfId="20849"/>
    <cellStyle name="Total 2 2 2 3 2" xfId="21355"/>
    <cellStyle name="Total 2 2 2 4" xfId="20850"/>
    <cellStyle name="Total 2 2 2 4 2" xfId="21356"/>
    <cellStyle name="Total 2 2 2 5" xfId="21353"/>
    <cellStyle name="Total 2 2 3" xfId="20851"/>
    <cellStyle name="Total 2 2 3 2" xfId="20852"/>
    <cellStyle name="Total 2 2 3 2 2" xfId="21358"/>
    <cellStyle name="Total 2 2 3 3" xfId="20853"/>
    <cellStyle name="Total 2 2 3 3 2" xfId="21359"/>
    <cellStyle name="Total 2 2 3 4" xfId="20854"/>
    <cellStyle name="Total 2 2 3 4 2" xfId="21360"/>
    <cellStyle name="Total 2 2 3 5" xfId="21357"/>
    <cellStyle name="Total 2 2 4" xfId="20855"/>
    <cellStyle name="Total 2 2 4 2" xfId="20856"/>
    <cellStyle name="Total 2 2 4 2 2" xfId="21362"/>
    <cellStyle name="Total 2 2 4 3" xfId="20857"/>
    <cellStyle name="Total 2 2 4 3 2" xfId="21363"/>
    <cellStyle name="Total 2 2 4 4" xfId="20858"/>
    <cellStyle name="Total 2 2 4 4 2" xfId="21364"/>
    <cellStyle name="Total 2 2 4 5" xfId="21361"/>
    <cellStyle name="Total 2 2 5" xfId="20859"/>
    <cellStyle name="Total 2 2 5 2" xfId="20860"/>
    <cellStyle name="Total 2 2 5 2 2" xfId="21366"/>
    <cellStyle name="Total 2 2 5 3" xfId="20861"/>
    <cellStyle name="Total 2 2 5 3 2" xfId="21367"/>
    <cellStyle name="Total 2 2 5 4" xfId="20862"/>
    <cellStyle name="Total 2 2 5 4 2" xfId="21368"/>
    <cellStyle name="Total 2 2 5 5" xfId="21365"/>
    <cellStyle name="Total 2 2 6" xfId="20863"/>
    <cellStyle name="Total 2 2 6 2" xfId="21369"/>
    <cellStyle name="Total 2 2 7" xfId="20864"/>
    <cellStyle name="Total 2 2 7 2" xfId="21370"/>
    <cellStyle name="Total 2 2 8" xfId="20865"/>
    <cellStyle name="Total 2 2 8 2" xfId="21371"/>
    <cellStyle name="Total 2 2 9" xfId="20866"/>
    <cellStyle name="Total 2 2 9 2" xfId="21372"/>
    <cellStyle name="Total 2 3" xfId="20867"/>
    <cellStyle name="Total 2 3 2" xfId="20868"/>
    <cellStyle name="Total 2 3 2 2" xfId="21373"/>
    <cellStyle name="Total 2 3 3" xfId="20869"/>
    <cellStyle name="Total 2 3 3 2" xfId="21374"/>
    <cellStyle name="Total 2 3 4" xfId="20870"/>
    <cellStyle name="Total 2 3 4 2" xfId="21375"/>
    <cellStyle name="Total 2 3 5" xfId="20871"/>
    <cellStyle name="Total 2 3 5 2" xfId="21376"/>
    <cellStyle name="Total 2 4" xfId="20872"/>
    <cellStyle name="Total 2 4 2" xfId="20873"/>
    <cellStyle name="Total 2 4 2 2" xfId="21377"/>
    <cellStyle name="Total 2 4 3" xfId="20874"/>
    <cellStyle name="Total 2 4 3 2" xfId="21378"/>
    <cellStyle name="Total 2 4 4" xfId="20875"/>
    <cellStyle name="Total 2 4 4 2" xfId="21379"/>
    <cellStyle name="Total 2 4 5" xfId="20876"/>
    <cellStyle name="Total 2 4 5 2" xfId="21380"/>
    <cellStyle name="Total 2 5" xfId="20877"/>
    <cellStyle name="Total 2 5 2" xfId="20878"/>
    <cellStyle name="Total 2 5 2 2" xfId="21381"/>
    <cellStyle name="Total 2 5 3" xfId="20879"/>
    <cellStyle name="Total 2 5 3 2" xfId="21382"/>
    <cellStyle name="Total 2 5 4" xfId="20880"/>
    <cellStyle name="Total 2 5 4 2" xfId="21383"/>
    <cellStyle name="Total 2 5 5" xfId="20881"/>
    <cellStyle name="Total 2 5 5 2" xfId="21384"/>
    <cellStyle name="Total 2 6" xfId="20882"/>
    <cellStyle name="Total 2 6 2" xfId="20883"/>
    <cellStyle name="Total 2 6 2 2" xfId="21385"/>
    <cellStyle name="Total 2 6 3" xfId="20884"/>
    <cellStyle name="Total 2 6 3 2" xfId="21386"/>
    <cellStyle name="Total 2 6 4" xfId="20885"/>
    <cellStyle name="Total 2 6 4 2" xfId="21387"/>
    <cellStyle name="Total 2 6 5" xfId="20886"/>
    <cellStyle name="Total 2 6 5 2" xfId="21388"/>
    <cellStyle name="Total 2 7" xfId="20887"/>
    <cellStyle name="Total 2 7 2" xfId="20888"/>
    <cellStyle name="Total 2 7 2 2" xfId="21389"/>
    <cellStyle name="Total 2 7 3" xfId="20889"/>
    <cellStyle name="Total 2 7 3 2" xfId="21390"/>
    <cellStyle name="Total 2 7 4" xfId="20890"/>
    <cellStyle name="Total 2 7 4 2" xfId="21391"/>
    <cellStyle name="Total 2 7 5" xfId="20891"/>
    <cellStyle name="Total 2 7 5 2" xfId="21392"/>
    <cellStyle name="Total 2 8" xfId="20892"/>
    <cellStyle name="Total 2 8 2" xfId="20893"/>
    <cellStyle name="Total 2 8 2 2" xfId="21393"/>
    <cellStyle name="Total 2 8 3" xfId="20894"/>
    <cellStyle name="Total 2 8 3 2" xfId="21394"/>
    <cellStyle name="Total 2 8 4" xfId="20895"/>
    <cellStyle name="Total 2 8 4 2" xfId="21395"/>
    <cellStyle name="Total 2 8 5" xfId="20896"/>
    <cellStyle name="Total 2 8 5 2" xfId="21396"/>
    <cellStyle name="Total 2 9" xfId="20897"/>
    <cellStyle name="Total 2 9 2" xfId="20898"/>
    <cellStyle name="Total 2 9 2 2" xfId="21397"/>
    <cellStyle name="Total 2 9 3" xfId="20899"/>
    <cellStyle name="Total 2 9 3 2" xfId="21398"/>
    <cellStyle name="Total 2 9 4" xfId="20900"/>
    <cellStyle name="Total 2 9 4 2" xfId="21399"/>
    <cellStyle name="Total 2 9 5" xfId="20901"/>
    <cellStyle name="Total 2 9 5 2" xfId="21400"/>
    <cellStyle name="Total 3" xfId="20902"/>
    <cellStyle name="Total 3 2" xfId="20903"/>
    <cellStyle name="Total 3 2 2" xfId="21402"/>
    <cellStyle name="Total 3 3" xfId="20904"/>
    <cellStyle name="Total 3 3 2" xfId="21403"/>
    <cellStyle name="Total 3 4" xfId="21401"/>
    <cellStyle name="Total 4" xfId="20905"/>
    <cellStyle name="Total 4 2" xfId="20906"/>
    <cellStyle name="Total 4 2 2" xfId="21405"/>
    <cellStyle name="Total 4 3" xfId="20907"/>
    <cellStyle name="Total 4 3 2" xfId="21406"/>
    <cellStyle name="Total 4 4" xfId="21404"/>
    <cellStyle name="Total 5" xfId="20908"/>
    <cellStyle name="Total 5 2" xfId="20909"/>
    <cellStyle name="Total 5 2 2" xfId="21408"/>
    <cellStyle name="Total 5 3" xfId="20910"/>
    <cellStyle name="Total 5 3 2" xfId="21409"/>
    <cellStyle name="Total 5 4" xfId="21407"/>
    <cellStyle name="Total 6" xfId="20911"/>
    <cellStyle name="Total 6 2" xfId="20912"/>
    <cellStyle name="Total 6 2 2" xfId="21411"/>
    <cellStyle name="Total 6 3" xfId="20913"/>
    <cellStyle name="Total 6 3 2" xfId="21412"/>
    <cellStyle name="Total 6 4" xfId="21410"/>
    <cellStyle name="Total 7" xfId="20914"/>
    <cellStyle name="Total 7 2" xfId="21413"/>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ziraatbank\files\5.HeadOffice\Accounting%20Deparment\Accounting\GAMCHVIRVALOBA%20-%20PG1%202017-2021\PG1-03.2020\NBG-20210930\FINAL\PG1-BZB-QQ-2021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RC"/>
      <sheetName val="3. 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sheetData sheetId="1"/>
      <sheetData sheetId="2"/>
      <sheetData sheetId="3"/>
      <sheetData sheetId="4"/>
      <sheetData sheetId="5"/>
      <sheetData sheetId="6"/>
      <sheetData sheetId="7">
        <row r="21">
          <cell r="E21">
            <v>135802630.49970004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zoomScaleNormal="100" workbookViewId="0">
      <selection activeCell="C2" sqref="C2"/>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62"/>
      <c r="B1" s="207" t="s">
        <v>344</v>
      </c>
      <c r="C1" s="162"/>
    </row>
    <row r="2" spans="1:3">
      <c r="A2" s="208">
        <v>1</v>
      </c>
      <c r="B2" s="357" t="s">
        <v>345</v>
      </c>
      <c r="C2" s="634" t="s">
        <v>742</v>
      </c>
    </row>
    <row r="3" spans="1:3" ht="15">
      <c r="A3" s="208">
        <v>2</v>
      </c>
      <c r="B3" s="358" t="s">
        <v>341</v>
      </c>
      <c r="C3" s="650" t="s">
        <v>743</v>
      </c>
    </row>
    <row r="4" spans="1:3" ht="15">
      <c r="A4" s="208">
        <v>3</v>
      </c>
      <c r="B4" s="359" t="s">
        <v>346</v>
      </c>
      <c r="C4" s="650" t="s">
        <v>744</v>
      </c>
    </row>
    <row r="5" spans="1:3" ht="15">
      <c r="A5" s="209">
        <v>4</v>
      </c>
      <c r="B5" s="360" t="s">
        <v>342</v>
      </c>
      <c r="C5" s="650" t="s">
        <v>741</v>
      </c>
    </row>
    <row r="6" spans="1:3" s="210" customFormat="1" ht="45.75" customHeight="1">
      <c r="A6" s="673" t="s">
        <v>420</v>
      </c>
      <c r="B6" s="674"/>
      <c r="C6" s="674"/>
    </row>
    <row r="7" spans="1:3" ht="15">
      <c r="A7" s="211" t="s">
        <v>30</v>
      </c>
      <c r="B7" s="207" t="s">
        <v>343</v>
      </c>
    </row>
    <row r="8" spans="1:3">
      <c r="A8" s="162">
        <v>1</v>
      </c>
      <c r="B8" s="252" t="s">
        <v>21</v>
      </c>
    </row>
    <row r="9" spans="1:3">
      <c r="A9" s="162">
        <v>2</v>
      </c>
      <c r="B9" s="253" t="s">
        <v>22</v>
      </c>
    </row>
    <row r="10" spans="1:3">
      <c r="A10" s="162">
        <v>3</v>
      </c>
      <c r="B10" s="253" t="s">
        <v>23</v>
      </c>
    </row>
    <row r="11" spans="1:3">
      <c r="A11" s="162">
        <v>4</v>
      </c>
      <c r="B11" s="253" t="s">
        <v>24</v>
      </c>
      <c r="C11" s="89"/>
    </row>
    <row r="12" spans="1:3">
      <c r="A12" s="162">
        <v>5</v>
      </c>
      <c r="B12" s="253" t="s">
        <v>25</v>
      </c>
    </row>
    <row r="13" spans="1:3">
      <c r="A13" s="162">
        <v>6</v>
      </c>
      <c r="B13" s="254" t="s">
        <v>353</v>
      </c>
    </row>
    <row r="14" spans="1:3">
      <c r="A14" s="162">
        <v>7</v>
      </c>
      <c r="B14" s="253" t="s">
        <v>347</v>
      </c>
    </row>
    <row r="15" spans="1:3">
      <c r="A15" s="162">
        <v>8</v>
      </c>
      <c r="B15" s="253" t="s">
        <v>348</v>
      </c>
    </row>
    <row r="16" spans="1:3">
      <c r="A16" s="162">
        <v>9</v>
      </c>
      <c r="B16" s="253" t="s">
        <v>26</v>
      </c>
    </row>
    <row r="17" spans="1:2">
      <c r="A17" s="356" t="s">
        <v>419</v>
      </c>
      <c r="B17" s="355" t="s">
        <v>406</v>
      </c>
    </row>
    <row r="18" spans="1:2">
      <c r="A18" s="162">
        <v>10</v>
      </c>
      <c r="B18" s="253" t="s">
        <v>27</v>
      </c>
    </row>
    <row r="19" spans="1:2">
      <c r="A19" s="162">
        <v>11</v>
      </c>
      <c r="B19" s="254" t="s">
        <v>349</v>
      </c>
    </row>
    <row r="20" spans="1:2">
      <c r="A20" s="162">
        <v>12</v>
      </c>
      <c r="B20" s="254" t="s">
        <v>28</v>
      </c>
    </row>
    <row r="21" spans="1:2">
      <c r="A21" s="407">
        <v>13</v>
      </c>
      <c r="B21" s="408" t="s">
        <v>350</v>
      </c>
    </row>
    <row r="22" spans="1:2">
      <c r="A22" s="407">
        <v>14</v>
      </c>
      <c r="B22" s="409" t="s">
        <v>377</v>
      </c>
    </row>
    <row r="23" spans="1:2">
      <c r="A23" s="410">
        <v>15</v>
      </c>
      <c r="B23" s="411" t="s">
        <v>29</v>
      </c>
    </row>
    <row r="24" spans="1:2">
      <c r="A24" s="410">
        <v>15.1</v>
      </c>
      <c r="B24" s="412" t="s">
        <v>433</v>
      </c>
    </row>
    <row r="25" spans="1:2">
      <c r="A25" s="410">
        <v>16</v>
      </c>
      <c r="B25" s="412" t="s">
        <v>497</v>
      </c>
    </row>
    <row r="26" spans="1:2">
      <c r="A26" s="410">
        <v>17</v>
      </c>
      <c r="B26" s="412" t="s">
        <v>538</v>
      </c>
    </row>
    <row r="27" spans="1:2">
      <c r="A27" s="410">
        <v>18</v>
      </c>
      <c r="B27" s="412" t="s">
        <v>708</v>
      </c>
    </row>
    <row r="28" spans="1:2">
      <c r="A28" s="410">
        <v>19</v>
      </c>
      <c r="B28" s="412" t="s">
        <v>709</v>
      </c>
    </row>
    <row r="29" spans="1:2">
      <c r="A29" s="410">
        <v>20</v>
      </c>
      <c r="B29" s="500" t="s">
        <v>539</v>
      </c>
    </row>
    <row r="30" spans="1:2">
      <c r="A30" s="410">
        <v>21</v>
      </c>
      <c r="B30" s="412" t="s">
        <v>705</v>
      </c>
    </row>
    <row r="31" spans="1:2">
      <c r="A31" s="410">
        <v>22</v>
      </c>
      <c r="B31" s="412" t="s">
        <v>540</v>
      </c>
    </row>
    <row r="32" spans="1:2">
      <c r="A32" s="410">
        <v>23</v>
      </c>
      <c r="B32" s="412" t="s">
        <v>541</v>
      </c>
    </row>
    <row r="33" spans="1:2">
      <c r="A33" s="410">
        <v>24</v>
      </c>
      <c r="B33" s="412" t="s">
        <v>542</v>
      </c>
    </row>
    <row r="34" spans="1:2">
      <c r="A34" s="410">
        <v>25</v>
      </c>
      <c r="B34" s="412" t="s">
        <v>543</v>
      </c>
    </row>
    <row r="35" spans="1:2">
      <c r="A35" s="410">
        <v>26</v>
      </c>
      <c r="B35" s="412" t="s">
        <v>740</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C6" sqref="C6:C52"/>
    </sheetView>
  </sheetViews>
  <sheetFormatPr defaultColWidth="9.140625" defaultRowHeight="12.75"/>
  <cols>
    <col min="1" max="1" width="9.5703125" style="92"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80" customFormat="1" ht="15.75" customHeight="1">
      <c r="A2" s="80" t="s">
        <v>32</v>
      </c>
      <c r="B2" s="649">
        <f>'1. key ratios '!$B$2</f>
        <v>44469</v>
      </c>
    </row>
    <row r="3" spans="1:3" s="80" customFormat="1" ht="15.75" customHeight="1"/>
    <row r="4" spans="1:3" ht="13.5" thickBot="1">
      <c r="A4" s="92" t="s">
        <v>246</v>
      </c>
      <c r="B4" s="143" t="s">
        <v>245</v>
      </c>
    </row>
    <row r="5" spans="1:3">
      <c r="A5" s="93" t="s">
        <v>6</v>
      </c>
      <c r="B5" s="94"/>
      <c r="C5" s="95" t="s">
        <v>74</v>
      </c>
    </row>
    <row r="6" spans="1:3">
      <c r="A6" s="96">
        <v>1</v>
      </c>
      <c r="B6" s="97" t="s">
        <v>244</v>
      </c>
      <c r="C6" s="616">
        <f>SUM(C7:C11)</f>
        <v>59154729.723499998</v>
      </c>
    </row>
    <row r="7" spans="1:3">
      <c r="A7" s="96">
        <v>2</v>
      </c>
      <c r="B7" s="98" t="s">
        <v>243</v>
      </c>
      <c r="C7" s="615">
        <v>50000000</v>
      </c>
    </row>
    <row r="8" spans="1:3">
      <c r="A8" s="96">
        <v>3</v>
      </c>
      <c r="B8" s="99" t="s">
        <v>242</v>
      </c>
      <c r="C8" s="615"/>
    </row>
    <row r="9" spans="1:3">
      <c r="A9" s="96">
        <v>4</v>
      </c>
      <c r="B9" s="99" t="s">
        <v>241</v>
      </c>
      <c r="C9" s="615"/>
    </row>
    <row r="10" spans="1:3">
      <c r="A10" s="96">
        <v>5</v>
      </c>
      <c r="B10" s="99" t="s">
        <v>240</v>
      </c>
      <c r="C10" s="615"/>
    </row>
    <row r="11" spans="1:3">
      <c r="A11" s="96">
        <v>6</v>
      </c>
      <c r="B11" s="100" t="s">
        <v>239</v>
      </c>
      <c r="C11" s="615">
        <v>9154729.7235000003</v>
      </c>
    </row>
    <row r="12" spans="1:3" s="65" customFormat="1">
      <c r="A12" s="96">
        <v>7</v>
      </c>
      <c r="B12" s="97" t="s">
        <v>238</v>
      </c>
      <c r="C12" s="614">
        <f>SUM(C13:C27)</f>
        <v>798632.24</v>
      </c>
    </row>
    <row r="13" spans="1:3" s="65" customFormat="1">
      <c r="A13" s="96">
        <v>8</v>
      </c>
      <c r="B13" s="101" t="s">
        <v>237</v>
      </c>
      <c r="C13" s="613"/>
    </row>
    <row r="14" spans="1:3" s="65" customFormat="1" ht="25.5">
      <c r="A14" s="96">
        <v>9</v>
      </c>
      <c r="B14" s="102" t="s">
        <v>236</v>
      </c>
      <c r="C14" s="613"/>
    </row>
    <row r="15" spans="1:3" s="65" customFormat="1">
      <c r="A15" s="96">
        <v>10</v>
      </c>
      <c r="B15" s="103" t="s">
        <v>235</v>
      </c>
      <c r="C15" s="613">
        <v>798632.24</v>
      </c>
    </row>
    <row r="16" spans="1:3" s="65" customFormat="1">
      <c r="A16" s="96">
        <v>11</v>
      </c>
      <c r="B16" s="104" t="s">
        <v>234</v>
      </c>
      <c r="C16" s="613"/>
    </row>
    <row r="17" spans="1:3" s="65" customFormat="1">
      <c r="A17" s="96">
        <v>12</v>
      </c>
      <c r="B17" s="103" t="s">
        <v>233</v>
      </c>
      <c r="C17" s="613"/>
    </row>
    <row r="18" spans="1:3" s="65" customFormat="1">
      <c r="A18" s="96">
        <v>13</v>
      </c>
      <c r="B18" s="103" t="s">
        <v>232</v>
      </c>
      <c r="C18" s="613"/>
    </row>
    <row r="19" spans="1:3" s="65" customFormat="1">
      <c r="A19" s="96">
        <v>14</v>
      </c>
      <c r="B19" s="103" t="s">
        <v>231</v>
      </c>
      <c r="C19" s="613"/>
    </row>
    <row r="20" spans="1:3" s="65" customFormat="1">
      <c r="A20" s="96">
        <v>15</v>
      </c>
      <c r="B20" s="103" t="s">
        <v>230</v>
      </c>
      <c r="C20" s="613"/>
    </row>
    <row r="21" spans="1:3" s="65" customFormat="1" ht="25.5">
      <c r="A21" s="96">
        <v>16</v>
      </c>
      <c r="B21" s="102" t="s">
        <v>229</v>
      </c>
      <c r="C21" s="613"/>
    </row>
    <row r="22" spans="1:3" s="65" customFormat="1">
      <c r="A22" s="96">
        <v>17</v>
      </c>
      <c r="B22" s="105" t="s">
        <v>228</v>
      </c>
      <c r="C22" s="613"/>
    </row>
    <row r="23" spans="1:3" s="65" customFormat="1">
      <c r="A23" s="96">
        <v>18</v>
      </c>
      <c r="B23" s="102" t="s">
        <v>227</v>
      </c>
      <c r="C23" s="613"/>
    </row>
    <row r="24" spans="1:3" s="65" customFormat="1" ht="25.5">
      <c r="A24" s="96">
        <v>19</v>
      </c>
      <c r="B24" s="102" t="s">
        <v>204</v>
      </c>
      <c r="C24" s="613"/>
    </row>
    <row r="25" spans="1:3" s="65" customFormat="1">
      <c r="A25" s="96">
        <v>20</v>
      </c>
      <c r="B25" s="106" t="s">
        <v>226</v>
      </c>
      <c r="C25" s="613"/>
    </row>
    <row r="26" spans="1:3" s="65" customFormat="1">
      <c r="A26" s="96">
        <v>21</v>
      </c>
      <c r="B26" s="106" t="s">
        <v>225</v>
      </c>
      <c r="C26" s="613"/>
    </row>
    <row r="27" spans="1:3" s="65" customFormat="1">
      <c r="A27" s="96">
        <v>22</v>
      </c>
      <c r="B27" s="106" t="s">
        <v>224</v>
      </c>
      <c r="C27" s="613"/>
    </row>
    <row r="28" spans="1:3" s="65" customFormat="1">
      <c r="A28" s="96">
        <v>23</v>
      </c>
      <c r="B28" s="107" t="s">
        <v>223</v>
      </c>
      <c r="C28" s="614">
        <f>C6-C12</f>
        <v>58356097.483499996</v>
      </c>
    </row>
    <row r="29" spans="1:3" s="65" customFormat="1">
      <c r="A29" s="108"/>
      <c r="B29" s="109"/>
      <c r="C29" s="613"/>
    </row>
    <row r="30" spans="1:3" s="65" customFormat="1">
      <c r="A30" s="108">
        <v>24</v>
      </c>
      <c r="B30" s="107" t="s">
        <v>222</v>
      </c>
      <c r="C30" s="614">
        <f>C31+C34</f>
        <v>0</v>
      </c>
    </row>
    <row r="31" spans="1:3" s="65" customFormat="1">
      <c r="A31" s="108">
        <v>25</v>
      </c>
      <c r="B31" s="99" t="s">
        <v>221</v>
      </c>
      <c r="C31" s="612">
        <f>C32+C33</f>
        <v>0</v>
      </c>
    </row>
    <row r="32" spans="1:3" s="65" customFormat="1">
      <c r="A32" s="108">
        <v>26</v>
      </c>
      <c r="B32" s="110" t="s">
        <v>302</v>
      </c>
      <c r="C32" s="613"/>
    </row>
    <row r="33" spans="1:3" s="65" customFormat="1">
      <c r="A33" s="108">
        <v>27</v>
      </c>
      <c r="B33" s="110" t="s">
        <v>220</v>
      </c>
      <c r="C33" s="613"/>
    </row>
    <row r="34" spans="1:3" s="65" customFormat="1">
      <c r="A34" s="108">
        <v>28</v>
      </c>
      <c r="B34" s="99" t="s">
        <v>219</v>
      </c>
      <c r="C34" s="613"/>
    </row>
    <row r="35" spans="1:3" s="65" customFormat="1">
      <c r="A35" s="108">
        <v>29</v>
      </c>
      <c r="B35" s="107" t="s">
        <v>218</v>
      </c>
      <c r="C35" s="614">
        <f>SUM(C36:C40)</f>
        <v>0</v>
      </c>
    </row>
    <row r="36" spans="1:3" s="65" customFormat="1">
      <c r="A36" s="108">
        <v>30</v>
      </c>
      <c r="B36" s="102" t="s">
        <v>217</v>
      </c>
      <c r="C36" s="613"/>
    </row>
    <row r="37" spans="1:3" s="65" customFormat="1">
      <c r="A37" s="108">
        <v>31</v>
      </c>
      <c r="B37" s="103" t="s">
        <v>216</v>
      </c>
      <c r="C37" s="613"/>
    </row>
    <row r="38" spans="1:3" s="65" customFormat="1" ht="25.5">
      <c r="A38" s="108">
        <v>32</v>
      </c>
      <c r="B38" s="102" t="s">
        <v>215</v>
      </c>
      <c r="C38" s="613"/>
    </row>
    <row r="39" spans="1:3" s="65" customFormat="1" ht="25.5">
      <c r="A39" s="108">
        <v>33</v>
      </c>
      <c r="B39" s="102" t="s">
        <v>204</v>
      </c>
      <c r="C39" s="613"/>
    </row>
    <row r="40" spans="1:3" s="65" customFormat="1">
      <c r="A40" s="108">
        <v>34</v>
      </c>
      <c r="B40" s="106" t="s">
        <v>214</v>
      </c>
      <c r="C40" s="613"/>
    </row>
    <row r="41" spans="1:3" s="65" customFormat="1">
      <c r="A41" s="108">
        <v>35</v>
      </c>
      <c r="B41" s="107" t="s">
        <v>213</v>
      </c>
      <c r="C41" s="614">
        <f>C30-C35</f>
        <v>0</v>
      </c>
    </row>
    <row r="42" spans="1:3" s="65" customFormat="1">
      <c r="A42" s="108"/>
      <c r="B42" s="109"/>
      <c r="C42" s="613"/>
    </row>
    <row r="43" spans="1:3" s="65" customFormat="1">
      <c r="A43" s="108">
        <v>36</v>
      </c>
      <c r="B43" s="111" t="s">
        <v>212</v>
      </c>
      <c r="C43" s="614">
        <f>SUM(C44:C46)</f>
        <v>1669853.3978153749</v>
      </c>
    </row>
    <row r="44" spans="1:3" s="65" customFormat="1">
      <c r="A44" s="108">
        <v>37</v>
      </c>
      <c r="B44" s="99" t="s">
        <v>211</v>
      </c>
      <c r="C44" s="613"/>
    </row>
    <row r="45" spans="1:3" s="65" customFormat="1">
      <c r="A45" s="108">
        <v>38</v>
      </c>
      <c r="B45" s="99" t="s">
        <v>210</v>
      </c>
      <c r="C45" s="613"/>
    </row>
    <row r="46" spans="1:3" s="65" customFormat="1">
      <c r="A46" s="108">
        <v>39</v>
      </c>
      <c r="B46" s="99" t="s">
        <v>209</v>
      </c>
      <c r="C46" s="613">
        <v>1669853.3978153749</v>
      </c>
    </row>
    <row r="47" spans="1:3" s="65" customFormat="1">
      <c r="A47" s="108">
        <v>40</v>
      </c>
      <c r="B47" s="111" t="s">
        <v>208</v>
      </c>
      <c r="C47" s="614">
        <f>SUM(C48:C51)</f>
        <v>0</v>
      </c>
    </row>
    <row r="48" spans="1:3" s="65" customFormat="1">
      <c r="A48" s="108">
        <v>41</v>
      </c>
      <c r="B48" s="102" t="s">
        <v>207</v>
      </c>
      <c r="C48" s="613"/>
    </row>
    <row r="49" spans="1:3" s="65" customFormat="1">
      <c r="A49" s="108">
        <v>42</v>
      </c>
      <c r="B49" s="103" t="s">
        <v>206</v>
      </c>
      <c r="C49" s="613"/>
    </row>
    <row r="50" spans="1:3" s="65" customFormat="1">
      <c r="A50" s="108">
        <v>43</v>
      </c>
      <c r="B50" s="102" t="s">
        <v>205</v>
      </c>
      <c r="C50" s="613"/>
    </row>
    <row r="51" spans="1:3" s="65" customFormat="1" ht="25.5">
      <c r="A51" s="108">
        <v>44</v>
      </c>
      <c r="B51" s="102" t="s">
        <v>204</v>
      </c>
      <c r="C51" s="613"/>
    </row>
    <row r="52" spans="1:3" s="65" customFormat="1" ht="13.5" thickBot="1">
      <c r="A52" s="112">
        <v>45</v>
      </c>
      <c r="B52" s="113" t="s">
        <v>203</v>
      </c>
      <c r="C52" s="611">
        <f>C43-C47</f>
        <v>1669853.3978153749</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F13" sqref="F13"/>
    </sheetView>
  </sheetViews>
  <sheetFormatPr defaultColWidth="9.140625" defaultRowHeight="12.75"/>
  <cols>
    <col min="1" max="1" width="9.42578125" style="268" bestFit="1" customWidth="1"/>
    <col min="2" max="2" width="59" style="268" customWidth="1"/>
    <col min="3" max="3" width="16.7109375" style="268" bestFit="1" customWidth="1"/>
    <col min="4" max="4" width="13.28515625" style="268" bestFit="1" customWidth="1"/>
    <col min="5" max="16384" width="9.140625" style="268"/>
  </cols>
  <sheetData>
    <row r="1" spans="1:4" ht="15">
      <c r="A1" s="339" t="s">
        <v>31</v>
      </c>
      <c r="B1" s="3" t="str">
        <f>'Info '!C2</f>
        <v>JSC Ziraat Bank Georgia</v>
      </c>
    </row>
    <row r="2" spans="1:4" s="235" customFormat="1" ht="15.75" customHeight="1">
      <c r="A2" s="235" t="s">
        <v>32</v>
      </c>
      <c r="B2" s="649">
        <f>'1. key ratios '!$B$2</f>
        <v>44469</v>
      </c>
    </row>
    <row r="3" spans="1:4" s="235" customFormat="1" ht="15.75" customHeight="1"/>
    <row r="4" spans="1:4" ht="13.5" thickBot="1">
      <c r="A4" s="292" t="s">
        <v>405</v>
      </c>
      <c r="B4" s="347" t="s">
        <v>406</v>
      </c>
    </row>
    <row r="5" spans="1:4" s="348" customFormat="1" ht="12.75" customHeight="1">
      <c r="A5" s="405"/>
      <c r="B5" s="406" t="s">
        <v>409</v>
      </c>
      <c r="C5" s="340" t="s">
        <v>407</v>
      </c>
      <c r="D5" s="341" t="s">
        <v>408</v>
      </c>
    </row>
    <row r="6" spans="1:4" s="349" customFormat="1">
      <c r="A6" s="342">
        <v>1</v>
      </c>
      <c r="B6" s="401" t="s">
        <v>410</v>
      </c>
      <c r="C6" s="401"/>
      <c r="D6" s="343"/>
    </row>
    <row r="7" spans="1:4" s="349" customFormat="1">
      <c r="A7" s="344" t="s">
        <v>396</v>
      </c>
      <c r="B7" s="402" t="s">
        <v>411</v>
      </c>
      <c r="C7" s="394">
        <v>4.4999999999999998E-2</v>
      </c>
      <c r="D7" s="610">
        <f>C7*'5. RWA '!$C$13</f>
        <v>6680333.9298841199</v>
      </c>
    </row>
    <row r="8" spans="1:4" s="349" customFormat="1">
      <c r="A8" s="344" t="s">
        <v>397</v>
      </c>
      <c r="B8" s="402" t="s">
        <v>412</v>
      </c>
      <c r="C8" s="395">
        <v>0.06</v>
      </c>
      <c r="D8" s="610">
        <f>C8*'5. RWA '!$C$13</f>
        <v>8907111.9065121599</v>
      </c>
    </row>
    <row r="9" spans="1:4" s="349" customFormat="1">
      <c r="A9" s="344" t="s">
        <v>398</v>
      </c>
      <c r="B9" s="402" t="s">
        <v>413</v>
      </c>
      <c r="C9" s="395">
        <v>0.08</v>
      </c>
      <c r="D9" s="610">
        <f>C9*'5. RWA '!$C$13</f>
        <v>11876149.20868288</v>
      </c>
    </row>
    <row r="10" spans="1:4" s="349" customFormat="1">
      <c r="A10" s="342" t="s">
        <v>399</v>
      </c>
      <c r="B10" s="401" t="s">
        <v>414</v>
      </c>
      <c r="C10" s="396"/>
      <c r="D10" s="609"/>
    </row>
    <row r="11" spans="1:4" s="350" customFormat="1">
      <c r="A11" s="345" t="s">
        <v>400</v>
      </c>
      <c r="B11" s="393" t="s">
        <v>480</v>
      </c>
      <c r="C11" s="397">
        <v>0</v>
      </c>
      <c r="D11" s="610">
        <f>C11*'5. RWA '!$C$13</f>
        <v>0</v>
      </c>
    </row>
    <row r="12" spans="1:4" s="350" customFormat="1">
      <c r="A12" s="345" t="s">
        <v>401</v>
      </c>
      <c r="B12" s="393" t="s">
        <v>415</v>
      </c>
      <c r="C12" s="397">
        <v>0</v>
      </c>
      <c r="D12" s="610">
        <f>C12*'5. RWA '!$C$13</f>
        <v>0</v>
      </c>
    </row>
    <row r="13" spans="1:4" s="350" customFormat="1">
      <c r="A13" s="345" t="s">
        <v>402</v>
      </c>
      <c r="B13" s="393" t="s">
        <v>416</v>
      </c>
      <c r="C13" s="397"/>
      <c r="D13" s="610">
        <f>C13*'5. RWA '!$C$13</f>
        <v>0</v>
      </c>
    </row>
    <row r="14" spans="1:4" s="350" customFormat="1">
      <c r="A14" s="342" t="s">
        <v>403</v>
      </c>
      <c r="B14" s="401" t="s">
        <v>477</v>
      </c>
      <c r="C14" s="398"/>
      <c r="D14" s="609"/>
    </row>
    <row r="15" spans="1:4" s="350" customFormat="1">
      <c r="A15" s="345">
        <v>3.1</v>
      </c>
      <c r="B15" s="393" t="s">
        <v>421</v>
      </c>
      <c r="C15" s="638">
        <v>1.7741161302339267E-2</v>
      </c>
      <c r="D15" s="610">
        <f>C15*'5. RWA '!$C$13</f>
        <v>2633708.4845236479</v>
      </c>
    </row>
    <row r="16" spans="1:4" s="350" customFormat="1">
      <c r="A16" s="345">
        <v>3.2</v>
      </c>
      <c r="B16" s="393" t="s">
        <v>422</v>
      </c>
      <c r="C16" s="638">
        <v>2.3664397157621107E-2</v>
      </c>
      <c r="D16" s="610">
        <f>C16*'5. RWA '!$C$13</f>
        <v>3513023.8947179914</v>
      </c>
    </row>
    <row r="17" spans="1:6" s="349" customFormat="1">
      <c r="A17" s="345">
        <v>3.3</v>
      </c>
      <c r="B17" s="393" t="s">
        <v>423</v>
      </c>
      <c r="C17" s="638">
        <v>5.6663194837256591E-2</v>
      </c>
      <c r="D17" s="610">
        <f>C17*'5. RWA '!$C$13</f>
        <v>8411756.9565991089</v>
      </c>
    </row>
    <row r="18" spans="1:6" s="348" customFormat="1" ht="12.75" customHeight="1">
      <c r="A18" s="403"/>
      <c r="B18" s="404" t="s">
        <v>476</v>
      </c>
      <c r="C18" s="399" t="s">
        <v>407</v>
      </c>
      <c r="D18" s="608" t="s">
        <v>408</v>
      </c>
    </row>
    <row r="19" spans="1:6" s="349" customFormat="1">
      <c r="A19" s="346">
        <v>4</v>
      </c>
      <c r="B19" s="393" t="s">
        <v>417</v>
      </c>
      <c r="C19" s="397">
        <f>C7+C11+C12+C13+C15</f>
        <v>6.2741161302339268E-2</v>
      </c>
      <c r="D19" s="610">
        <f>C19*'5. RWA '!$C$13</f>
        <v>9314042.4144077674</v>
      </c>
    </row>
    <row r="20" spans="1:6" s="349" customFormat="1">
      <c r="A20" s="346">
        <v>5</v>
      </c>
      <c r="B20" s="393" t="s">
        <v>137</v>
      </c>
      <c r="C20" s="397">
        <f>C8+C11+C12+C13+C16</f>
        <v>8.3664397157621112E-2</v>
      </c>
      <c r="D20" s="610">
        <f>C20*'5. RWA '!$C$13</f>
        <v>12420135.801230153</v>
      </c>
    </row>
    <row r="21" spans="1:6" s="349" customFormat="1" ht="13.5" thickBot="1">
      <c r="A21" s="351" t="s">
        <v>404</v>
      </c>
      <c r="B21" s="352" t="s">
        <v>418</v>
      </c>
      <c r="C21" s="400">
        <f>C9+C11+C12+C13+C17</f>
        <v>0.13666319483725659</v>
      </c>
      <c r="D21" s="651">
        <f>C21*'5. RWA '!$C$13</f>
        <v>20287906.165281989</v>
      </c>
    </row>
    <row r="22" spans="1:6">
      <c r="F22" s="292"/>
    </row>
    <row r="23" spans="1:6" ht="51">
      <c r="B23" s="291" t="s">
        <v>479</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pane xSplit="1" ySplit="5" topLeftCell="B6" activePane="bottomRight" state="frozen"/>
      <selection activeCell="B47" sqref="B47"/>
      <selection pane="topRight" activeCell="B47" sqref="B47"/>
      <selection pane="bottomLeft" activeCell="B47" sqref="B47"/>
      <selection pane="bottomRight" activeCell="C14" sqref="C14"/>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31</v>
      </c>
      <c r="B1" s="3" t="str">
        <f>'Info '!C2</f>
        <v>JSC Ziraat Bank Georgia</v>
      </c>
      <c r="E1" s="4"/>
      <c r="F1" s="4"/>
    </row>
    <row r="2" spans="1:6" s="80" customFormat="1" ht="15.75" customHeight="1">
      <c r="A2" s="2" t="s">
        <v>32</v>
      </c>
      <c r="B2" s="649">
        <f>'1. key ratios '!$B$2</f>
        <v>44469</v>
      </c>
    </row>
    <row r="3" spans="1:6" s="80" customFormat="1" ht="15.75" customHeight="1">
      <c r="A3" s="114"/>
    </row>
    <row r="4" spans="1:6" s="80" customFormat="1" ht="15.75" customHeight="1" thickBot="1">
      <c r="A4" s="80" t="s">
        <v>87</v>
      </c>
      <c r="B4" s="226" t="s">
        <v>286</v>
      </c>
      <c r="D4" s="37" t="s">
        <v>74</v>
      </c>
    </row>
    <row r="5" spans="1:6" ht="25.5">
      <c r="A5" s="115" t="s">
        <v>6</v>
      </c>
      <c r="B5" s="257" t="s">
        <v>340</v>
      </c>
      <c r="C5" s="116" t="s">
        <v>93</v>
      </c>
      <c r="D5" s="117" t="s">
        <v>94</v>
      </c>
    </row>
    <row r="6" spans="1:6" ht="15">
      <c r="A6" s="85">
        <v>1</v>
      </c>
      <c r="B6" s="118" t="s">
        <v>36</v>
      </c>
      <c r="C6" s="607">
        <v>9681942.8419000003</v>
      </c>
      <c r="D6" s="119"/>
      <c r="E6" s="120"/>
    </row>
    <row r="7" spans="1:6" ht="15">
      <c r="A7" s="85">
        <v>2</v>
      </c>
      <c r="B7" s="121" t="s">
        <v>37</v>
      </c>
      <c r="C7" s="606">
        <v>26526584.292399999</v>
      </c>
      <c r="D7" s="122"/>
      <c r="E7" s="120"/>
    </row>
    <row r="8" spans="1:6" ht="15">
      <c r="A8" s="85">
        <v>3</v>
      </c>
      <c r="B8" s="121" t="s">
        <v>38</v>
      </c>
      <c r="C8" s="606">
        <v>14231813.285300002</v>
      </c>
      <c r="D8" s="122"/>
      <c r="E8" s="120"/>
    </row>
    <row r="9" spans="1:6" ht="15">
      <c r="A9" s="85">
        <v>4</v>
      </c>
      <c r="B9" s="121" t="s">
        <v>39</v>
      </c>
      <c r="C9" s="606">
        <v>0</v>
      </c>
      <c r="D9" s="122"/>
      <c r="E9" s="120"/>
    </row>
    <row r="10" spans="1:6" ht="15">
      <c r="A10" s="85">
        <v>5</v>
      </c>
      <c r="B10" s="121" t="s">
        <v>40</v>
      </c>
      <c r="C10" s="606">
        <v>2447907.2799999998</v>
      </c>
      <c r="D10" s="122"/>
      <c r="E10" s="120"/>
    </row>
    <row r="11" spans="1:6" ht="15">
      <c r="A11" s="85">
        <v>6.1</v>
      </c>
      <c r="B11" s="227" t="s">
        <v>41</v>
      </c>
      <c r="C11" s="605">
        <v>80964859</v>
      </c>
      <c r="D11" s="123"/>
      <c r="E11" s="124"/>
    </row>
    <row r="12" spans="1:6" ht="15">
      <c r="A12" s="85">
        <v>6.2</v>
      </c>
      <c r="B12" s="228" t="s">
        <v>42</v>
      </c>
      <c r="C12" s="605">
        <v>-4864180</v>
      </c>
      <c r="D12" s="123"/>
      <c r="E12" s="124"/>
    </row>
    <row r="13" spans="1:6" ht="15.75">
      <c r="A13" s="85" t="s">
        <v>711</v>
      </c>
      <c r="B13" s="125" t="s">
        <v>713</v>
      </c>
      <c r="C13" s="605">
        <v>-1199360</v>
      </c>
      <c r="D13" s="598" t="s">
        <v>757</v>
      </c>
      <c r="E13" s="124"/>
    </row>
    <row r="14" spans="1:6" ht="15">
      <c r="A14" s="85" t="s">
        <v>712</v>
      </c>
      <c r="B14" s="125" t="s">
        <v>714</v>
      </c>
      <c r="C14" s="605">
        <v>0</v>
      </c>
      <c r="D14" s="123"/>
      <c r="E14" s="124"/>
    </row>
    <row r="15" spans="1:6" ht="15">
      <c r="A15" s="85">
        <v>6</v>
      </c>
      <c r="B15" s="121" t="s">
        <v>43</v>
      </c>
      <c r="C15" s="604">
        <v>76100679</v>
      </c>
      <c r="D15" s="123"/>
      <c r="E15" s="120"/>
    </row>
    <row r="16" spans="1:6" ht="15">
      <c r="A16" s="85">
        <v>7</v>
      </c>
      <c r="B16" s="121" t="s">
        <v>44</v>
      </c>
      <c r="C16" s="606">
        <v>498387.79969999997</v>
      </c>
      <c r="D16" s="122"/>
      <c r="E16" s="120"/>
    </row>
    <row r="17" spans="1:5" ht="15">
      <c r="A17" s="85">
        <v>8</v>
      </c>
      <c r="B17" s="255" t="s">
        <v>199</v>
      </c>
      <c r="C17" s="606">
        <v>62320</v>
      </c>
      <c r="D17" s="122"/>
      <c r="E17" s="120"/>
    </row>
    <row r="18" spans="1:5" ht="15">
      <c r="A18" s="85">
        <v>9</v>
      </c>
      <c r="B18" s="121" t="s">
        <v>45</v>
      </c>
      <c r="C18" s="606">
        <v>0</v>
      </c>
      <c r="D18" s="122"/>
      <c r="E18" s="120"/>
    </row>
    <row r="19" spans="1:5" ht="15">
      <c r="A19" s="85">
        <v>9.1</v>
      </c>
      <c r="B19" s="125" t="s">
        <v>89</v>
      </c>
      <c r="C19" s="605"/>
      <c r="D19" s="122"/>
      <c r="E19" s="120"/>
    </row>
    <row r="20" spans="1:5" ht="15">
      <c r="A20" s="85">
        <v>9.1999999999999993</v>
      </c>
      <c r="B20" s="125" t="s">
        <v>90</v>
      </c>
      <c r="C20" s="605"/>
      <c r="D20" s="122"/>
      <c r="E20" s="120"/>
    </row>
    <row r="21" spans="1:5" ht="15">
      <c r="A21" s="85">
        <v>9.3000000000000007</v>
      </c>
      <c r="B21" s="229" t="s">
        <v>268</v>
      </c>
      <c r="C21" s="605"/>
      <c r="D21" s="122"/>
      <c r="E21" s="120"/>
    </row>
    <row r="22" spans="1:5" ht="15">
      <c r="A22" s="85">
        <v>10</v>
      </c>
      <c r="B22" s="121" t="s">
        <v>46</v>
      </c>
      <c r="C22" s="606">
        <v>6272668.8100000005</v>
      </c>
      <c r="D22" s="122"/>
      <c r="E22" s="120"/>
    </row>
    <row r="23" spans="1:5" ht="15">
      <c r="A23" s="85">
        <v>10.1</v>
      </c>
      <c r="B23" s="125" t="s">
        <v>91</v>
      </c>
      <c r="C23" s="606">
        <v>798632.24</v>
      </c>
      <c r="D23" s="126" t="s">
        <v>92</v>
      </c>
      <c r="E23" s="120"/>
    </row>
    <row r="24" spans="1:5" ht="15">
      <c r="A24" s="85">
        <v>11</v>
      </c>
      <c r="B24" s="127" t="s">
        <v>47</v>
      </c>
      <c r="C24" s="603">
        <v>778959.43039999995</v>
      </c>
      <c r="D24" s="128"/>
      <c r="E24" s="120"/>
    </row>
    <row r="25" spans="1:5" ht="15">
      <c r="A25" s="85">
        <v>12</v>
      </c>
      <c r="B25" s="129" t="s">
        <v>48</v>
      </c>
      <c r="C25" s="602">
        <f>SUM(C6:C10,C15:C18,C22,C24)</f>
        <v>136601262.73970002</v>
      </c>
      <c r="D25" s="130"/>
      <c r="E25" s="131"/>
    </row>
    <row r="26" spans="1:5" ht="15">
      <c r="A26" s="85">
        <v>13</v>
      </c>
      <c r="B26" s="121" t="s">
        <v>50</v>
      </c>
      <c r="C26" s="601">
        <v>2342100</v>
      </c>
      <c r="D26" s="132"/>
      <c r="E26" s="120"/>
    </row>
    <row r="27" spans="1:5" ht="15">
      <c r="A27" s="85">
        <v>14</v>
      </c>
      <c r="B27" s="121" t="s">
        <v>51</v>
      </c>
      <c r="C27" s="606">
        <v>48901726</v>
      </c>
      <c r="D27" s="122"/>
      <c r="E27" s="120"/>
    </row>
    <row r="28" spans="1:5" ht="15">
      <c r="A28" s="85">
        <v>15</v>
      </c>
      <c r="B28" s="121" t="s">
        <v>52</v>
      </c>
      <c r="C28" s="606">
        <v>7534872</v>
      </c>
      <c r="D28" s="122"/>
      <c r="E28" s="120"/>
    </row>
    <row r="29" spans="1:5" ht="15">
      <c r="A29" s="85">
        <v>16</v>
      </c>
      <c r="B29" s="121" t="s">
        <v>53</v>
      </c>
      <c r="C29" s="606">
        <v>15267502</v>
      </c>
      <c r="D29" s="122"/>
      <c r="E29" s="120"/>
    </row>
    <row r="30" spans="1:5" ht="15">
      <c r="A30" s="85">
        <v>17</v>
      </c>
      <c r="B30" s="121" t="s">
        <v>54</v>
      </c>
      <c r="C30" s="606">
        <v>0</v>
      </c>
      <c r="D30" s="122"/>
      <c r="E30" s="120"/>
    </row>
    <row r="31" spans="1:5" ht="15">
      <c r="A31" s="85">
        <v>18</v>
      </c>
      <c r="B31" s="121" t="s">
        <v>55</v>
      </c>
      <c r="C31" s="606">
        <v>0</v>
      </c>
      <c r="D31" s="122"/>
      <c r="E31" s="120"/>
    </row>
    <row r="32" spans="1:5" ht="15">
      <c r="A32" s="85">
        <v>19</v>
      </c>
      <c r="B32" s="121" t="s">
        <v>56</v>
      </c>
      <c r="C32" s="606">
        <v>82897.251300000004</v>
      </c>
      <c r="D32" s="122"/>
      <c r="E32" s="120"/>
    </row>
    <row r="33" spans="1:5" ht="15">
      <c r="A33" s="85">
        <v>20</v>
      </c>
      <c r="B33" s="121" t="s">
        <v>57</v>
      </c>
      <c r="C33" s="606">
        <v>3317437.0714999996</v>
      </c>
      <c r="D33" s="122"/>
      <c r="E33" s="120"/>
    </row>
    <row r="34" spans="1:5" ht="15.75">
      <c r="A34" s="85">
        <v>20.100000000000001</v>
      </c>
      <c r="B34" s="133" t="s">
        <v>716</v>
      </c>
      <c r="C34" s="603">
        <v>523161.65455600002</v>
      </c>
      <c r="D34" s="598" t="s">
        <v>757</v>
      </c>
      <c r="E34" s="120"/>
    </row>
    <row r="35" spans="1:5" ht="15.75">
      <c r="A35" s="85">
        <v>21</v>
      </c>
      <c r="B35" s="127" t="s">
        <v>58</v>
      </c>
      <c r="C35" s="603">
        <v>0</v>
      </c>
      <c r="D35" s="597"/>
      <c r="E35" s="120"/>
    </row>
    <row r="36" spans="1:5" ht="15.75">
      <c r="A36" s="85">
        <v>21.1</v>
      </c>
      <c r="B36" s="133" t="s">
        <v>715</v>
      </c>
      <c r="C36" s="600">
        <v>0</v>
      </c>
      <c r="D36" s="596"/>
      <c r="E36" s="120"/>
    </row>
    <row r="37" spans="1:5" ht="15.75">
      <c r="A37" s="85">
        <v>22</v>
      </c>
      <c r="B37" s="129" t="s">
        <v>59</v>
      </c>
      <c r="C37" s="602">
        <f>SUM(C26:C33)+C35</f>
        <v>77446534.32280001</v>
      </c>
      <c r="D37" s="595"/>
      <c r="E37" s="131"/>
    </row>
    <row r="38" spans="1:5" ht="15.75">
      <c r="A38" s="85">
        <v>23</v>
      </c>
      <c r="B38" s="127" t="s">
        <v>61</v>
      </c>
      <c r="C38" s="606">
        <v>50000000</v>
      </c>
      <c r="D38" s="598" t="s">
        <v>758</v>
      </c>
      <c r="E38" s="120"/>
    </row>
    <row r="39" spans="1:5" ht="15.75">
      <c r="A39" s="85">
        <v>24</v>
      </c>
      <c r="B39" s="127" t="s">
        <v>62</v>
      </c>
      <c r="C39" s="606">
        <v>0</v>
      </c>
      <c r="D39" s="594"/>
      <c r="E39" s="120"/>
    </row>
    <row r="40" spans="1:5" ht="15.75">
      <c r="A40" s="85">
        <v>25</v>
      </c>
      <c r="B40" s="127" t="s">
        <v>63</v>
      </c>
      <c r="C40" s="606">
        <v>0</v>
      </c>
      <c r="D40" s="594"/>
      <c r="E40" s="120"/>
    </row>
    <row r="41" spans="1:5" ht="15.75">
      <c r="A41" s="85">
        <v>26</v>
      </c>
      <c r="B41" s="127" t="s">
        <v>64</v>
      </c>
      <c r="C41" s="606">
        <v>0</v>
      </c>
      <c r="D41" s="594"/>
      <c r="E41" s="120"/>
    </row>
    <row r="42" spans="1:5" ht="15.75">
      <c r="A42" s="85">
        <v>27</v>
      </c>
      <c r="B42" s="127" t="s">
        <v>65</v>
      </c>
      <c r="C42" s="606">
        <v>0</v>
      </c>
      <c r="D42" s="594"/>
      <c r="E42" s="120"/>
    </row>
    <row r="43" spans="1:5" ht="15.75">
      <c r="A43" s="85">
        <v>28</v>
      </c>
      <c r="B43" s="127" t="s">
        <v>66</v>
      </c>
      <c r="C43" s="606">
        <v>9154729.7235000003</v>
      </c>
      <c r="D43" s="598" t="s">
        <v>759</v>
      </c>
      <c r="E43" s="120"/>
    </row>
    <row r="44" spans="1:5" ht="15.75">
      <c r="A44" s="85">
        <v>29</v>
      </c>
      <c r="B44" s="127" t="s">
        <v>67</v>
      </c>
      <c r="C44" s="606">
        <v>0</v>
      </c>
      <c r="D44" s="598" t="s">
        <v>760</v>
      </c>
      <c r="E44" s="120"/>
    </row>
    <row r="45" spans="1:5" ht="15.75" thickBot="1">
      <c r="A45" s="134">
        <v>30</v>
      </c>
      <c r="B45" s="135" t="s">
        <v>266</v>
      </c>
      <c r="C45" s="599">
        <f>SUM(C38:C44)</f>
        <v>59154729.723499998</v>
      </c>
      <c r="D45" s="136"/>
      <c r="E45" s="131"/>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70" zoomScaleNormal="70" workbookViewId="0">
      <pane xSplit="1" ySplit="4" topLeftCell="I5" activePane="bottomRight" state="frozen"/>
      <selection activeCell="B9" sqref="B9"/>
      <selection pane="topRight" activeCell="B9" sqref="B9"/>
      <selection pane="bottomLeft" activeCell="B9" sqref="B9"/>
      <selection pane="bottomRight" activeCell="C8" sqref="C8:S2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35" bestFit="1" customWidth="1"/>
    <col min="17" max="17" width="14.7109375" style="35" customWidth="1"/>
    <col min="18" max="18" width="13" style="35" bestFit="1" customWidth="1"/>
    <col min="19" max="19" width="34.85546875" style="35" customWidth="1"/>
    <col min="20" max="16384" width="9.140625" style="35"/>
  </cols>
  <sheetData>
    <row r="1" spans="1:19">
      <c r="A1" s="2" t="s">
        <v>31</v>
      </c>
      <c r="B1" s="3" t="str">
        <f>'Info '!C2</f>
        <v>JSC Ziraat Bank Georgia</v>
      </c>
    </row>
    <row r="2" spans="1:19">
      <c r="A2" s="2" t="s">
        <v>32</v>
      </c>
      <c r="B2" s="649">
        <f>'1. key ratios '!$B$2</f>
        <v>44469</v>
      </c>
    </row>
    <row r="4" spans="1:19" ht="26.25" thickBot="1">
      <c r="A4" s="4" t="s">
        <v>249</v>
      </c>
      <c r="B4" s="279" t="s">
        <v>375</v>
      </c>
    </row>
    <row r="5" spans="1:19" s="265" customFormat="1">
      <c r="A5" s="260"/>
      <c r="B5" s="261"/>
      <c r="C5" s="262" t="s">
        <v>0</v>
      </c>
      <c r="D5" s="262" t="s">
        <v>1</v>
      </c>
      <c r="E5" s="262" t="s">
        <v>2</v>
      </c>
      <c r="F5" s="262" t="s">
        <v>3</v>
      </c>
      <c r="G5" s="262" t="s">
        <v>4</v>
      </c>
      <c r="H5" s="262" t="s">
        <v>5</v>
      </c>
      <c r="I5" s="262" t="s">
        <v>8</v>
      </c>
      <c r="J5" s="262" t="s">
        <v>9</v>
      </c>
      <c r="K5" s="262" t="s">
        <v>10</v>
      </c>
      <c r="L5" s="262" t="s">
        <v>11</v>
      </c>
      <c r="M5" s="262" t="s">
        <v>12</v>
      </c>
      <c r="N5" s="262" t="s">
        <v>13</v>
      </c>
      <c r="O5" s="262" t="s">
        <v>358</v>
      </c>
      <c r="P5" s="262" t="s">
        <v>359</v>
      </c>
      <c r="Q5" s="262" t="s">
        <v>360</v>
      </c>
      <c r="R5" s="263" t="s">
        <v>361</v>
      </c>
      <c r="S5" s="264" t="s">
        <v>362</v>
      </c>
    </row>
    <row r="6" spans="1:19" s="265" customFormat="1" ht="99" customHeight="1">
      <c r="A6" s="266"/>
      <c r="B6" s="695" t="s">
        <v>363</v>
      </c>
      <c r="C6" s="691">
        <v>0</v>
      </c>
      <c r="D6" s="692"/>
      <c r="E6" s="691">
        <v>0.2</v>
      </c>
      <c r="F6" s="692"/>
      <c r="G6" s="691">
        <v>0.35</v>
      </c>
      <c r="H6" s="692"/>
      <c r="I6" s="691">
        <v>0.5</v>
      </c>
      <c r="J6" s="692"/>
      <c r="K6" s="691">
        <v>0.75</v>
      </c>
      <c r="L6" s="692"/>
      <c r="M6" s="691">
        <v>1</v>
      </c>
      <c r="N6" s="692"/>
      <c r="O6" s="691">
        <v>1.5</v>
      </c>
      <c r="P6" s="692"/>
      <c r="Q6" s="691">
        <v>2.5</v>
      </c>
      <c r="R6" s="692"/>
      <c r="S6" s="693" t="s">
        <v>248</v>
      </c>
    </row>
    <row r="7" spans="1:19" s="265" customFormat="1" ht="30.75" customHeight="1">
      <c r="A7" s="266"/>
      <c r="B7" s="696"/>
      <c r="C7" s="256" t="s">
        <v>251</v>
      </c>
      <c r="D7" s="256" t="s">
        <v>250</v>
      </c>
      <c r="E7" s="256" t="s">
        <v>251</v>
      </c>
      <c r="F7" s="256" t="s">
        <v>250</v>
      </c>
      <c r="G7" s="256" t="s">
        <v>251</v>
      </c>
      <c r="H7" s="256" t="s">
        <v>250</v>
      </c>
      <c r="I7" s="256" t="s">
        <v>251</v>
      </c>
      <c r="J7" s="256" t="s">
        <v>250</v>
      </c>
      <c r="K7" s="256" t="s">
        <v>251</v>
      </c>
      <c r="L7" s="256" t="s">
        <v>250</v>
      </c>
      <c r="M7" s="256" t="s">
        <v>251</v>
      </c>
      <c r="N7" s="256" t="s">
        <v>250</v>
      </c>
      <c r="O7" s="256" t="s">
        <v>251</v>
      </c>
      <c r="P7" s="256" t="s">
        <v>250</v>
      </c>
      <c r="Q7" s="256" t="s">
        <v>251</v>
      </c>
      <c r="R7" s="256" t="s">
        <v>250</v>
      </c>
      <c r="S7" s="694"/>
    </row>
    <row r="8" spans="1:19" s="139" customFormat="1">
      <c r="A8" s="137">
        <v>1</v>
      </c>
      <c r="B8" s="1" t="s">
        <v>96</v>
      </c>
      <c r="C8" s="138">
        <v>2874646</v>
      </c>
      <c r="D8" s="138"/>
      <c r="E8" s="138">
        <v>2000452</v>
      </c>
      <c r="F8" s="138"/>
      <c r="G8" s="138">
        <v>0</v>
      </c>
      <c r="H8" s="138"/>
      <c r="I8" s="138">
        <v>0</v>
      </c>
      <c r="J8" s="138"/>
      <c r="K8" s="138">
        <v>0</v>
      </c>
      <c r="L8" s="138"/>
      <c r="M8" s="138">
        <v>24097366</v>
      </c>
      <c r="N8" s="138"/>
      <c r="O8" s="138">
        <v>0</v>
      </c>
      <c r="P8" s="138"/>
      <c r="Q8" s="138">
        <v>0</v>
      </c>
      <c r="R8" s="138"/>
      <c r="S8" s="280">
        <v>24497456.399999999</v>
      </c>
    </row>
    <row r="9" spans="1:19" s="139" customFormat="1">
      <c r="A9" s="137">
        <v>2</v>
      </c>
      <c r="B9" s="1" t="s">
        <v>97</v>
      </c>
      <c r="C9" s="138">
        <v>0</v>
      </c>
      <c r="D9" s="138"/>
      <c r="E9" s="138">
        <v>0</v>
      </c>
      <c r="F9" s="138"/>
      <c r="G9" s="138">
        <v>0</v>
      </c>
      <c r="H9" s="138"/>
      <c r="I9" s="138">
        <v>0</v>
      </c>
      <c r="J9" s="138"/>
      <c r="K9" s="138">
        <v>0</v>
      </c>
      <c r="L9" s="138"/>
      <c r="M9" s="138">
        <v>0</v>
      </c>
      <c r="N9" s="138"/>
      <c r="O9" s="138">
        <v>0</v>
      </c>
      <c r="P9" s="138"/>
      <c r="Q9" s="138">
        <v>0</v>
      </c>
      <c r="R9" s="138"/>
      <c r="S9" s="280">
        <v>0</v>
      </c>
    </row>
    <row r="10" spans="1:19" s="139" customFormat="1">
      <c r="A10" s="137">
        <v>3</v>
      </c>
      <c r="B10" s="1" t="s">
        <v>269</v>
      </c>
      <c r="C10" s="138">
        <v>0</v>
      </c>
      <c r="D10" s="138"/>
      <c r="E10" s="138">
        <v>0</v>
      </c>
      <c r="F10" s="138"/>
      <c r="G10" s="138">
        <v>0</v>
      </c>
      <c r="H10" s="138"/>
      <c r="I10" s="138">
        <v>0</v>
      </c>
      <c r="J10" s="138"/>
      <c r="K10" s="138">
        <v>0</v>
      </c>
      <c r="L10" s="138"/>
      <c r="M10" s="138">
        <v>0</v>
      </c>
      <c r="N10" s="138"/>
      <c r="O10" s="138">
        <v>0</v>
      </c>
      <c r="P10" s="138"/>
      <c r="Q10" s="138">
        <v>0</v>
      </c>
      <c r="R10" s="138"/>
      <c r="S10" s="280">
        <v>0</v>
      </c>
    </row>
    <row r="11" spans="1:19" s="139" customFormat="1">
      <c r="A11" s="137">
        <v>4</v>
      </c>
      <c r="B11" s="1" t="s">
        <v>98</v>
      </c>
      <c r="C11" s="138">
        <v>0</v>
      </c>
      <c r="D11" s="138"/>
      <c r="E11" s="138">
        <v>0</v>
      </c>
      <c r="F11" s="138"/>
      <c r="G11" s="138">
        <v>0</v>
      </c>
      <c r="H11" s="138"/>
      <c r="I11" s="138">
        <v>0</v>
      </c>
      <c r="J11" s="138"/>
      <c r="K11" s="138">
        <v>0</v>
      </c>
      <c r="L11" s="138"/>
      <c r="M11" s="138">
        <v>0</v>
      </c>
      <c r="N11" s="138"/>
      <c r="O11" s="138">
        <v>0</v>
      </c>
      <c r="P11" s="138"/>
      <c r="Q11" s="138">
        <v>0</v>
      </c>
      <c r="R11" s="138"/>
      <c r="S11" s="280">
        <v>0</v>
      </c>
    </row>
    <row r="12" spans="1:19" s="139" customFormat="1">
      <c r="A12" s="137">
        <v>5</v>
      </c>
      <c r="B12" s="1" t="s">
        <v>99</v>
      </c>
      <c r="C12" s="138">
        <v>0</v>
      </c>
      <c r="D12" s="138"/>
      <c r="E12" s="138">
        <v>0</v>
      </c>
      <c r="F12" s="138"/>
      <c r="G12" s="138">
        <v>0</v>
      </c>
      <c r="H12" s="138"/>
      <c r="I12" s="138">
        <v>0</v>
      </c>
      <c r="J12" s="138"/>
      <c r="K12" s="138">
        <v>0</v>
      </c>
      <c r="L12" s="138"/>
      <c r="M12" s="138">
        <v>0</v>
      </c>
      <c r="N12" s="138"/>
      <c r="O12" s="138">
        <v>0</v>
      </c>
      <c r="P12" s="138"/>
      <c r="Q12" s="138">
        <v>0</v>
      </c>
      <c r="R12" s="138"/>
      <c r="S12" s="280">
        <v>0</v>
      </c>
    </row>
    <row r="13" spans="1:19" s="139" customFormat="1">
      <c r="A13" s="137">
        <v>6</v>
      </c>
      <c r="B13" s="1" t="s">
        <v>100</v>
      </c>
      <c r="C13" s="138">
        <v>0</v>
      </c>
      <c r="D13" s="138"/>
      <c r="E13" s="138">
        <v>12032040</v>
      </c>
      <c r="F13" s="138"/>
      <c r="G13" s="138">
        <v>0</v>
      </c>
      <c r="H13" s="138"/>
      <c r="I13" s="138">
        <v>2203209</v>
      </c>
      <c r="J13" s="138"/>
      <c r="K13" s="138">
        <v>0</v>
      </c>
      <c r="L13" s="138"/>
      <c r="M13" s="138">
        <v>0</v>
      </c>
      <c r="N13" s="138"/>
      <c r="O13" s="138">
        <v>0</v>
      </c>
      <c r="P13" s="138"/>
      <c r="Q13" s="138">
        <v>0</v>
      </c>
      <c r="R13" s="138"/>
      <c r="S13" s="280">
        <v>3508012.5</v>
      </c>
    </row>
    <row r="14" spans="1:19" s="139" customFormat="1">
      <c r="A14" s="137">
        <v>7</v>
      </c>
      <c r="B14" s="1" t="s">
        <v>101</v>
      </c>
      <c r="C14" s="138">
        <v>0</v>
      </c>
      <c r="D14" s="138"/>
      <c r="E14" s="138">
        <v>0</v>
      </c>
      <c r="F14" s="138"/>
      <c r="G14" s="138">
        <v>0</v>
      </c>
      <c r="H14" s="138"/>
      <c r="I14" s="138">
        <v>0</v>
      </c>
      <c r="J14" s="138"/>
      <c r="K14" s="138">
        <v>0</v>
      </c>
      <c r="L14" s="138"/>
      <c r="M14" s="138">
        <v>38432150.689999998</v>
      </c>
      <c r="N14" s="138">
        <v>9387333.9104399998</v>
      </c>
      <c r="O14" s="138">
        <v>0</v>
      </c>
      <c r="P14" s="138"/>
      <c r="Q14" s="138">
        <v>4559776.3099999996</v>
      </c>
      <c r="R14" s="138"/>
      <c r="S14" s="280">
        <v>59218925.375439994</v>
      </c>
    </row>
    <row r="15" spans="1:19" s="139" customFormat="1">
      <c r="A15" s="137">
        <v>8</v>
      </c>
      <c r="B15" s="1" t="s">
        <v>102</v>
      </c>
      <c r="C15" s="138">
        <v>0</v>
      </c>
      <c r="D15" s="138"/>
      <c r="E15" s="138">
        <v>0</v>
      </c>
      <c r="F15" s="138"/>
      <c r="G15" s="138">
        <v>0</v>
      </c>
      <c r="H15" s="138"/>
      <c r="I15" s="138">
        <v>0</v>
      </c>
      <c r="J15" s="138"/>
      <c r="K15" s="138">
        <v>0</v>
      </c>
      <c r="L15" s="138"/>
      <c r="M15" s="138">
        <v>34780156</v>
      </c>
      <c r="N15" s="138">
        <v>6033266.6974400003</v>
      </c>
      <c r="O15" s="138">
        <v>0</v>
      </c>
      <c r="P15" s="138"/>
      <c r="Q15" s="138">
        <v>0</v>
      </c>
      <c r="R15" s="138"/>
      <c r="S15" s="280">
        <v>40813422.697439998</v>
      </c>
    </row>
    <row r="16" spans="1:19" s="139" customFormat="1">
      <c r="A16" s="137">
        <v>9</v>
      </c>
      <c r="B16" s="1" t="s">
        <v>103</v>
      </c>
      <c r="C16" s="138">
        <v>0</v>
      </c>
      <c r="D16" s="138"/>
      <c r="E16" s="138">
        <v>0</v>
      </c>
      <c r="F16" s="138"/>
      <c r="G16" s="138">
        <v>0</v>
      </c>
      <c r="H16" s="138"/>
      <c r="I16" s="138">
        <v>0</v>
      </c>
      <c r="J16" s="138"/>
      <c r="K16" s="138">
        <v>0</v>
      </c>
      <c r="L16" s="138"/>
      <c r="M16" s="138">
        <v>0</v>
      </c>
      <c r="N16" s="138"/>
      <c r="O16" s="138">
        <v>0</v>
      </c>
      <c r="P16" s="138"/>
      <c r="Q16" s="138">
        <v>0</v>
      </c>
      <c r="R16" s="138"/>
      <c r="S16" s="280">
        <v>0</v>
      </c>
    </row>
    <row r="17" spans="1:19" s="139" customFormat="1">
      <c r="A17" s="137">
        <v>10</v>
      </c>
      <c r="B17" s="1" t="s">
        <v>104</v>
      </c>
      <c r="C17" s="138">
        <v>0</v>
      </c>
      <c r="D17" s="138"/>
      <c r="E17" s="138">
        <v>0</v>
      </c>
      <c r="F17" s="138"/>
      <c r="G17" s="138">
        <v>0</v>
      </c>
      <c r="H17" s="138"/>
      <c r="I17" s="138">
        <v>0</v>
      </c>
      <c r="J17" s="138"/>
      <c r="K17" s="138">
        <v>0</v>
      </c>
      <c r="L17" s="138"/>
      <c r="M17" s="138">
        <v>0</v>
      </c>
      <c r="N17" s="138"/>
      <c r="O17" s="138">
        <v>0</v>
      </c>
      <c r="P17" s="138"/>
      <c r="Q17" s="138">
        <v>0</v>
      </c>
      <c r="R17" s="138"/>
      <c r="S17" s="280">
        <v>0</v>
      </c>
    </row>
    <row r="18" spans="1:19" s="139" customFormat="1">
      <c r="A18" s="137">
        <v>11</v>
      </c>
      <c r="B18" s="1" t="s">
        <v>105</v>
      </c>
      <c r="C18" s="138">
        <v>0</v>
      </c>
      <c r="D18" s="138"/>
      <c r="E18" s="138">
        <v>0</v>
      </c>
      <c r="F18" s="138"/>
      <c r="G18" s="138">
        <v>0</v>
      </c>
      <c r="H18" s="138"/>
      <c r="I18" s="138">
        <v>0</v>
      </c>
      <c r="J18" s="138"/>
      <c r="K18" s="138">
        <v>0</v>
      </c>
      <c r="L18" s="138"/>
      <c r="M18" s="138">
        <v>0</v>
      </c>
      <c r="N18" s="138"/>
      <c r="O18" s="138">
        <v>0</v>
      </c>
      <c r="P18" s="138"/>
      <c r="Q18" s="138">
        <v>0</v>
      </c>
      <c r="R18" s="138"/>
      <c r="S18" s="280">
        <v>0</v>
      </c>
    </row>
    <row r="19" spans="1:19" s="139" customFormat="1">
      <c r="A19" s="137">
        <v>12</v>
      </c>
      <c r="B19" s="1" t="s">
        <v>106</v>
      </c>
      <c r="C19" s="138">
        <v>0</v>
      </c>
      <c r="D19" s="138"/>
      <c r="E19" s="138">
        <v>0</v>
      </c>
      <c r="F19" s="138"/>
      <c r="G19" s="138">
        <v>0</v>
      </c>
      <c r="H19" s="138"/>
      <c r="I19" s="138">
        <v>0</v>
      </c>
      <c r="J19" s="138"/>
      <c r="K19" s="138">
        <v>0</v>
      </c>
      <c r="L19" s="138"/>
      <c r="M19" s="138">
        <v>0</v>
      </c>
      <c r="N19" s="138"/>
      <c r="O19" s="138">
        <v>0</v>
      </c>
      <c r="P19" s="138"/>
      <c r="Q19" s="138">
        <v>0</v>
      </c>
      <c r="R19" s="138"/>
      <c r="S19" s="280">
        <v>0</v>
      </c>
    </row>
    <row r="20" spans="1:19" s="139" customFormat="1">
      <c r="A20" s="137">
        <v>13</v>
      </c>
      <c r="B20" s="1" t="s">
        <v>247</v>
      </c>
      <c r="C20" s="138">
        <v>0</v>
      </c>
      <c r="D20" s="138"/>
      <c r="E20" s="138">
        <v>0</v>
      </c>
      <c r="F20" s="138"/>
      <c r="G20" s="138">
        <v>0</v>
      </c>
      <c r="H20" s="138"/>
      <c r="I20" s="138">
        <v>0</v>
      </c>
      <c r="J20" s="138"/>
      <c r="K20" s="138">
        <v>0</v>
      </c>
      <c r="L20" s="138"/>
      <c r="M20" s="138">
        <v>0</v>
      </c>
      <c r="N20" s="138"/>
      <c r="O20" s="138">
        <v>0</v>
      </c>
      <c r="P20" s="138"/>
      <c r="Q20" s="138">
        <v>0</v>
      </c>
      <c r="R20" s="138"/>
      <c r="S20" s="280">
        <v>0</v>
      </c>
    </row>
    <row r="21" spans="1:19" s="139" customFormat="1">
      <c r="A21" s="137">
        <v>14</v>
      </c>
      <c r="B21" s="1" t="s">
        <v>108</v>
      </c>
      <c r="C21" s="138">
        <v>10391431.09</v>
      </c>
      <c r="D21" s="138"/>
      <c r="E21" s="138">
        <v>100387</v>
      </c>
      <c r="F21" s="138"/>
      <c r="G21" s="138">
        <v>0</v>
      </c>
      <c r="H21" s="138"/>
      <c r="I21" s="138">
        <v>0</v>
      </c>
      <c r="J21" s="138"/>
      <c r="K21" s="138">
        <v>0</v>
      </c>
      <c r="L21" s="138"/>
      <c r="M21" s="138">
        <v>5530377.9715</v>
      </c>
      <c r="N21" s="138"/>
      <c r="O21" s="138">
        <v>0</v>
      </c>
      <c r="P21" s="138"/>
      <c r="Q21" s="138">
        <v>0</v>
      </c>
      <c r="R21" s="138"/>
      <c r="S21" s="280">
        <v>5550455.3715000004</v>
      </c>
    </row>
    <row r="22" spans="1:19" ht="13.5" thickBot="1">
      <c r="A22" s="140"/>
      <c r="B22" s="141" t="s">
        <v>109</v>
      </c>
      <c r="C22" s="142">
        <v>13266077.09</v>
      </c>
      <c r="D22" s="142">
        <v>0</v>
      </c>
      <c r="E22" s="142">
        <v>14132879</v>
      </c>
      <c r="F22" s="142">
        <v>0</v>
      </c>
      <c r="G22" s="142">
        <v>0</v>
      </c>
      <c r="H22" s="142">
        <v>0</v>
      </c>
      <c r="I22" s="142">
        <v>2203209</v>
      </c>
      <c r="J22" s="142">
        <v>0</v>
      </c>
      <c r="K22" s="142">
        <v>0</v>
      </c>
      <c r="L22" s="142">
        <v>0</v>
      </c>
      <c r="M22" s="142">
        <v>102840050.66149999</v>
      </c>
      <c r="N22" s="142">
        <v>15420600.60788</v>
      </c>
      <c r="O22" s="142">
        <v>0</v>
      </c>
      <c r="P22" s="142">
        <v>0</v>
      </c>
      <c r="Q22" s="142">
        <v>4559776.3099999996</v>
      </c>
      <c r="R22" s="142">
        <v>0</v>
      </c>
      <c r="S22" s="281">
        <v>133588272.34437999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35"/>
  </cols>
  <sheetData>
    <row r="1" spans="1:22">
      <c r="A1" s="2" t="s">
        <v>31</v>
      </c>
      <c r="B1" s="3" t="str">
        <f>'Info '!C2</f>
        <v>JSC Ziraat Bank Georgia</v>
      </c>
    </row>
    <row r="2" spans="1:22">
      <c r="A2" s="2" t="s">
        <v>32</v>
      </c>
      <c r="B2" s="649">
        <f>'1. key ratios '!$B$2</f>
        <v>44469</v>
      </c>
    </row>
    <row r="4" spans="1:22" ht="13.5" thickBot="1">
      <c r="A4" s="4" t="s">
        <v>366</v>
      </c>
      <c r="B4" s="143" t="s">
        <v>95</v>
      </c>
      <c r="V4" s="37" t="s">
        <v>74</v>
      </c>
    </row>
    <row r="5" spans="1:22" ht="12.75" customHeight="1">
      <c r="A5" s="144"/>
      <c r="B5" s="145"/>
      <c r="C5" s="697" t="s">
        <v>277</v>
      </c>
      <c r="D5" s="698"/>
      <c r="E5" s="698"/>
      <c r="F5" s="698"/>
      <c r="G5" s="698"/>
      <c r="H5" s="698"/>
      <c r="I5" s="698"/>
      <c r="J5" s="698"/>
      <c r="K5" s="698"/>
      <c r="L5" s="699"/>
      <c r="M5" s="700" t="s">
        <v>278</v>
      </c>
      <c r="N5" s="701"/>
      <c r="O5" s="701"/>
      <c r="P5" s="701"/>
      <c r="Q5" s="701"/>
      <c r="R5" s="701"/>
      <c r="S5" s="702"/>
      <c r="T5" s="705" t="s">
        <v>364</v>
      </c>
      <c r="U5" s="705" t="s">
        <v>365</v>
      </c>
      <c r="V5" s="703" t="s">
        <v>121</v>
      </c>
    </row>
    <row r="6" spans="1:22" s="91" customFormat="1" ht="102">
      <c r="A6" s="88"/>
      <c r="B6" s="146"/>
      <c r="C6" s="147" t="s">
        <v>110</v>
      </c>
      <c r="D6" s="232" t="s">
        <v>111</v>
      </c>
      <c r="E6" s="174" t="s">
        <v>280</v>
      </c>
      <c r="F6" s="174" t="s">
        <v>281</v>
      </c>
      <c r="G6" s="232" t="s">
        <v>284</v>
      </c>
      <c r="H6" s="232" t="s">
        <v>279</v>
      </c>
      <c r="I6" s="232" t="s">
        <v>112</v>
      </c>
      <c r="J6" s="232" t="s">
        <v>113</v>
      </c>
      <c r="K6" s="148" t="s">
        <v>114</v>
      </c>
      <c r="L6" s="149" t="s">
        <v>115</v>
      </c>
      <c r="M6" s="147" t="s">
        <v>282</v>
      </c>
      <c r="N6" s="148" t="s">
        <v>116</v>
      </c>
      <c r="O6" s="148" t="s">
        <v>117</v>
      </c>
      <c r="P6" s="148" t="s">
        <v>118</v>
      </c>
      <c r="Q6" s="148" t="s">
        <v>119</v>
      </c>
      <c r="R6" s="148" t="s">
        <v>120</v>
      </c>
      <c r="S6" s="258" t="s">
        <v>283</v>
      </c>
      <c r="T6" s="706"/>
      <c r="U6" s="706"/>
      <c r="V6" s="704"/>
    </row>
    <row r="7" spans="1:22" s="139" customFormat="1">
      <c r="A7" s="150">
        <v>1</v>
      </c>
      <c r="B7" s="1" t="s">
        <v>96</v>
      </c>
      <c r="C7" s="151"/>
      <c r="D7" s="138"/>
      <c r="E7" s="138"/>
      <c r="F7" s="138"/>
      <c r="G7" s="138"/>
      <c r="H7" s="138"/>
      <c r="I7" s="138"/>
      <c r="J7" s="138"/>
      <c r="K7" s="138"/>
      <c r="L7" s="152"/>
      <c r="M7" s="151"/>
      <c r="N7" s="138"/>
      <c r="O7" s="138"/>
      <c r="P7" s="138"/>
      <c r="Q7" s="138"/>
      <c r="R7" s="138"/>
      <c r="S7" s="152"/>
      <c r="T7" s="267"/>
      <c r="U7" s="267"/>
      <c r="V7" s="153">
        <f>SUM(C7:S7)</f>
        <v>0</v>
      </c>
    </row>
    <row r="8" spans="1:22" s="139" customFormat="1">
      <c r="A8" s="150">
        <v>2</v>
      </c>
      <c r="B8" s="1" t="s">
        <v>97</v>
      </c>
      <c r="C8" s="151"/>
      <c r="D8" s="138"/>
      <c r="E8" s="138"/>
      <c r="F8" s="138"/>
      <c r="G8" s="138"/>
      <c r="H8" s="138"/>
      <c r="I8" s="138"/>
      <c r="J8" s="138"/>
      <c r="K8" s="138"/>
      <c r="L8" s="152"/>
      <c r="M8" s="151"/>
      <c r="N8" s="138"/>
      <c r="O8" s="138"/>
      <c r="P8" s="138"/>
      <c r="Q8" s="138"/>
      <c r="R8" s="138"/>
      <c r="S8" s="152"/>
      <c r="T8" s="267"/>
      <c r="U8" s="267"/>
      <c r="V8" s="153">
        <f t="shared" ref="V8:V20" si="0">SUM(C8:S8)</f>
        <v>0</v>
      </c>
    </row>
    <row r="9" spans="1:22" s="139" customFormat="1">
      <c r="A9" s="150">
        <v>3</v>
      </c>
      <c r="B9" s="1" t="s">
        <v>270</v>
      </c>
      <c r="C9" s="151"/>
      <c r="D9" s="138"/>
      <c r="E9" s="138"/>
      <c r="F9" s="138"/>
      <c r="G9" s="138"/>
      <c r="H9" s="138"/>
      <c r="I9" s="138"/>
      <c r="J9" s="138"/>
      <c r="K9" s="138"/>
      <c r="L9" s="152"/>
      <c r="M9" s="151"/>
      <c r="N9" s="138"/>
      <c r="O9" s="138"/>
      <c r="P9" s="138"/>
      <c r="Q9" s="138"/>
      <c r="R9" s="138"/>
      <c r="S9" s="152"/>
      <c r="T9" s="267"/>
      <c r="U9" s="267"/>
      <c r="V9" s="153">
        <f t="shared" si="0"/>
        <v>0</v>
      </c>
    </row>
    <row r="10" spans="1:22" s="139" customFormat="1">
      <c r="A10" s="150">
        <v>4</v>
      </c>
      <c r="B10" s="1" t="s">
        <v>98</v>
      </c>
      <c r="C10" s="151"/>
      <c r="D10" s="138"/>
      <c r="E10" s="138"/>
      <c r="F10" s="138"/>
      <c r="G10" s="138"/>
      <c r="H10" s="138"/>
      <c r="I10" s="138"/>
      <c r="J10" s="138"/>
      <c r="K10" s="138"/>
      <c r="L10" s="152"/>
      <c r="M10" s="151"/>
      <c r="N10" s="138"/>
      <c r="O10" s="138"/>
      <c r="P10" s="138"/>
      <c r="Q10" s="138"/>
      <c r="R10" s="138"/>
      <c r="S10" s="152"/>
      <c r="T10" s="267"/>
      <c r="U10" s="267"/>
      <c r="V10" s="153">
        <f t="shared" si="0"/>
        <v>0</v>
      </c>
    </row>
    <row r="11" spans="1:22" s="139" customFormat="1">
      <c r="A11" s="150">
        <v>5</v>
      </c>
      <c r="B11" s="1" t="s">
        <v>99</v>
      </c>
      <c r="C11" s="151"/>
      <c r="D11" s="138"/>
      <c r="E11" s="138"/>
      <c r="F11" s="138"/>
      <c r="G11" s="138"/>
      <c r="H11" s="138"/>
      <c r="I11" s="138"/>
      <c r="J11" s="138"/>
      <c r="K11" s="138"/>
      <c r="L11" s="152"/>
      <c r="M11" s="151"/>
      <c r="N11" s="138"/>
      <c r="O11" s="138"/>
      <c r="P11" s="138"/>
      <c r="Q11" s="138"/>
      <c r="R11" s="138"/>
      <c r="S11" s="152"/>
      <c r="T11" s="267"/>
      <c r="U11" s="267"/>
      <c r="V11" s="153">
        <f t="shared" si="0"/>
        <v>0</v>
      </c>
    </row>
    <row r="12" spans="1:22" s="139" customFormat="1">
      <c r="A12" s="150">
        <v>6</v>
      </c>
      <c r="B12" s="1" t="s">
        <v>100</v>
      </c>
      <c r="C12" s="151"/>
      <c r="D12" s="138"/>
      <c r="E12" s="138"/>
      <c r="F12" s="138"/>
      <c r="G12" s="138"/>
      <c r="H12" s="138"/>
      <c r="I12" s="138"/>
      <c r="J12" s="138"/>
      <c r="K12" s="138"/>
      <c r="L12" s="152"/>
      <c r="M12" s="151"/>
      <c r="N12" s="138"/>
      <c r="O12" s="138"/>
      <c r="P12" s="138"/>
      <c r="Q12" s="138"/>
      <c r="R12" s="138"/>
      <c r="S12" s="152"/>
      <c r="T12" s="267"/>
      <c r="U12" s="267"/>
      <c r="V12" s="153">
        <f t="shared" si="0"/>
        <v>0</v>
      </c>
    </row>
    <row r="13" spans="1:22" s="139" customFormat="1">
      <c r="A13" s="150">
        <v>7</v>
      </c>
      <c r="B13" s="1" t="s">
        <v>101</v>
      </c>
      <c r="C13" s="151"/>
      <c r="D13" s="138"/>
      <c r="E13" s="138"/>
      <c r="F13" s="138"/>
      <c r="G13" s="138"/>
      <c r="H13" s="138"/>
      <c r="I13" s="138"/>
      <c r="J13" s="138"/>
      <c r="K13" s="138"/>
      <c r="L13" s="152"/>
      <c r="M13" s="151"/>
      <c r="N13" s="138"/>
      <c r="O13" s="138"/>
      <c r="P13" s="138"/>
      <c r="Q13" s="138"/>
      <c r="R13" s="138"/>
      <c r="S13" s="152"/>
      <c r="T13" s="267"/>
      <c r="U13" s="267"/>
      <c r="V13" s="153">
        <f t="shared" si="0"/>
        <v>0</v>
      </c>
    </row>
    <row r="14" spans="1:22" s="139" customFormat="1">
      <c r="A14" s="150">
        <v>8</v>
      </c>
      <c r="B14" s="1" t="s">
        <v>102</v>
      </c>
      <c r="C14" s="151"/>
      <c r="D14" s="138"/>
      <c r="E14" s="138"/>
      <c r="F14" s="138"/>
      <c r="G14" s="138"/>
      <c r="H14" s="138"/>
      <c r="I14" s="138"/>
      <c r="J14" s="138"/>
      <c r="K14" s="138"/>
      <c r="L14" s="152"/>
      <c r="M14" s="151"/>
      <c r="N14" s="138"/>
      <c r="O14" s="138"/>
      <c r="P14" s="138"/>
      <c r="Q14" s="138"/>
      <c r="R14" s="138"/>
      <c r="S14" s="152"/>
      <c r="T14" s="267"/>
      <c r="U14" s="267"/>
      <c r="V14" s="153">
        <f t="shared" si="0"/>
        <v>0</v>
      </c>
    </row>
    <row r="15" spans="1:22" s="139" customFormat="1">
      <c r="A15" s="150">
        <v>9</v>
      </c>
      <c r="B15" s="1" t="s">
        <v>103</v>
      </c>
      <c r="C15" s="151"/>
      <c r="D15" s="138"/>
      <c r="E15" s="138"/>
      <c r="F15" s="138"/>
      <c r="G15" s="138"/>
      <c r="H15" s="138"/>
      <c r="I15" s="138"/>
      <c r="J15" s="138"/>
      <c r="K15" s="138"/>
      <c r="L15" s="152"/>
      <c r="M15" s="151"/>
      <c r="N15" s="138"/>
      <c r="O15" s="138"/>
      <c r="P15" s="138"/>
      <c r="Q15" s="138"/>
      <c r="R15" s="138"/>
      <c r="S15" s="152"/>
      <c r="T15" s="267"/>
      <c r="U15" s="267"/>
      <c r="V15" s="153">
        <f t="shared" si="0"/>
        <v>0</v>
      </c>
    </row>
    <row r="16" spans="1:22" s="139" customFormat="1">
      <c r="A16" s="150">
        <v>10</v>
      </c>
      <c r="B16" s="1" t="s">
        <v>104</v>
      </c>
      <c r="C16" s="151"/>
      <c r="D16" s="138"/>
      <c r="E16" s="138"/>
      <c r="F16" s="138"/>
      <c r="G16" s="138"/>
      <c r="H16" s="138"/>
      <c r="I16" s="138"/>
      <c r="J16" s="138"/>
      <c r="K16" s="138"/>
      <c r="L16" s="152"/>
      <c r="M16" s="151"/>
      <c r="N16" s="138"/>
      <c r="O16" s="138"/>
      <c r="P16" s="138"/>
      <c r="Q16" s="138"/>
      <c r="R16" s="138"/>
      <c r="S16" s="152"/>
      <c r="T16" s="267"/>
      <c r="U16" s="267"/>
      <c r="V16" s="153">
        <f t="shared" si="0"/>
        <v>0</v>
      </c>
    </row>
    <row r="17" spans="1:22" s="139" customFormat="1">
      <c r="A17" s="150">
        <v>11</v>
      </c>
      <c r="B17" s="1" t="s">
        <v>105</v>
      </c>
      <c r="C17" s="151"/>
      <c r="D17" s="138"/>
      <c r="E17" s="138"/>
      <c r="F17" s="138"/>
      <c r="G17" s="138"/>
      <c r="H17" s="138"/>
      <c r="I17" s="138"/>
      <c r="J17" s="138"/>
      <c r="K17" s="138"/>
      <c r="L17" s="152"/>
      <c r="M17" s="151"/>
      <c r="N17" s="138"/>
      <c r="O17" s="138"/>
      <c r="P17" s="138"/>
      <c r="Q17" s="138"/>
      <c r="R17" s="138"/>
      <c r="S17" s="152"/>
      <c r="T17" s="267"/>
      <c r="U17" s="267"/>
      <c r="V17" s="153">
        <f t="shared" si="0"/>
        <v>0</v>
      </c>
    </row>
    <row r="18" spans="1:22" s="139" customFormat="1">
      <c r="A18" s="150">
        <v>12</v>
      </c>
      <c r="B18" s="1" t="s">
        <v>106</v>
      </c>
      <c r="C18" s="151"/>
      <c r="D18" s="138"/>
      <c r="E18" s="138"/>
      <c r="F18" s="138"/>
      <c r="G18" s="138"/>
      <c r="H18" s="138"/>
      <c r="I18" s="138"/>
      <c r="J18" s="138"/>
      <c r="K18" s="138"/>
      <c r="L18" s="152"/>
      <c r="M18" s="151"/>
      <c r="N18" s="138"/>
      <c r="O18" s="138"/>
      <c r="P18" s="138"/>
      <c r="Q18" s="138"/>
      <c r="R18" s="138"/>
      <c r="S18" s="152"/>
      <c r="T18" s="267"/>
      <c r="U18" s="267"/>
      <c r="V18" s="153">
        <f t="shared" si="0"/>
        <v>0</v>
      </c>
    </row>
    <row r="19" spans="1:22" s="139" customFormat="1">
      <c r="A19" s="150">
        <v>13</v>
      </c>
      <c r="B19" s="1" t="s">
        <v>107</v>
      </c>
      <c r="C19" s="151"/>
      <c r="D19" s="138"/>
      <c r="E19" s="138"/>
      <c r="F19" s="138"/>
      <c r="G19" s="138"/>
      <c r="H19" s="138"/>
      <c r="I19" s="138"/>
      <c r="J19" s="138"/>
      <c r="K19" s="138"/>
      <c r="L19" s="152"/>
      <c r="M19" s="151"/>
      <c r="N19" s="138"/>
      <c r="O19" s="138"/>
      <c r="P19" s="138"/>
      <c r="Q19" s="138"/>
      <c r="R19" s="138"/>
      <c r="S19" s="152"/>
      <c r="T19" s="267"/>
      <c r="U19" s="267"/>
      <c r="V19" s="153">
        <f t="shared" si="0"/>
        <v>0</v>
      </c>
    </row>
    <row r="20" spans="1:22" s="139" customFormat="1">
      <c r="A20" s="150">
        <v>14</v>
      </c>
      <c r="B20" s="1" t="s">
        <v>108</v>
      </c>
      <c r="C20" s="151"/>
      <c r="D20" s="138"/>
      <c r="E20" s="138"/>
      <c r="F20" s="138"/>
      <c r="G20" s="138"/>
      <c r="H20" s="138"/>
      <c r="I20" s="138"/>
      <c r="J20" s="138"/>
      <c r="K20" s="138"/>
      <c r="L20" s="152"/>
      <c r="M20" s="151"/>
      <c r="N20" s="138"/>
      <c r="O20" s="138"/>
      <c r="P20" s="138"/>
      <c r="Q20" s="138"/>
      <c r="R20" s="138"/>
      <c r="S20" s="152"/>
      <c r="T20" s="267"/>
      <c r="U20" s="267"/>
      <c r="V20" s="153">
        <f t="shared" si="0"/>
        <v>0</v>
      </c>
    </row>
    <row r="21" spans="1:22" ht="13.5" thickBot="1">
      <c r="A21" s="140"/>
      <c r="B21" s="154" t="s">
        <v>109</v>
      </c>
      <c r="C21" s="155">
        <f>SUM(C7:C20)</f>
        <v>0</v>
      </c>
      <c r="D21" s="142">
        <f t="shared" ref="D21:V21" si="1">SUM(D7:D20)</f>
        <v>0</v>
      </c>
      <c r="E21" s="142">
        <f t="shared" si="1"/>
        <v>0</v>
      </c>
      <c r="F21" s="142">
        <f t="shared" si="1"/>
        <v>0</v>
      </c>
      <c r="G21" s="142">
        <f t="shared" si="1"/>
        <v>0</v>
      </c>
      <c r="H21" s="142">
        <f t="shared" si="1"/>
        <v>0</v>
      </c>
      <c r="I21" s="142">
        <f t="shared" si="1"/>
        <v>0</v>
      </c>
      <c r="J21" s="142">
        <f t="shared" si="1"/>
        <v>0</v>
      </c>
      <c r="K21" s="142">
        <f t="shared" si="1"/>
        <v>0</v>
      </c>
      <c r="L21" s="156">
        <f t="shared" si="1"/>
        <v>0</v>
      </c>
      <c r="M21" s="155">
        <f t="shared" si="1"/>
        <v>0</v>
      </c>
      <c r="N21" s="142">
        <f t="shared" si="1"/>
        <v>0</v>
      </c>
      <c r="O21" s="142">
        <f t="shared" si="1"/>
        <v>0</v>
      </c>
      <c r="P21" s="142">
        <f t="shared" si="1"/>
        <v>0</v>
      </c>
      <c r="Q21" s="142">
        <f t="shared" si="1"/>
        <v>0</v>
      </c>
      <c r="R21" s="142">
        <f t="shared" si="1"/>
        <v>0</v>
      </c>
      <c r="S21" s="156">
        <f>SUM(S7:S20)</f>
        <v>0</v>
      </c>
      <c r="T21" s="156">
        <f>SUM(T7:T20)</f>
        <v>0</v>
      </c>
      <c r="U21" s="156">
        <f t="shared" ref="U21" si="2">SUM(U7:U20)</f>
        <v>0</v>
      </c>
      <c r="V21" s="157">
        <f t="shared" si="1"/>
        <v>0</v>
      </c>
    </row>
    <row r="24" spans="1:22">
      <c r="A24" s="7"/>
      <c r="B24" s="7"/>
      <c r="C24" s="63"/>
      <c r="D24" s="63"/>
      <c r="E24" s="63"/>
    </row>
    <row r="25" spans="1:22">
      <c r="A25" s="158"/>
      <c r="B25" s="158"/>
      <c r="C25" s="7"/>
      <c r="D25" s="63"/>
      <c r="E25" s="63"/>
    </row>
    <row r="26" spans="1:22">
      <c r="A26" s="158"/>
      <c r="B26" s="64"/>
      <c r="C26" s="7"/>
      <c r="D26" s="63"/>
      <c r="E26" s="63"/>
    </row>
    <row r="27" spans="1:22">
      <c r="A27" s="158"/>
      <c r="B27" s="158"/>
      <c r="C27" s="7"/>
      <c r="D27" s="63"/>
      <c r="E27" s="63"/>
    </row>
    <row r="28" spans="1:22">
      <c r="A28" s="158"/>
      <c r="B28" s="64"/>
      <c r="C28" s="7"/>
      <c r="D28" s="63"/>
      <c r="E28" s="6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H11" activePane="bottomRight" state="frozen"/>
      <selection activeCell="B9" sqref="B9"/>
      <selection pane="topRight" activeCell="B9" sqref="B9"/>
      <selection pane="bottomLeft" activeCell="B9" sqref="B9"/>
      <selection pane="bottomRight" activeCell="C8" sqref="C8:H22"/>
    </sheetView>
  </sheetViews>
  <sheetFormatPr defaultColWidth="9.140625" defaultRowHeight="12.75"/>
  <cols>
    <col min="1" max="1" width="10.5703125" style="4" bestFit="1" customWidth="1"/>
    <col min="2" max="2" width="101.85546875" style="4" customWidth="1"/>
    <col min="3" max="3" width="13.7109375" style="268" customWidth="1"/>
    <col min="4" max="4" width="14.85546875" style="268" bestFit="1" customWidth="1"/>
    <col min="5" max="5" width="17.7109375" style="268" customWidth="1"/>
    <col min="6" max="6" width="15.85546875" style="268" customWidth="1"/>
    <col min="7" max="7" width="17.42578125" style="268" customWidth="1"/>
    <col min="8" max="8" width="15.28515625" style="268" customWidth="1"/>
    <col min="9" max="16384" width="9.140625" style="35"/>
  </cols>
  <sheetData>
    <row r="1" spans="1:9">
      <c r="A1" s="2" t="s">
        <v>31</v>
      </c>
      <c r="B1" s="4" t="str">
        <f>'Info '!C2</f>
        <v>JSC Ziraat Bank Georgia</v>
      </c>
      <c r="C1" s="3"/>
    </row>
    <row r="2" spans="1:9">
      <c r="A2" s="2" t="s">
        <v>32</v>
      </c>
      <c r="B2" s="649">
        <f>'1. key ratios '!$B$2</f>
        <v>44469</v>
      </c>
      <c r="C2" s="421"/>
    </row>
    <row r="4" spans="1:9" ht="13.5" thickBot="1">
      <c r="A4" s="2" t="s">
        <v>253</v>
      </c>
      <c r="B4" s="143" t="s">
        <v>376</v>
      </c>
    </row>
    <row r="5" spans="1:9">
      <c r="A5" s="144"/>
      <c r="B5" s="159"/>
      <c r="C5" s="269" t="s">
        <v>0</v>
      </c>
      <c r="D5" s="269" t="s">
        <v>1</v>
      </c>
      <c r="E5" s="269" t="s">
        <v>2</v>
      </c>
      <c r="F5" s="269" t="s">
        <v>3</v>
      </c>
      <c r="G5" s="270" t="s">
        <v>4</v>
      </c>
      <c r="H5" s="271" t="s">
        <v>5</v>
      </c>
      <c r="I5" s="160"/>
    </row>
    <row r="6" spans="1:9" s="160" customFormat="1" ht="12.75" customHeight="1">
      <c r="A6" s="161"/>
      <c r="B6" s="709" t="s">
        <v>252</v>
      </c>
      <c r="C6" s="711" t="s">
        <v>368</v>
      </c>
      <c r="D6" s="713" t="s">
        <v>367</v>
      </c>
      <c r="E6" s="714"/>
      <c r="F6" s="711" t="s">
        <v>372</v>
      </c>
      <c r="G6" s="711" t="s">
        <v>373</v>
      </c>
      <c r="H6" s="707" t="s">
        <v>371</v>
      </c>
    </row>
    <row r="7" spans="1:9" ht="38.25">
      <c r="A7" s="163"/>
      <c r="B7" s="710"/>
      <c r="C7" s="712"/>
      <c r="D7" s="272" t="s">
        <v>370</v>
      </c>
      <c r="E7" s="272" t="s">
        <v>369</v>
      </c>
      <c r="F7" s="712"/>
      <c r="G7" s="712"/>
      <c r="H7" s="708"/>
      <c r="I7" s="160"/>
    </row>
    <row r="8" spans="1:9">
      <c r="A8" s="161">
        <v>1</v>
      </c>
      <c r="B8" s="1" t="s">
        <v>96</v>
      </c>
      <c r="C8" s="273">
        <v>28972464</v>
      </c>
      <c r="D8" s="274">
        <v>0</v>
      </c>
      <c r="E8" s="273">
        <v>0</v>
      </c>
      <c r="F8" s="273">
        <v>24497456.399999999</v>
      </c>
      <c r="G8" s="275">
        <v>24497456.399999999</v>
      </c>
      <c r="H8" s="277">
        <v>0.84554273326562757</v>
      </c>
    </row>
    <row r="9" spans="1:9" ht="15" customHeight="1">
      <c r="A9" s="161">
        <v>2</v>
      </c>
      <c r="B9" s="1" t="s">
        <v>97</v>
      </c>
      <c r="C9" s="273">
        <v>0</v>
      </c>
      <c r="D9" s="274">
        <v>0</v>
      </c>
      <c r="E9" s="273">
        <v>0</v>
      </c>
      <c r="F9" s="273">
        <v>0</v>
      </c>
      <c r="G9" s="275">
        <v>0</v>
      </c>
      <c r="H9" s="277" t="e">
        <v>#DIV/0!</v>
      </c>
    </row>
    <row r="10" spans="1:9">
      <c r="A10" s="161">
        <v>3</v>
      </c>
      <c r="B10" s="1" t="s">
        <v>270</v>
      </c>
      <c r="C10" s="273">
        <v>0</v>
      </c>
      <c r="D10" s="274">
        <v>0</v>
      </c>
      <c r="E10" s="273">
        <v>0</v>
      </c>
      <c r="F10" s="273">
        <v>0</v>
      </c>
      <c r="G10" s="275">
        <v>0</v>
      </c>
      <c r="H10" s="277" t="e">
        <v>#DIV/0!</v>
      </c>
    </row>
    <row r="11" spans="1:9">
      <c r="A11" s="161">
        <v>4</v>
      </c>
      <c r="B11" s="1" t="s">
        <v>98</v>
      </c>
      <c r="C11" s="273">
        <v>0</v>
      </c>
      <c r="D11" s="274">
        <v>0</v>
      </c>
      <c r="E11" s="273">
        <v>0</v>
      </c>
      <c r="F11" s="273">
        <v>0</v>
      </c>
      <c r="G11" s="275">
        <v>0</v>
      </c>
      <c r="H11" s="277" t="e">
        <v>#DIV/0!</v>
      </c>
    </row>
    <row r="12" spans="1:9">
      <c r="A12" s="161">
        <v>5</v>
      </c>
      <c r="B12" s="1" t="s">
        <v>99</v>
      </c>
      <c r="C12" s="273">
        <v>0</v>
      </c>
      <c r="D12" s="274">
        <v>0</v>
      </c>
      <c r="E12" s="273">
        <v>0</v>
      </c>
      <c r="F12" s="273">
        <v>0</v>
      </c>
      <c r="G12" s="275">
        <v>0</v>
      </c>
      <c r="H12" s="277" t="e">
        <v>#DIV/0!</v>
      </c>
    </row>
    <row r="13" spans="1:9">
      <c r="A13" s="161">
        <v>6</v>
      </c>
      <c r="B13" s="1" t="s">
        <v>100</v>
      </c>
      <c r="C13" s="273">
        <v>14235249</v>
      </c>
      <c r="D13" s="274">
        <v>0</v>
      </c>
      <c r="E13" s="273">
        <v>0</v>
      </c>
      <c r="F13" s="273">
        <v>3508012.5</v>
      </c>
      <c r="G13" s="275">
        <v>3508012.5</v>
      </c>
      <c r="H13" s="277">
        <v>0.24643141121029916</v>
      </c>
    </row>
    <row r="14" spans="1:9">
      <c r="A14" s="161">
        <v>7</v>
      </c>
      <c r="B14" s="1" t="s">
        <v>101</v>
      </c>
      <c r="C14" s="273">
        <v>42991927</v>
      </c>
      <c r="D14" s="274">
        <v>20687441.321399998</v>
      </c>
      <c r="E14" s="273">
        <v>9387333.9104399998</v>
      </c>
      <c r="F14" s="273">
        <v>59218925.375439994</v>
      </c>
      <c r="G14" s="275">
        <v>59218925.375439994</v>
      </c>
      <c r="H14" s="277">
        <v>1.1305796291531243</v>
      </c>
    </row>
    <row r="15" spans="1:9">
      <c r="A15" s="161">
        <v>8</v>
      </c>
      <c r="B15" s="1" t="s">
        <v>102</v>
      </c>
      <c r="C15" s="273">
        <v>34780156</v>
      </c>
      <c r="D15" s="274">
        <v>13833524.281300001</v>
      </c>
      <c r="E15" s="273">
        <v>6033266.6974400003</v>
      </c>
      <c r="F15" s="273">
        <v>40813422.697439998</v>
      </c>
      <c r="G15" s="275">
        <v>40813422.697439998</v>
      </c>
      <c r="H15" s="277">
        <v>1</v>
      </c>
    </row>
    <row r="16" spans="1:9">
      <c r="A16" s="161">
        <v>9</v>
      </c>
      <c r="B16" s="1" t="s">
        <v>103</v>
      </c>
      <c r="C16" s="273">
        <v>0</v>
      </c>
      <c r="D16" s="274">
        <v>0</v>
      </c>
      <c r="E16" s="273">
        <v>0</v>
      </c>
      <c r="F16" s="273">
        <v>0</v>
      </c>
      <c r="G16" s="275">
        <v>0</v>
      </c>
      <c r="H16" s="277" t="e">
        <v>#DIV/0!</v>
      </c>
    </row>
    <row r="17" spans="1:8">
      <c r="A17" s="161">
        <v>10</v>
      </c>
      <c r="B17" s="1" t="s">
        <v>104</v>
      </c>
      <c r="C17" s="273">
        <v>0</v>
      </c>
      <c r="D17" s="274">
        <v>0</v>
      </c>
      <c r="E17" s="273">
        <v>0</v>
      </c>
      <c r="F17" s="273">
        <v>0</v>
      </c>
      <c r="G17" s="275">
        <v>0</v>
      </c>
      <c r="H17" s="277" t="e">
        <v>#DIV/0!</v>
      </c>
    </row>
    <row r="18" spans="1:8">
      <c r="A18" s="161">
        <v>11</v>
      </c>
      <c r="B18" s="1" t="s">
        <v>105</v>
      </c>
      <c r="C18" s="273">
        <v>0</v>
      </c>
      <c r="D18" s="274">
        <v>0</v>
      </c>
      <c r="E18" s="273">
        <v>0</v>
      </c>
      <c r="F18" s="273">
        <v>0</v>
      </c>
      <c r="G18" s="275">
        <v>0</v>
      </c>
      <c r="H18" s="277" t="e">
        <v>#DIV/0!</v>
      </c>
    </row>
    <row r="19" spans="1:8">
      <c r="A19" s="161">
        <v>12</v>
      </c>
      <c r="B19" s="1" t="s">
        <v>106</v>
      </c>
      <c r="C19" s="273">
        <v>0</v>
      </c>
      <c r="D19" s="274">
        <v>0</v>
      </c>
      <c r="E19" s="273">
        <v>0</v>
      </c>
      <c r="F19" s="273">
        <v>0</v>
      </c>
      <c r="G19" s="275">
        <v>0</v>
      </c>
      <c r="H19" s="277" t="e">
        <v>#DIV/0!</v>
      </c>
    </row>
    <row r="20" spans="1:8">
      <c r="A20" s="161">
        <v>13</v>
      </c>
      <c r="B20" s="1" t="s">
        <v>247</v>
      </c>
      <c r="C20" s="273">
        <v>0</v>
      </c>
      <c r="D20" s="274">
        <v>0</v>
      </c>
      <c r="E20" s="273">
        <v>0</v>
      </c>
      <c r="F20" s="273">
        <v>0</v>
      </c>
      <c r="G20" s="275">
        <v>0</v>
      </c>
      <c r="H20" s="277" t="e">
        <v>#DIV/0!</v>
      </c>
    </row>
    <row r="21" spans="1:8">
      <c r="A21" s="161">
        <v>14</v>
      </c>
      <c r="B21" s="1" t="s">
        <v>108</v>
      </c>
      <c r="C21" s="273">
        <v>16022196.0615</v>
      </c>
      <c r="D21" s="274">
        <v>0</v>
      </c>
      <c r="E21" s="273">
        <v>0</v>
      </c>
      <c r="F21" s="273">
        <v>5550455.3715000004</v>
      </c>
      <c r="G21" s="275">
        <v>5550455.3715000004</v>
      </c>
      <c r="H21" s="277">
        <v>0.34642288424102369</v>
      </c>
    </row>
    <row r="22" spans="1:8" ht="13.5" thickBot="1">
      <c r="A22" s="164"/>
      <c r="B22" s="165" t="s">
        <v>109</v>
      </c>
      <c r="C22" s="276">
        <v>137001992.06150001</v>
      </c>
      <c r="D22" s="276">
        <v>34520965.602699995</v>
      </c>
      <c r="E22" s="276">
        <v>15420600.60788</v>
      </c>
      <c r="F22" s="276">
        <v>133588272.34437999</v>
      </c>
      <c r="G22" s="276">
        <v>133588272.34437999</v>
      </c>
      <c r="H22" s="278">
        <v>0.87643353918107425</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I11" activePane="bottomRight" state="frozen"/>
      <selection pane="topRight" activeCell="C1" sqref="C1"/>
      <selection pane="bottomLeft" activeCell="A6" sqref="A6"/>
      <selection pane="bottomRight" activeCell="F23" sqref="F23:K25"/>
    </sheetView>
  </sheetViews>
  <sheetFormatPr defaultColWidth="9.140625" defaultRowHeight="12.75"/>
  <cols>
    <col min="1" max="1" width="10.5703125" style="268" bestFit="1" customWidth="1"/>
    <col min="2" max="2" width="104.140625" style="268" customWidth="1"/>
    <col min="3" max="11" width="12.7109375" style="268" customWidth="1"/>
    <col min="12" max="16384" width="9.140625" style="268"/>
  </cols>
  <sheetData>
    <row r="1" spans="1:11">
      <c r="A1" s="268" t="s">
        <v>31</v>
      </c>
      <c r="B1" s="3" t="str">
        <f>'Info '!C2</f>
        <v>JSC Ziraat Bank Georgia</v>
      </c>
    </row>
    <row r="2" spans="1:11">
      <c r="A2" s="268" t="s">
        <v>32</v>
      </c>
      <c r="B2" s="649">
        <f>'1. key ratios '!$B$2</f>
        <v>44469</v>
      </c>
      <c r="C2" s="292"/>
      <c r="D2" s="292"/>
    </row>
    <row r="3" spans="1:11">
      <c r="B3" s="292"/>
      <c r="C3" s="292"/>
      <c r="D3" s="292"/>
    </row>
    <row r="4" spans="1:11" ht="13.5" thickBot="1">
      <c r="A4" s="268" t="s">
        <v>249</v>
      </c>
      <c r="B4" s="332" t="s">
        <v>377</v>
      </c>
      <c r="C4" s="292"/>
      <c r="D4" s="292"/>
    </row>
    <row r="5" spans="1:11" ht="30" customHeight="1">
      <c r="A5" s="715"/>
      <c r="B5" s="716"/>
      <c r="C5" s="717" t="s">
        <v>429</v>
      </c>
      <c r="D5" s="717"/>
      <c r="E5" s="717"/>
      <c r="F5" s="717" t="s">
        <v>430</v>
      </c>
      <c r="G5" s="717"/>
      <c r="H5" s="717"/>
      <c r="I5" s="717" t="s">
        <v>431</v>
      </c>
      <c r="J5" s="717"/>
      <c r="K5" s="718"/>
    </row>
    <row r="6" spans="1:11">
      <c r="A6" s="293"/>
      <c r="B6" s="294"/>
      <c r="C6" s="42" t="s">
        <v>70</v>
      </c>
      <c r="D6" s="42" t="s">
        <v>71</v>
      </c>
      <c r="E6" s="42" t="s">
        <v>72</v>
      </c>
      <c r="F6" s="42" t="s">
        <v>70</v>
      </c>
      <c r="G6" s="42" t="s">
        <v>71</v>
      </c>
      <c r="H6" s="42" t="s">
        <v>72</v>
      </c>
      <c r="I6" s="42" t="s">
        <v>70</v>
      </c>
      <c r="J6" s="42" t="s">
        <v>71</v>
      </c>
      <c r="K6" s="42" t="s">
        <v>72</v>
      </c>
    </row>
    <row r="7" spans="1:11">
      <c r="A7" s="295" t="s">
        <v>380</v>
      </c>
      <c r="B7" s="296"/>
      <c r="C7" s="296"/>
      <c r="D7" s="296"/>
      <c r="E7" s="296"/>
      <c r="F7" s="296"/>
      <c r="G7" s="296"/>
      <c r="H7" s="296"/>
      <c r="I7" s="296"/>
      <c r="J7" s="296"/>
      <c r="K7" s="297"/>
    </row>
    <row r="8" spans="1:11">
      <c r="A8" s="298">
        <v>1</v>
      </c>
      <c r="B8" s="299" t="s">
        <v>378</v>
      </c>
      <c r="C8" s="300"/>
      <c r="D8" s="300"/>
      <c r="E8" s="300"/>
      <c r="F8" s="301">
        <v>17113631.085547797</v>
      </c>
      <c r="G8" s="301">
        <v>33225688.920308698</v>
      </c>
      <c r="H8" s="301">
        <v>50339320.005856499</v>
      </c>
      <c r="I8" s="301">
        <v>11277791.899569599</v>
      </c>
      <c r="J8" s="301">
        <v>32194807.745184798</v>
      </c>
      <c r="K8" s="302">
        <v>43472599.644754395</v>
      </c>
    </row>
    <row r="9" spans="1:11">
      <c r="A9" s="295" t="s">
        <v>381</v>
      </c>
      <c r="B9" s="296"/>
      <c r="C9" s="296"/>
      <c r="D9" s="296"/>
      <c r="E9" s="296"/>
      <c r="F9" s="296"/>
      <c r="G9" s="296"/>
      <c r="H9" s="296"/>
      <c r="I9" s="296"/>
      <c r="J9" s="296"/>
      <c r="K9" s="297"/>
    </row>
    <row r="10" spans="1:11">
      <c r="A10" s="303">
        <v>2</v>
      </c>
      <c r="B10" s="304" t="s">
        <v>389</v>
      </c>
      <c r="C10" s="304">
        <v>1457803.6852160001</v>
      </c>
      <c r="D10" s="305">
        <v>19601071.749798998</v>
      </c>
      <c r="E10" s="305">
        <v>21058875.435014997</v>
      </c>
      <c r="F10" s="305">
        <v>527627.91274197458</v>
      </c>
      <c r="G10" s="305">
        <v>8032405.2191574164</v>
      </c>
      <c r="H10" s="305">
        <v>8560033.1318993904</v>
      </c>
      <c r="I10" s="305">
        <v>116217.17023359999</v>
      </c>
      <c r="J10" s="305">
        <v>1628908.9425199702</v>
      </c>
      <c r="K10" s="306">
        <v>1745126.1127535703</v>
      </c>
    </row>
    <row r="11" spans="1:11">
      <c r="A11" s="303">
        <v>3</v>
      </c>
      <c r="B11" s="304" t="s">
        <v>383</v>
      </c>
      <c r="C11" s="304">
        <v>12020523.727388998</v>
      </c>
      <c r="D11" s="305">
        <v>39458028.405914791</v>
      </c>
      <c r="E11" s="305">
        <v>51478552.133303791</v>
      </c>
      <c r="F11" s="305">
        <v>4663463.5526708812</v>
      </c>
      <c r="G11" s="305">
        <v>15652902.33076806</v>
      </c>
      <c r="H11" s="305">
        <v>20316365.883438941</v>
      </c>
      <c r="I11" s="305">
        <v>3359373.8571211495</v>
      </c>
      <c r="J11" s="305">
        <v>10449915.478381524</v>
      </c>
      <c r="K11" s="306">
        <v>13809289.335502673</v>
      </c>
    </row>
    <row r="12" spans="1:11">
      <c r="A12" s="303">
        <v>4</v>
      </c>
      <c r="B12" s="304" t="s">
        <v>384</v>
      </c>
      <c r="C12" s="304">
        <v>0</v>
      </c>
      <c r="D12" s="305">
        <v>0</v>
      </c>
      <c r="E12" s="305">
        <v>0</v>
      </c>
      <c r="F12" s="305">
        <v>0</v>
      </c>
      <c r="G12" s="305">
        <v>0</v>
      </c>
      <c r="H12" s="305">
        <v>0</v>
      </c>
      <c r="I12" s="305">
        <v>0</v>
      </c>
      <c r="J12" s="305">
        <v>0</v>
      </c>
      <c r="K12" s="306">
        <v>0</v>
      </c>
    </row>
    <row r="13" spans="1:11">
      <c r="A13" s="303">
        <v>5</v>
      </c>
      <c r="B13" s="304" t="s">
        <v>392</v>
      </c>
      <c r="C13" s="304">
        <v>15948546.334890801</v>
      </c>
      <c r="D13" s="305">
        <v>18795461.802936196</v>
      </c>
      <c r="E13" s="305">
        <v>34744008.137826994</v>
      </c>
      <c r="F13" s="305">
        <v>2624696.5583667299</v>
      </c>
      <c r="G13" s="305">
        <v>2950121.683006451</v>
      </c>
      <c r="H13" s="305">
        <v>5574818.2413731813</v>
      </c>
      <c r="I13" s="305">
        <v>989791.27424996509</v>
      </c>
      <c r="J13" s="305">
        <v>1110547.5459918501</v>
      </c>
      <c r="K13" s="306">
        <v>2100338.8202418154</v>
      </c>
    </row>
    <row r="14" spans="1:11">
      <c r="A14" s="303">
        <v>6</v>
      </c>
      <c r="B14" s="304" t="s">
        <v>424</v>
      </c>
      <c r="C14" s="304"/>
      <c r="D14" s="305"/>
      <c r="E14" s="305"/>
      <c r="F14" s="305">
        <v>0</v>
      </c>
      <c r="G14" s="305">
        <v>0</v>
      </c>
      <c r="H14" s="305">
        <v>0</v>
      </c>
      <c r="I14" s="305"/>
      <c r="J14" s="305"/>
      <c r="K14" s="306"/>
    </row>
    <row r="15" spans="1:11">
      <c r="A15" s="303">
        <v>7</v>
      </c>
      <c r="B15" s="304" t="s">
        <v>425</v>
      </c>
      <c r="C15" s="304">
        <v>731303.28128649993</v>
      </c>
      <c r="D15" s="305">
        <v>199727.60396129999</v>
      </c>
      <c r="E15" s="305">
        <v>931030.88524779992</v>
      </c>
      <c r="F15" s="305">
        <v>37435.1319564</v>
      </c>
      <c r="G15" s="305">
        <v>0</v>
      </c>
      <c r="H15" s="305">
        <v>37435.1319564</v>
      </c>
      <c r="I15" s="305">
        <v>37435.1319564</v>
      </c>
      <c r="J15" s="305">
        <v>0</v>
      </c>
      <c r="K15" s="306">
        <v>37435.1319564</v>
      </c>
    </row>
    <row r="16" spans="1:11">
      <c r="A16" s="303">
        <v>8</v>
      </c>
      <c r="B16" s="307" t="s">
        <v>385</v>
      </c>
      <c r="C16" s="304">
        <v>30158177.028782301</v>
      </c>
      <c r="D16" s="305">
        <v>78054289.562611297</v>
      </c>
      <c r="E16" s="305">
        <v>108212466.59139358</v>
      </c>
      <c r="F16" s="305">
        <v>7853223.1557359863</v>
      </c>
      <c r="G16" s="305">
        <v>26635429.232931927</v>
      </c>
      <c r="H16" s="305">
        <v>34488652.388667911</v>
      </c>
      <c r="I16" s="305">
        <v>4502817.4335611146</v>
      </c>
      <c r="J16" s="305">
        <v>13189371.966893345</v>
      </c>
      <c r="K16" s="306">
        <v>17692189.400454458</v>
      </c>
    </row>
    <row r="17" spans="1:11">
      <c r="A17" s="295" t="s">
        <v>382</v>
      </c>
      <c r="B17" s="296"/>
      <c r="C17" s="296"/>
      <c r="D17" s="296"/>
      <c r="E17" s="296"/>
      <c r="F17" s="296"/>
      <c r="G17" s="296"/>
      <c r="H17" s="296"/>
      <c r="I17" s="296"/>
      <c r="J17" s="296"/>
      <c r="K17" s="297"/>
    </row>
    <row r="18" spans="1:11">
      <c r="A18" s="303">
        <v>9</v>
      </c>
      <c r="B18" s="304" t="s">
        <v>388</v>
      </c>
      <c r="C18" s="304">
        <v>0</v>
      </c>
      <c r="D18" s="305">
        <v>0</v>
      </c>
      <c r="E18" s="305">
        <v>0</v>
      </c>
      <c r="F18" s="305"/>
      <c r="G18" s="305"/>
      <c r="H18" s="305">
        <v>0</v>
      </c>
      <c r="I18" s="305">
        <v>0</v>
      </c>
      <c r="J18" s="305">
        <v>0</v>
      </c>
      <c r="K18" s="306">
        <v>0</v>
      </c>
    </row>
    <row r="19" spans="1:11">
      <c r="A19" s="303">
        <v>10</v>
      </c>
      <c r="B19" s="304" t="s">
        <v>426</v>
      </c>
      <c r="C19" s="304">
        <v>42085564.325469106</v>
      </c>
      <c r="D19" s="305">
        <v>23920027.751806699</v>
      </c>
      <c r="E19" s="305">
        <v>66005592.077275805</v>
      </c>
      <c r="F19" s="305">
        <v>410833.74964374996</v>
      </c>
      <c r="G19" s="305">
        <v>186555.47493705002</v>
      </c>
      <c r="H19" s="305">
        <v>597389.22458079993</v>
      </c>
      <c r="I19" s="305">
        <v>6246672.9356219508</v>
      </c>
      <c r="J19" s="305">
        <v>4246287.7292314498</v>
      </c>
      <c r="K19" s="306">
        <v>10492960.664853401</v>
      </c>
    </row>
    <row r="20" spans="1:11">
      <c r="A20" s="303">
        <v>11</v>
      </c>
      <c r="B20" s="304" t="s">
        <v>387</v>
      </c>
      <c r="C20" s="304">
        <v>250942.70923850001</v>
      </c>
      <c r="D20" s="305">
        <v>10790.7917399</v>
      </c>
      <c r="E20" s="305">
        <v>261733.5009784</v>
      </c>
      <c r="F20" s="305">
        <v>86978.260869399994</v>
      </c>
      <c r="G20" s="305">
        <v>0</v>
      </c>
      <c r="H20" s="305">
        <v>86978.260869399994</v>
      </c>
      <c r="I20" s="305">
        <v>86978.260869399994</v>
      </c>
      <c r="J20" s="305">
        <v>0</v>
      </c>
      <c r="K20" s="306">
        <v>86978.260869399994</v>
      </c>
    </row>
    <row r="21" spans="1:11" ht="13.5" thickBot="1">
      <c r="A21" s="308">
        <v>12</v>
      </c>
      <c r="B21" s="309" t="s">
        <v>386</v>
      </c>
      <c r="C21" s="310">
        <v>42336507.034707606</v>
      </c>
      <c r="D21" s="311">
        <v>23930818.543546598</v>
      </c>
      <c r="E21" s="310">
        <v>66267325.578254208</v>
      </c>
      <c r="F21" s="311">
        <v>497812.01051314996</v>
      </c>
      <c r="G21" s="311">
        <v>186555.47493705002</v>
      </c>
      <c r="H21" s="311">
        <v>684367.48545019992</v>
      </c>
      <c r="I21" s="311">
        <v>6333651.1964913504</v>
      </c>
      <c r="J21" s="311">
        <v>4246287.7292314498</v>
      </c>
      <c r="K21" s="312">
        <v>10579938.925722802</v>
      </c>
    </row>
    <row r="22" spans="1:11" ht="38.25" customHeight="1" thickBot="1">
      <c r="A22" s="313"/>
      <c r="B22" s="314"/>
      <c r="C22" s="314"/>
      <c r="D22" s="314"/>
      <c r="E22" s="314"/>
      <c r="F22" s="719" t="s">
        <v>428</v>
      </c>
      <c r="G22" s="717"/>
      <c r="H22" s="717"/>
      <c r="I22" s="719" t="s">
        <v>393</v>
      </c>
      <c r="J22" s="717"/>
      <c r="K22" s="718"/>
    </row>
    <row r="23" spans="1:11">
      <c r="A23" s="315">
        <v>13</v>
      </c>
      <c r="B23" s="316" t="s">
        <v>378</v>
      </c>
      <c r="C23" s="317"/>
      <c r="D23" s="317"/>
      <c r="E23" s="317"/>
      <c r="F23" s="318">
        <v>17113631.085547797</v>
      </c>
      <c r="G23" s="318">
        <v>33225688.920308698</v>
      </c>
      <c r="H23" s="318">
        <v>50339320.005856499</v>
      </c>
      <c r="I23" s="318">
        <v>11277791.899569599</v>
      </c>
      <c r="J23" s="318">
        <v>32194807.745184798</v>
      </c>
      <c r="K23" s="319">
        <v>43472599.644754402</v>
      </c>
    </row>
    <row r="24" spans="1:11" ht="13.5" thickBot="1">
      <c r="A24" s="320">
        <v>14</v>
      </c>
      <c r="B24" s="321" t="s">
        <v>390</v>
      </c>
      <c r="C24" s="322"/>
      <c r="D24" s="323"/>
      <c r="E24" s="324"/>
      <c r="F24" s="325">
        <v>7355411.1452228352</v>
      </c>
      <c r="G24" s="325">
        <v>26448873.757994875</v>
      </c>
      <c r="H24" s="325">
        <v>33804284.903217711</v>
      </c>
      <c r="I24" s="325">
        <v>1125704.3583902784</v>
      </c>
      <c r="J24" s="325">
        <v>8943084.2376618944</v>
      </c>
      <c r="K24" s="326">
        <v>7112250.4747316577</v>
      </c>
    </row>
    <row r="25" spans="1:11" ht="13.5" thickBot="1">
      <c r="A25" s="327">
        <v>15</v>
      </c>
      <c r="B25" s="328" t="s">
        <v>391</v>
      </c>
      <c r="C25" s="329"/>
      <c r="D25" s="329"/>
      <c r="E25" s="329"/>
      <c r="F25" s="330">
        <v>2.326672261775971</v>
      </c>
      <c r="G25" s="330">
        <v>1.2562232034649623</v>
      </c>
      <c r="H25" s="330">
        <v>1.4891402125493527</v>
      </c>
      <c r="I25" s="330">
        <v>10.018431407422534</v>
      </c>
      <c r="J25" s="330">
        <v>3.5999669565453964</v>
      </c>
      <c r="K25" s="331">
        <v>6.1123549851349415</v>
      </c>
    </row>
    <row r="27" spans="1:11" ht="25.5">
      <c r="B27" s="291"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35"/>
  </cols>
  <sheetData>
    <row r="1" spans="1:14">
      <c r="A1" s="4" t="s">
        <v>31</v>
      </c>
      <c r="B1" s="3" t="str">
        <f>'Info '!C2</f>
        <v>JSC Ziraat Bank Georgia</v>
      </c>
    </row>
    <row r="2" spans="1:14" ht="14.25" customHeight="1">
      <c r="A2" s="4" t="s">
        <v>32</v>
      </c>
      <c r="B2" s="649">
        <f>'1. key ratios '!$B$2</f>
        <v>44469</v>
      </c>
    </row>
    <row r="3" spans="1:14" ht="14.25" customHeight="1"/>
    <row r="4" spans="1:14" ht="13.5" thickBot="1">
      <c r="A4" s="4" t="s">
        <v>265</v>
      </c>
      <c r="B4" s="231" t="s">
        <v>29</v>
      </c>
    </row>
    <row r="5" spans="1:14" s="171" customFormat="1">
      <c r="A5" s="167"/>
      <c r="B5" s="168"/>
      <c r="C5" s="169" t="s">
        <v>0</v>
      </c>
      <c r="D5" s="169" t="s">
        <v>1</v>
      </c>
      <c r="E5" s="169" t="s">
        <v>2</v>
      </c>
      <c r="F5" s="169" t="s">
        <v>3</v>
      </c>
      <c r="G5" s="169" t="s">
        <v>4</v>
      </c>
      <c r="H5" s="169" t="s">
        <v>5</v>
      </c>
      <c r="I5" s="169" t="s">
        <v>8</v>
      </c>
      <c r="J5" s="169" t="s">
        <v>9</v>
      </c>
      <c r="K5" s="169" t="s">
        <v>10</v>
      </c>
      <c r="L5" s="169" t="s">
        <v>11</v>
      </c>
      <c r="M5" s="169" t="s">
        <v>12</v>
      </c>
      <c r="N5" s="170" t="s">
        <v>13</v>
      </c>
    </row>
    <row r="6" spans="1:14" ht="25.5">
      <c r="A6" s="172"/>
      <c r="B6" s="173"/>
      <c r="C6" s="174" t="s">
        <v>264</v>
      </c>
      <c r="D6" s="175" t="s">
        <v>263</v>
      </c>
      <c r="E6" s="176" t="s">
        <v>262</v>
      </c>
      <c r="F6" s="177">
        <v>0</v>
      </c>
      <c r="G6" s="177">
        <v>0.2</v>
      </c>
      <c r="H6" s="177">
        <v>0.35</v>
      </c>
      <c r="I6" s="177">
        <v>0.5</v>
      </c>
      <c r="J6" s="177">
        <v>0.75</v>
      </c>
      <c r="K6" s="177">
        <v>1</v>
      </c>
      <c r="L6" s="177">
        <v>1.5</v>
      </c>
      <c r="M6" s="177">
        <v>2.5</v>
      </c>
      <c r="N6" s="230" t="s">
        <v>276</v>
      </c>
    </row>
    <row r="7" spans="1:14" ht="15">
      <c r="A7" s="178">
        <v>1</v>
      </c>
      <c r="B7" s="179" t="s">
        <v>261</v>
      </c>
      <c r="C7" s="180">
        <f>SUM(C8:C13)</f>
        <v>0</v>
      </c>
      <c r="D7" s="173"/>
      <c r="E7" s="181">
        <f t="shared" ref="E7:M7" si="0">SUM(E8:E13)</f>
        <v>0</v>
      </c>
      <c r="F7" s="182">
        <f>SUM(F8:F13)</f>
        <v>0</v>
      </c>
      <c r="G7" s="182">
        <f t="shared" si="0"/>
        <v>0</v>
      </c>
      <c r="H7" s="182">
        <f t="shared" si="0"/>
        <v>0</v>
      </c>
      <c r="I7" s="182">
        <f t="shared" si="0"/>
        <v>0</v>
      </c>
      <c r="J7" s="182">
        <f t="shared" si="0"/>
        <v>0</v>
      </c>
      <c r="K7" s="182">
        <f t="shared" si="0"/>
        <v>0</v>
      </c>
      <c r="L7" s="182">
        <f t="shared" si="0"/>
        <v>0</v>
      </c>
      <c r="M7" s="182">
        <f t="shared" si="0"/>
        <v>0</v>
      </c>
      <c r="N7" s="183">
        <f>SUM(N8:N13)</f>
        <v>0</v>
      </c>
    </row>
    <row r="8" spans="1:14" ht="14.25">
      <c r="A8" s="178">
        <v>1.1000000000000001</v>
      </c>
      <c r="B8" s="184" t="s">
        <v>259</v>
      </c>
      <c r="C8" s="182">
        <v>0</v>
      </c>
      <c r="D8" s="185">
        <v>0.02</v>
      </c>
      <c r="E8" s="181">
        <f>C8*D8</f>
        <v>0</v>
      </c>
      <c r="F8" s="182"/>
      <c r="G8" s="182"/>
      <c r="H8" s="182"/>
      <c r="I8" s="182"/>
      <c r="J8" s="182"/>
      <c r="K8" s="182"/>
      <c r="L8" s="182"/>
      <c r="M8" s="182"/>
      <c r="N8" s="183">
        <f>SUMPRODUCT($F$6:$M$6,F8:M8)</f>
        <v>0</v>
      </c>
    </row>
    <row r="9" spans="1:14" ht="14.25">
      <c r="A9" s="178">
        <v>1.2</v>
      </c>
      <c r="B9" s="184" t="s">
        <v>258</v>
      </c>
      <c r="C9" s="182">
        <v>0</v>
      </c>
      <c r="D9" s="185">
        <v>0.05</v>
      </c>
      <c r="E9" s="181">
        <f>C9*D9</f>
        <v>0</v>
      </c>
      <c r="F9" s="182"/>
      <c r="G9" s="182"/>
      <c r="H9" s="182"/>
      <c r="I9" s="182"/>
      <c r="J9" s="182"/>
      <c r="K9" s="182"/>
      <c r="L9" s="182"/>
      <c r="M9" s="182"/>
      <c r="N9" s="183">
        <f t="shared" ref="N9:N12" si="1">SUMPRODUCT($F$6:$M$6,F9:M9)</f>
        <v>0</v>
      </c>
    </row>
    <row r="10" spans="1:14" ht="14.25">
      <c r="A10" s="178">
        <v>1.3</v>
      </c>
      <c r="B10" s="184" t="s">
        <v>257</v>
      </c>
      <c r="C10" s="182">
        <v>0</v>
      </c>
      <c r="D10" s="185">
        <v>0.08</v>
      </c>
      <c r="E10" s="181">
        <f>C10*D10</f>
        <v>0</v>
      </c>
      <c r="F10" s="182"/>
      <c r="G10" s="182"/>
      <c r="H10" s="182"/>
      <c r="I10" s="182"/>
      <c r="J10" s="182"/>
      <c r="K10" s="182"/>
      <c r="L10" s="182"/>
      <c r="M10" s="182"/>
      <c r="N10" s="183">
        <f>SUMPRODUCT($F$6:$M$6,F10:M10)</f>
        <v>0</v>
      </c>
    </row>
    <row r="11" spans="1:14" ht="14.25">
      <c r="A11" s="178">
        <v>1.4</v>
      </c>
      <c r="B11" s="184" t="s">
        <v>256</v>
      </c>
      <c r="C11" s="182">
        <v>0</v>
      </c>
      <c r="D11" s="185">
        <v>0.11</v>
      </c>
      <c r="E11" s="181">
        <f>C11*D11</f>
        <v>0</v>
      </c>
      <c r="F11" s="182"/>
      <c r="G11" s="182"/>
      <c r="H11" s="182"/>
      <c r="I11" s="182"/>
      <c r="J11" s="182"/>
      <c r="K11" s="182"/>
      <c r="L11" s="182"/>
      <c r="M11" s="182"/>
      <c r="N11" s="183">
        <f t="shared" si="1"/>
        <v>0</v>
      </c>
    </row>
    <row r="12" spans="1:14" ht="14.25">
      <c r="A12" s="178">
        <v>1.5</v>
      </c>
      <c r="B12" s="184" t="s">
        <v>255</v>
      </c>
      <c r="C12" s="182">
        <v>0</v>
      </c>
      <c r="D12" s="185">
        <v>0.14000000000000001</v>
      </c>
      <c r="E12" s="181">
        <f>C12*D12</f>
        <v>0</v>
      </c>
      <c r="F12" s="182"/>
      <c r="G12" s="182"/>
      <c r="H12" s="182"/>
      <c r="I12" s="182"/>
      <c r="J12" s="182"/>
      <c r="K12" s="182"/>
      <c r="L12" s="182"/>
      <c r="M12" s="182"/>
      <c r="N12" s="183">
        <f t="shared" si="1"/>
        <v>0</v>
      </c>
    </row>
    <row r="13" spans="1:14" ht="14.25">
      <c r="A13" s="178">
        <v>1.6</v>
      </c>
      <c r="B13" s="186" t="s">
        <v>254</v>
      </c>
      <c r="C13" s="182">
        <v>0</v>
      </c>
      <c r="D13" s="187"/>
      <c r="E13" s="182"/>
      <c r="F13" s="182"/>
      <c r="G13" s="182"/>
      <c r="H13" s="182"/>
      <c r="I13" s="182"/>
      <c r="J13" s="182"/>
      <c r="K13" s="182"/>
      <c r="L13" s="182"/>
      <c r="M13" s="182"/>
      <c r="N13" s="183">
        <f>SUMPRODUCT($F$6:$M$6,F13:M13)</f>
        <v>0</v>
      </c>
    </row>
    <row r="14" spans="1:14" ht="15">
      <c r="A14" s="178">
        <v>2</v>
      </c>
      <c r="B14" s="188" t="s">
        <v>260</v>
      </c>
      <c r="C14" s="180">
        <f>SUM(C15:C20)</f>
        <v>0</v>
      </c>
      <c r="D14" s="173"/>
      <c r="E14" s="181">
        <f t="shared" ref="E14:M14" si="2">SUM(E15:E20)</f>
        <v>0</v>
      </c>
      <c r="F14" s="182">
        <f t="shared" si="2"/>
        <v>0</v>
      </c>
      <c r="G14" s="182">
        <f t="shared" si="2"/>
        <v>0</v>
      </c>
      <c r="H14" s="182">
        <f t="shared" si="2"/>
        <v>0</v>
      </c>
      <c r="I14" s="182">
        <f t="shared" si="2"/>
        <v>0</v>
      </c>
      <c r="J14" s="182">
        <f t="shared" si="2"/>
        <v>0</v>
      </c>
      <c r="K14" s="182">
        <f t="shared" si="2"/>
        <v>0</v>
      </c>
      <c r="L14" s="182">
        <f t="shared" si="2"/>
        <v>0</v>
      </c>
      <c r="M14" s="182">
        <f t="shared" si="2"/>
        <v>0</v>
      </c>
      <c r="N14" s="183">
        <f>SUM(N15:N20)</f>
        <v>0</v>
      </c>
    </row>
    <row r="15" spans="1:14" ht="14.25">
      <c r="A15" s="178">
        <v>2.1</v>
      </c>
      <c r="B15" s="186" t="s">
        <v>259</v>
      </c>
      <c r="C15" s="182"/>
      <c r="D15" s="185">
        <v>5.0000000000000001E-3</v>
      </c>
      <c r="E15" s="181">
        <f>C15*D15</f>
        <v>0</v>
      </c>
      <c r="F15" s="182"/>
      <c r="G15" s="182"/>
      <c r="H15" s="182"/>
      <c r="I15" s="182"/>
      <c r="J15" s="182"/>
      <c r="K15" s="182"/>
      <c r="L15" s="182"/>
      <c r="M15" s="182"/>
      <c r="N15" s="183">
        <f>SUMPRODUCT($F$6:$M$6,F15:M15)</f>
        <v>0</v>
      </c>
    </row>
    <row r="16" spans="1:14" ht="14.25">
      <c r="A16" s="178">
        <v>2.2000000000000002</v>
      </c>
      <c r="B16" s="186" t="s">
        <v>258</v>
      </c>
      <c r="C16" s="182"/>
      <c r="D16" s="185">
        <v>0.01</v>
      </c>
      <c r="E16" s="181">
        <f>C16*D16</f>
        <v>0</v>
      </c>
      <c r="F16" s="182"/>
      <c r="G16" s="182"/>
      <c r="H16" s="182"/>
      <c r="I16" s="182"/>
      <c r="J16" s="182"/>
      <c r="K16" s="182"/>
      <c r="L16" s="182"/>
      <c r="M16" s="182"/>
      <c r="N16" s="183">
        <f t="shared" ref="N16:N20" si="3">SUMPRODUCT($F$6:$M$6,F16:M16)</f>
        <v>0</v>
      </c>
    </row>
    <row r="17" spans="1:14" ht="14.25">
      <c r="A17" s="178">
        <v>2.2999999999999998</v>
      </c>
      <c r="B17" s="186" t="s">
        <v>257</v>
      </c>
      <c r="C17" s="182"/>
      <c r="D17" s="185">
        <v>0.02</v>
      </c>
      <c r="E17" s="181">
        <f>C17*D17</f>
        <v>0</v>
      </c>
      <c r="F17" s="182"/>
      <c r="G17" s="182"/>
      <c r="H17" s="182"/>
      <c r="I17" s="182"/>
      <c r="J17" s="182"/>
      <c r="K17" s="182"/>
      <c r="L17" s="182"/>
      <c r="M17" s="182"/>
      <c r="N17" s="183">
        <f t="shared" si="3"/>
        <v>0</v>
      </c>
    </row>
    <row r="18" spans="1:14" ht="14.25">
      <c r="A18" s="178">
        <v>2.4</v>
      </c>
      <c r="B18" s="186" t="s">
        <v>256</v>
      </c>
      <c r="C18" s="182"/>
      <c r="D18" s="185">
        <v>0.03</v>
      </c>
      <c r="E18" s="181">
        <f>C18*D18</f>
        <v>0</v>
      </c>
      <c r="F18" s="182"/>
      <c r="G18" s="182"/>
      <c r="H18" s="182"/>
      <c r="I18" s="182"/>
      <c r="J18" s="182"/>
      <c r="K18" s="182"/>
      <c r="L18" s="182"/>
      <c r="M18" s="182"/>
      <c r="N18" s="183">
        <f t="shared" si="3"/>
        <v>0</v>
      </c>
    </row>
    <row r="19" spans="1:14" ht="14.25">
      <c r="A19" s="178">
        <v>2.5</v>
      </c>
      <c r="B19" s="186" t="s">
        <v>255</v>
      </c>
      <c r="C19" s="182"/>
      <c r="D19" s="185">
        <v>0.04</v>
      </c>
      <c r="E19" s="181">
        <f>C19*D19</f>
        <v>0</v>
      </c>
      <c r="F19" s="182"/>
      <c r="G19" s="182"/>
      <c r="H19" s="182"/>
      <c r="I19" s="182"/>
      <c r="J19" s="182"/>
      <c r="K19" s="182"/>
      <c r="L19" s="182"/>
      <c r="M19" s="182"/>
      <c r="N19" s="183">
        <f t="shared" si="3"/>
        <v>0</v>
      </c>
    </row>
    <row r="20" spans="1:14" ht="14.25">
      <c r="A20" s="178">
        <v>2.6</v>
      </c>
      <c r="B20" s="186" t="s">
        <v>254</v>
      </c>
      <c r="C20" s="182"/>
      <c r="D20" s="187"/>
      <c r="E20" s="189"/>
      <c r="F20" s="182"/>
      <c r="G20" s="182"/>
      <c r="H20" s="182"/>
      <c r="I20" s="182"/>
      <c r="J20" s="182"/>
      <c r="K20" s="182"/>
      <c r="L20" s="182"/>
      <c r="M20" s="182"/>
      <c r="N20" s="183">
        <f t="shared" si="3"/>
        <v>0</v>
      </c>
    </row>
    <row r="21" spans="1:14" ht="15.75" thickBot="1">
      <c r="A21" s="190"/>
      <c r="B21" s="191" t="s">
        <v>109</v>
      </c>
      <c r="C21" s="166">
        <f>C14+C7</f>
        <v>0</v>
      </c>
      <c r="D21" s="192"/>
      <c r="E21" s="193">
        <f>E14+E7</f>
        <v>0</v>
      </c>
      <c r="F21" s="194">
        <f>F7+F14</f>
        <v>0</v>
      </c>
      <c r="G21" s="194">
        <f t="shared" ref="G21:L21" si="4">G7+G14</f>
        <v>0</v>
      </c>
      <c r="H21" s="194">
        <f t="shared" si="4"/>
        <v>0</v>
      </c>
      <c r="I21" s="194">
        <f t="shared" si="4"/>
        <v>0</v>
      </c>
      <c r="J21" s="194">
        <f t="shared" si="4"/>
        <v>0</v>
      </c>
      <c r="K21" s="194">
        <f t="shared" si="4"/>
        <v>0</v>
      </c>
      <c r="L21" s="194">
        <f t="shared" si="4"/>
        <v>0</v>
      </c>
      <c r="M21" s="194">
        <f>M7+M14</f>
        <v>0</v>
      </c>
      <c r="N21" s="195">
        <f>N14+N7</f>
        <v>0</v>
      </c>
    </row>
    <row r="22" spans="1:14">
      <c r="E22" s="196"/>
      <c r="F22" s="196"/>
      <c r="G22" s="196"/>
      <c r="H22" s="196"/>
      <c r="I22" s="196"/>
      <c r="J22" s="196"/>
      <c r="K22" s="196"/>
      <c r="L22" s="196"/>
      <c r="M22" s="196"/>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31" zoomScale="90" zoomScaleNormal="90" workbookViewId="0">
      <selection activeCell="C38" sqref="C38"/>
    </sheetView>
  </sheetViews>
  <sheetFormatPr defaultRowHeight="15"/>
  <cols>
    <col min="1" max="1" width="11.42578125" customWidth="1"/>
    <col min="2" max="2" width="76.85546875" style="361" customWidth="1"/>
    <col min="3" max="3" width="22.85546875" customWidth="1"/>
  </cols>
  <sheetData>
    <row r="1" spans="1:3">
      <c r="A1" s="2" t="s">
        <v>31</v>
      </c>
      <c r="B1" s="3" t="str">
        <f>'Info '!C2</f>
        <v>JSC Ziraat Bank Georgia</v>
      </c>
    </row>
    <row r="2" spans="1:3">
      <c r="A2" s="2" t="s">
        <v>32</v>
      </c>
      <c r="B2" s="649">
        <f>'1. key ratios '!$B$2</f>
        <v>44469</v>
      </c>
    </row>
    <row r="3" spans="1:3">
      <c r="A3" s="4"/>
      <c r="B3"/>
    </row>
    <row r="4" spans="1:3">
      <c r="A4" s="4" t="s">
        <v>432</v>
      </c>
      <c r="B4" t="s">
        <v>433</v>
      </c>
    </row>
    <row r="5" spans="1:3">
      <c r="A5" s="362" t="s">
        <v>434</v>
      </c>
      <c r="B5" s="363"/>
      <c r="C5" s="364"/>
    </row>
    <row r="6" spans="1:3" ht="24">
      <c r="A6" s="365">
        <v>1</v>
      </c>
      <c r="B6" s="366" t="s">
        <v>485</v>
      </c>
      <c r="C6" s="367">
        <v>137800624.30149999</v>
      </c>
    </row>
    <row r="7" spans="1:3">
      <c r="A7" s="365">
        <v>2</v>
      </c>
      <c r="B7" s="366" t="s">
        <v>435</v>
      </c>
      <c r="C7" s="367">
        <v>-798632.24</v>
      </c>
    </row>
    <row r="8" spans="1:3" ht="24">
      <c r="A8" s="368">
        <v>3</v>
      </c>
      <c r="B8" s="369" t="s">
        <v>436</v>
      </c>
      <c r="C8" s="367">
        <v>137001992.06149998</v>
      </c>
    </row>
    <row r="9" spans="1:3">
      <c r="A9" s="362" t="s">
        <v>437</v>
      </c>
      <c r="B9" s="363"/>
      <c r="C9" s="370"/>
    </row>
    <row r="10" spans="1:3" ht="24">
      <c r="A10" s="371">
        <v>4</v>
      </c>
      <c r="B10" s="372" t="s">
        <v>438</v>
      </c>
      <c r="C10" s="367"/>
    </row>
    <row r="11" spans="1:3">
      <c r="A11" s="371">
        <v>5</v>
      </c>
      <c r="B11" s="373" t="s">
        <v>439</v>
      </c>
      <c r="C11" s="367"/>
    </row>
    <row r="12" spans="1:3">
      <c r="A12" s="371" t="s">
        <v>440</v>
      </c>
      <c r="B12" s="373" t="s">
        <v>441</v>
      </c>
      <c r="C12" s="367">
        <v>0</v>
      </c>
    </row>
    <row r="13" spans="1:3" ht="24">
      <c r="A13" s="374">
        <v>6</v>
      </c>
      <c r="B13" s="372" t="s">
        <v>442</v>
      </c>
      <c r="C13" s="367"/>
    </row>
    <row r="14" spans="1:3">
      <c r="A14" s="374">
        <v>7</v>
      </c>
      <c r="B14" s="375" t="s">
        <v>443</v>
      </c>
      <c r="C14" s="367"/>
    </row>
    <row r="15" spans="1:3">
      <c r="A15" s="376">
        <v>8</v>
      </c>
      <c r="B15" s="377" t="s">
        <v>444</v>
      </c>
      <c r="C15" s="367"/>
    </row>
    <row r="16" spans="1:3">
      <c r="A16" s="374">
        <v>9</v>
      </c>
      <c r="B16" s="375" t="s">
        <v>445</v>
      </c>
      <c r="C16" s="367"/>
    </row>
    <row r="17" spans="1:3">
      <c r="A17" s="374">
        <v>10</v>
      </c>
      <c r="B17" s="375" t="s">
        <v>446</v>
      </c>
      <c r="C17" s="367"/>
    </row>
    <row r="18" spans="1:3">
      <c r="A18" s="378">
        <v>11</v>
      </c>
      <c r="B18" s="379" t="s">
        <v>447</v>
      </c>
      <c r="C18" s="380">
        <v>0</v>
      </c>
    </row>
    <row r="19" spans="1:3">
      <c r="A19" s="381" t="s">
        <v>448</v>
      </c>
      <c r="B19" s="382"/>
      <c r="C19" s="383"/>
    </row>
    <row r="20" spans="1:3" ht="24">
      <c r="A20" s="384">
        <v>12</v>
      </c>
      <c r="B20" s="372" t="s">
        <v>449</v>
      </c>
      <c r="C20" s="367"/>
    </row>
    <row r="21" spans="1:3">
      <c r="A21" s="384">
        <v>13</v>
      </c>
      <c r="B21" s="372" t="s">
        <v>450</v>
      </c>
      <c r="C21" s="367"/>
    </row>
    <row r="22" spans="1:3">
      <c r="A22" s="384">
        <v>14</v>
      </c>
      <c r="B22" s="372" t="s">
        <v>451</v>
      </c>
      <c r="C22" s="367"/>
    </row>
    <row r="23" spans="1:3" ht="24">
      <c r="A23" s="384" t="s">
        <v>452</v>
      </c>
      <c r="B23" s="372" t="s">
        <v>453</v>
      </c>
      <c r="C23" s="367"/>
    </row>
    <row r="24" spans="1:3">
      <c r="A24" s="384">
        <v>15</v>
      </c>
      <c r="B24" s="372" t="s">
        <v>454</v>
      </c>
      <c r="C24" s="367"/>
    </row>
    <row r="25" spans="1:3">
      <c r="A25" s="384" t="s">
        <v>455</v>
      </c>
      <c r="B25" s="372" t="s">
        <v>456</v>
      </c>
      <c r="C25" s="367"/>
    </row>
    <row r="26" spans="1:3">
      <c r="A26" s="385">
        <v>16</v>
      </c>
      <c r="B26" s="386" t="s">
        <v>457</v>
      </c>
      <c r="C26" s="380">
        <v>0</v>
      </c>
    </row>
    <row r="27" spans="1:3">
      <c r="A27" s="362" t="s">
        <v>458</v>
      </c>
      <c r="B27" s="363"/>
      <c r="C27" s="370"/>
    </row>
    <row r="28" spans="1:3">
      <c r="A28" s="387">
        <v>17</v>
      </c>
      <c r="B28" s="373" t="s">
        <v>459</v>
      </c>
      <c r="C28" s="367">
        <v>34520965.602700002</v>
      </c>
    </row>
    <row r="29" spans="1:3">
      <c r="A29" s="387">
        <v>18</v>
      </c>
      <c r="B29" s="373" t="s">
        <v>460</v>
      </c>
      <c r="C29" s="367">
        <v>-19100364.994819999</v>
      </c>
    </row>
    <row r="30" spans="1:3">
      <c r="A30" s="385">
        <v>19</v>
      </c>
      <c r="B30" s="386" t="s">
        <v>461</v>
      </c>
      <c r="C30" s="380">
        <v>15420600.607880004</v>
      </c>
    </row>
    <row r="31" spans="1:3">
      <c r="A31" s="362" t="s">
        <v>462</v>
      </c>
      <c r="B31" s="363"/>
      <c r="C31" s="370"/>
    </row>
    <row r="32" spans="1:3" ht="24">
      <c r="A32" s="387" t="s">
        <v>463</v>
      </c>
      <c r="B32" s="372" t="s">
        <v>464</v>
      </c>
      <c r="C32" s="388"/>
    </row>
    <row r="33" spans="1:3">
      <c r="A33" s="387" t="s">
        <v>465</v>
      </c>
      <c r="B33" s="373" t="s">
        <v>466</v>
      </c>
      <c r="C33" s="388"/>
    </row>
    <row r="34" spans="1:3">
      <c r="A34" s="362" t="s">
        <v>467</v>
      </c>
      <c r="B34" s="363"/>
      <c r="C34" s="370"/>
    </row>
    <row r="35" spans="1:3">
      <c r="A35" s="389">
        <v>20</v>
      </c>
      <c r="B35" s="390" t="s">
        <v>468</v>
      </c>
      <c r="C35" s="380">
        <v>58356097.483499996</v>
      </c>
    </row>
    <row r="36" spans="1:3">
      <c r="A36" s="385">
        <v>21</v>
      </c>
      <c r="B36" s="386" t="s">
        <v>469</v>
      </c>
      <c r="C36" s="380">
        <v>152422592.66937998</v>
      </c>
    </row>
    <row r="37" spans="1:3">
      <c r="A37" s="362" t="s">
        <v>470</v>
      </c>
      <c r="B37" s="363"/>
      <c r="C37" s="370"/>
    </row>
    <row r="38" spans="1:3">
      <c r="A38" s="385">
        <v>22</v>
      </c>
      <c r="B38" s="386" t="s">
        <v>470</v>
      </c>
      <c r="C38" s="652">
        <v>0.38285726847646712</v>
      </c>
    </row>
    <row r="39" spans="1:3">
      <c r="A39" s="362" t="s">
        <v>471</v>
      </c>
      <c r="B39" s="363"/>
      <c r="C39" s="370"/>
    </row>
    <row r="40" spans="1:3">
      <c r="A40" s="391" t="s">
        <v>472</v>
      </c>
      <c r="B40" s="372" t="s">
        <v>473</v>
      </c>
      <c r="C40" s="388"/>
    </row>
    <row r="41" spans="1:3" ht="24">
      <c r="A41" s="392" t="s">
        <v>474</v>
      </c>
      <c r="B41" s="366" t="s">
        <v>475</v>
      </c>
      <c r="C41" s="388"/>
    </row>
    <row r="43" spans="1:3">
      <c r="B43" s="361" t="s">
        <v>486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39" activePane="bottomRight" state="frozen"/>
      <selection pane="topRight" activeCell="C1" sqref="C1"/>
      <selection pane="bottomLeft" activeCell="A6" sqref="A6"/>
      <selection pane="bottomRight" activeCell="G22" sqref="G22"/>
    </sheetView>
  </sheetViews>
  <sheetFormatPr defaultRowHeight="15"/>
  <cols>
    <col min="1" max="1" width="8.7109375" style="268"/>
    <col min="2" max="2" width="82.5703125" style="429" customWidth="1"/>
    <col min="3" max="7" width="17.5703125" style="268" customWidth="1"/>
  </cols>
  <sheetData>
    <row r="1" spans="1:7">
      <c r="A1" s="268" t="s">
        <v>31</v>
      </c>
      <c r="B1" s="3" t="str">
        <f>'Info '!C2</f>
        <v>JSC Ziraat Bank Georgia</v>
      </c>
    </row>
    <row r="2" spans="1:7">
      <c r="A2" s="268" t="s">
        <v>32</v>
      </c>
      <c r="B2" s="649">
        <f>'1. key ratios '!$B$2</f>
        <v>44469</v>
      </c>
    </row>
    <row r="4" spans="1:7" ht="15.75" thickBot="1">
      <c r="A4" s="268" t="s">
        <v>536</v>
      </c>
      <c r="B4" s="430" t="s">
        <v>497</v>
      </c>
    </row>
    <row r="5" spans="1:7">
      <c r="A5" s="431"/>
      <c r="B5" s="432"/>
      <c r="C5" s="720" t="s">
        <v>498</v>
      </c>
      <c r="D5" s="720"/>
      <c r="E5" s="720"/>
      <c r="F5" s="720"/>
      <c r="G5" s="721" t="s">
        <v>499</v>
      </c>
    </row>
    <row r="6" spans="1:7">
      <c r="A6" s="433"/>
      <c r="B6" s="434"/>
      <c r="C6" s="435" t="s">
        <v>500</v>
      </c>
      <c r="D6" s="436" t="s">
        <v>501</v>
      </c>
      <c r="E6" s="436" t="s">
        <v>502</v>
      </c>
      <c r="F6" s="436" t="s">
        <v>503</v>
      </c>
      <c r="G6" s="722"/>
    </row>
    <row r="7" spans="1:7">
      <c r="A7" s="437"/>
      <c r="B7" s="438" t="s">
        <v>504</v>
      </c>
      <c r="C7" s="439"/>
      <c r="D7" s="439"/>
      <c r="E7" s="439"/>
      <c r="F7" s="439"/>
      <c r="G7" s="440"/>
    </row>
    <row r="8" spans="1:7">
      <c r="A8" s="441">
        <v>1</v>
      </c>
      <c r="B8" s="442" t="s">
        <v>505</v>
      </c>
      <c r="C8" s="443">
        <v>58356097.483499996</v>
      </c>
      <c r="D8" s="443">
        <v>0</v>
      </c>
      <c r="E8" s="443">
        <v>0</v>
      </c>
      <c r="F8" s="443">
        <v>1626489.0108000003</v>
      </c>
      <c r="G8" s="444">
        <v>59982586.494299993</v>
      </c>
    </row>
    <row r="9" spans="1:7">
      <c r="A9" s="441">
        <v>2</v>
      </c>
      <c r="B9" s="445" t="s">
        <v>506</v>
      </c>
      <c r="C9" s="443">
        <v>58356097.483499996</v>
      </c>
      <c r="D9" s="443">
        <v>0</v>
      </c>
      <c r="E9" s="443">
        <v>0</v>
      </c>
      <c r="F9" s="443">
        <v>0</v>
      </c>
      <c r="G9" s="444">
        <v>58356097.483499996</v>
      </c>
    </row>
    <row r="10" spans="1:7">
      <c r="A10" s="441">
        <v>3</v>
      </c>
      <c r="B10" s="445" t="s">
        <v>507</v>
      </c>
      <c r="C10" s="446"/>
      <c r="D10" s="446"/>
      <c r="E10" s="446"/>
      <c r="F10" s="443">
        <v>1626489.0108000003</v>
      </c>
      <c r="G10" s="444">
        <v>1626489.0108000003</v>
      </c>
    </row>
    <row r="11" spans="1:7" ht="14.45" customHeight="1">
      <c r="A11" s="441">
        <v>4</v>
      </c>
      <c r="B11" s="442" t="s">
        <v>508</v>
      </c>
      <c r="C11" s="443">
        <v>10866690.0397</v>
      </c>
      <c r="D11" s="443">
        <v>4916158.7543000011</v>
      </c>
      <c r="E11" s="443">
        <v>2937713.6425999999</v>
      </c>
      <c r="F11" s="443">
        <v>4462551.5999999996</v>
      </c>
      <c r="G11" s="444">
        <v>14592197.33506</v>
      </c>
    </row>
    <row r="12" spans="1:7">
      <c r="A12" s="441">
        <v>5</v>
      </c>
      <c r="B12" s="445" t="s">
        <v>509</v>
      </c>
      <c r="C12" s="443">
        <v>1753097.6183</v>
      </c>
      <c r="D12" s="447">
        <v>527668.70100000012</v>
      </c>
      <c r="E12" s="443">
        <v>327683.27350000001</v>
      </c>
      <c r="F12" s="443">
        <v>4059640</v>
      </c>
      <c r="G12" s="444">
        <v>6334685.1131600002</v>
      </c>
    </row>
    <row r="13" spans="1:7">
      <c r="A13" s="441">
        <v>6</v>
      </c>
      <c r="B13" s="445" t="s">
        <v>510</v>
      </c>
      <c r="C13" s="443">
        <v>9113592.4213999994</v>
      </c>
      <c r="D13" s="447">
        <v>4388490.0533000007</v>
      </c>
      <c r="E13" s="443">
        <v>2610030.3690999998</v>
      </c>
      <c r="F13" s="443">
        <v>402911.6</v>
      </c>
      <c r="G13" s="444">
        <v>8257512.2219000002</v>
      </c>
    </row>
    <row r="14" spans="1:7">
      <c r="A14" s="441">
        <v>7</v>
      </c>
      <c r="B14" s="442" t="s">
        <v>511</v>
      </c>
      <c r="C14" s="443">
        <v>45569908.046700001</v>
      </c>
      <c r="D14" s="443">
        <v>3600914</v>
      </c>
      <c r="E14" s="443">
        <v>2407875</v>
      </c>
      <c r="F14" s="443">
        <v>0</v>
      </c>
      <c r="G14" s="444">
        <v>24618298.557950001</v>
      </c>
    </row>
    <row r="15" spans="1:7" ht="39">
      <c r="A15" s="441">
        <v>8</v>
      </c>
      <c r="B15" s="445" t="s">
        <v>512</v>
      </c>
      <c r="C15" s="443">
        <v>45569908.046700001</v>
      </c>
      <c r="D15" s="447">
        <v>3600914</v>
      </c>
      <c r="E15" s="443">
        <v>65775</v>
      </c>
      <c r="F15" s="443">
        <v>0</v>
      </c>
      <c r="G15" s="444">
        <v>24618298.557950001</v>
      </c>
    </row>
    <row r="16" spans="1:7" ht="26.25">
      <c r="A16" s="441">
        <v>9</v>
      </c>
      <c r="B16" s="445" t="s">
        <v>513</v>
      </c>
      <c r="C16" s="443">
        <v>0</v>
      </c>
      <c r="D16" s="447">
        <v>0</v>
      </c>
      <c r="E16" s="443">
        <v>2342100</v>
      </c>
      <c r="F16" s="443">
        <v>0</v>
      </c>
      <c r="G16" s="444">
        <v>0</v>
      </c>
    </row>
    <row r="17" spans="1:7">
      <c r="A17" s="441">
        <v>10</v>
      </c>
      <c r="B17" s="442" t="s">
        <v>514</v>
      </c>
      <c r="C17" s="443"/>
      <c r="D17" s="447"/>
      <c r="E17" s="443"/>
      <c r="F17" s="443"/>
      <c r="G17" s="444">
        <v>0</v>
      </c>
    </row>
    <row r="18" spans="1:7">
      <c r="A18" s="441">
        <v>11</v>
      </c>
      <c r="B18" s="442" t="s">
        <v>515</v>
      </c>
      <c r="C18" s="443">
        <v>871221.1578153749</v>
      </c>
      <c r="D18" s="447">
        <v>2276284.5702</v>
      </c>
      <c r="E18" s="443">
        <v>363406.23099999997</v>
      </c>
      <c r="F18" s="443">
        <v>1559276.6347999896</v>
      </c>
      <c r="G18" s="444">
        <v>0</v>
      </c>
    </row>
    <row r="19" spans="1:7">
      <c r="A19" s="441">
        <v>12</v>
      </c>
      <c r="B19" s="445" t="s">
        <v>516</v>
      </c>
      <c r="C19" s="446"/>
      <c r="D19" s="447"/>
      <c r="E19" s="443"/>
      <c r="F19" s="443"/>
      <c r="G19" s="444"/>
    </row>
    <row r="20" spans="1:7">
      <c r="A20" s="441">
        <v>13</v>
      </c>
      <c r="B20" s="445" t="s">
        <v>517</v>
      </c>
      <c r="C20" s="443">
        <v>871221.1578153749</v>
      </c>
      <c r="D20" s="443">
        <v>2276284.5702</v>
      </c>
      <c r="E20" s="443">
        <v>363406.23099999997</v>
      </c>
      <c r="F20" s="443">
        <v>1559276.6347999896</v>
      </c>
      <c r="G20" s="444">
        <v>0</v>
      </c>
    </row>
    <row r="21" spans="1:7">
      <c r="A21" s="448">
        <v>14</v>
      </c>
      <c r="B21" s="449" t="s">
        <v>518</v>
      </c>
      <c r="C21" s="446"/>
      <c r="D21" s="446"/>
      <c r="E21" s="446"/>
      <c r="F21" s="446"/>
      <c r="G21" s="450">
        <v>99193082.387309998</v>
      </c>
    </row>
    <row r="22" spans="1:7">
      <c r="A22" s="451"/>
      <c r="B22" s="452" t="s">
        <v>519</v>
      </c>
      <c r="C22" s="453"/>
      <c r="D22" s="454"/>
      <c r="E22" s="453"/>
      <c r="F22" s="453"/>
      <c r="G22" s="455"/>
    </row>
    <row r="23" spans="1:7">
      <c r="A23" s="441">
        <v>15</v>
      </c>
      <c r="B23" s="442" t="s">
        <v>520</v>
      </c>
      <c r="C23" s="456">
        <v>50653207.336099997</v>
      </c>
      <c r="D23" s="457">
        <v>0</v>
      </c>
      <c r="E23" s="456">
        <v>0</v>
      </c>
      <c r="F23" s="456">
        <v>0</v>
      </c>
      <c r="G23" s="444">
        <v>722234.01009</v>
      </c>
    </row>
    <row r="24" spans="1:7">
      <c r="A24" s="441">
        <v>16</v>
      </c>
      <c r="B24" s="442" t="s">
        <v>521</v>
      </c>
      <c r="C24" s="443">
        <v>2157968.8529000003</v>
      </c>
      <c r="D24" s="447">
        <v>3842613.2899999996</v>
      </c>
      <c r="E24" s="443">
        <v>14560293.209999997</v>
      </c>
      <c r="F24" s="443">
        <v>40446221.060000002</v>
      </c>
      <c r="G24" s="444">
        <v>43904436.478935003</v>
      </c>
    </row>
    <row r="25" spans="1:7">
      <c r="A25" s="441">
        <v>17</v>
      </c>
      <c r="B25" s="445" t="s">
        <v>522</v>
      </c>
      <c r="C25" s="443">
        <v>0</v>
      </c>
      <c r="D25" s="447">
        <v>0</v>
      </c>
      <c r="E25" s="443">
        <v>0</v>
      </c>
      <c r="F25" s="443">
        <v>0</v>
      </c>
      <c r="G25" s="444">
        <v>0</v>
      </c>
    </row>
    <row r="26" spans="1:7" ht="26.25">
      <c r="A26" s="441">
        <v>18</v>
      </c>
      <c r="B26" s="445" t="s">
        <v>523</v>
      </c>
      <c r="C26" s="443">
        <v>2157968.8529000003</v>
      </c>
      <c r="D26" s="447">
        <v>0</v>
      </c>
      <c r="E26" s="443">
        <v>0</v>
      </c>
      <c r="F26" s="443">
        <v>0</v>
      </c>
      <c r="G26" s="444">
        <v>323695.32793500001</v>
      </c>
    </row>
    <row r="27" spans="1:7">
      <c r="A27" s="441">
        <v>19</v>
      </c>
      <c r="B27" s="445" t="s">
        <v>524</v>
      </c>
      <c r="C27" s="443">
        <v>0</v>
      </c>
      <c r="D27" s="447">
        <v>3762106.0099999993</v>
      </c>
      <c r="E27" s="443">
        <v>14560293.209999997</v>
      </c>
      <c r="F27" s="443">
        <v>40446221.060000002</v>
      </c>
      <c r="G27" s="444">
        <v>43540487.511</v>
      </c>
    </row>
    <row r="28" spans="1:7">
      <c r="A28" s="441">
        <v>20</v>
      </c>
      <c r="B28" s="458" t="s">
        <v>525</v>
      </c>
      <c r="C28" s="443">
        <v>0</v>
      </c>
      <c r="D28" s="447">
        <v>0</v>
      </c>
      <c r="E28" s="443">
        <v>0</v>
      </c>
      <c r="F28" s="443">
        <v>0</v>
      </c>
      <c r="G28" s="444">
        <v>0</v>
      </c>
    </row>
    <row r="29" spans="1:7">
      <c r="A29" s="441">
        <v>21</v>
      </c>
      <c r="B29" s="445" t="s">
        <v>526</v>
      </c>
      <c r="C29" s="443">
        <v>0</v>
      </c>
      <c r="D29" s="447">
        <v>0</v>
      </c>
      <c r="E29" s="443">
        <v>0</v>
      </c>
      <c r="F29" s="443">
        <v>0</v>
      </c>
      <c r="G29" s="444">
        <v>0</v>
      </c>
    </row>
    <row r="30" spans="1:7">
      <c r="A30" s="441">
        <v>22</v>
      </c>
      <c r="B30" s="458" t="s">
        <v>525</v>
      </c>
      <c r="C30" s="443">
        <v>0</v>
      </c>
      <c r="D30" s="447">
        <v>0</v>
      </c>
      <c r="E30" s="443">
        <v>0</v>
      </c>
      <c r="F30" s="443">
        <v>0</v>
      </c>
      <c r="G30" s="444">
        <v>0</v>
      </c>
    </row>
    <row r="31" spans="1:7">
      <c r="A31" s="441">
        <v>23</v>
      </c>
      <c r="B31" s="445" t="s">
        <v>527</v>
      </c>
      <c r="C31" s="443">
        <v>0</v>
      </c>
      <c r="D31" s="447">
        <v>80507.280000000261</v>
      </c>
      <c r="E31" s="443">
        <v>0</v>
      </c>
      <c r="F31" s="443">
        <v>0</v>
      </c>
      <c r="G31" s="444">
        <v>40253.64000000013</v>
      </c>
    </row>
    <row r="32" spans="1:7">
      <c r="A32" s="441">
        <v>24</v>
      </c>
      <c r="B32" s="442" t="s">
        <v>528</v>
      </c>
      <c r="C32" s="443">
        <v>0</v>
      </c>
      <c r="D32" s="447">
        <v>0</v>
      </c>
      <c r="E32" s="443">
        <v>0</v>
      </c>
      <c r="F32" s="443">
        <v>0</v>
      </c>
      <c r="G32" s="444">
        <v>0</v>
      </c>
    </row>
    <row r="33" spans="1:7">
      <c r="A33" s="441">
        <v>25</v>
      </c>
      <c r="B33" s="442" t="s">
        <v>529</v>
      </c>
      <c r="C33" s="443">
        <v>7113948.2403999995</v>
      </c>
      <c r="D33" s="443">
        <v>1824794.2242000001</v>
      </c>
      <c r="E33" s="443">
        <v>1564544.7681999998</v>
      </c>
      <c r="F33" s="443">
        <v>13639039.987299936</v>
      </c>
      <c r="G33" s="444">
        <v>22696111.117999934</v>
      </c>
    </row>
    <row r="34" spans="1:7">
      <c r="A34" s="441">
        <v>26</v>
      </c>
      <c r="B34" s="445" t="s">
        <v>530</v>
      </c>
      <c r="C34" s="446"/>
      <c r="D34" s="447">
        <v>0</v>
      </c>
      <c r="E34" s="443">
        <v>0</v>
      </c>
      <c r="F34" s="443">
        <v>0</v>
      </c>
      <c r="G34" s="444">
        <v>0</v>
      </c>
    </row>
    <row r="35" spans="1:7">
      <c r="A35" s="441">
        <v>27</v>
      </c>
      <c r="B35" s="445" t="s">
        <v>531</v>
      </c>
      <c r="C35" s="443">
        <v>7113948.2403999995</v>
      </c>
      <c r="D35" s="447">
        <v>1824794.2242000001</v>
      </c>
      <c r="E35" s="443">
        <v>1564544.7681999998</v>
      </c>
      <c r="F35" s="443">
        <v>13639039.987299936</v>
      </c>
      <c r="G35" s="444">
        <v>22696111.117999934</v>
      </c>
    </row>
    <row r="36" spans="1:7">
      <c r="A36" s="441">
        <v>28</v>
      </c>
      <c r="B36" s="442" t="s">
        <v>532</v>
      </c>
      <c r="C36" s="443">
        <v>0</v>
      </c>
      <c r="D36" s="447">
        <v>6017323.7263000002</v>
      </c>
      <c r="E36" s="443">
        <v>23540492.726</v>
      </c>
      <c r="F36" s="443">
        <v>4408759.5010000002</v>
      </c>
      <c r="G36" s="444">
        <v>3204565.4266349999</v>
      </c>
    </row>
    <row r="37" spans="1:7">
      <c r="A37" s="448">
        <v>29</v>
      </c>
      <c r="B37" s="449" t="s">
        <v>533</v>
      </c>
      <c r="C37" s="446">
        <v>59925124.429399997</v>
      </c>
      <c r="D37" s="446">
        <v>11684731.240499999</v>
      </c>
      <c r="E37" s="446">
        <v>39665330.7042</v>
      </c>
      <c r="F37" s="446">
        <v>58494020.548299938</v>
      </c>
      <c r="G37" s="450">
        <v>70527347.033659905</v>
      </c>
    </row>
    <row r="38" spans="1:7">
      <c r="A38" s="437"/>
      <c r="B38" s="459"/>
      <c r="C38" s="460"/>
      <c r="D38" s="460"/>
      <c r="E38" s="460"/>
      <c r="F38" s="460"/>
      <c r="G38" s="461"/>
    </row>
    <row r="39" spans="1:7" ht="15.75" thickBot="1">
      <c r="A39" s="462">
        <v>30</v>
      </c>
      <c r="B39" s="463" t="s">
        <v>534</v>
      </c>
      <c r="C39" s="322"/>
      <c r="D39" s="323"/>
      <c r="E39" s="323"/>
      <c r="F39" s="324"/>
      <c r="G39" s="464">
        <v>1.4064485133684255</v>
      </c>
    </row>
    <row r="42" spans="1:7" ht="39">
      <c r="B42" s="429" t="s">
        <v>535</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workbookViewId="0">
      <pane xSplit="1" ySplit="5" topLeftCell="B6" activePane="bottomRight" state="frozen"/>
      <selection activeCell="B9" sqref="B9"/>
      <selection pane="topRight" activeCell="B9" sqref="B9"/>
      <selection pane="bottomLeft" activeCell="B9" sqref="B9"/>
      <selection pane="bottomRight" activeCell="B2" sqref="B2"/>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13" width="6.7109375" style="5" customWidth="1"/>
    <col min="14" max="16384" width="9.140625" style="5"/>
  </cols>
  <sheetData>
    <row r="1" spans="1:8">
      <c r="A1" s="2" t="s">
        <v>31</v>
      </c>
      <c r="B1" s="3" t="str">
        <f>'Info '!C2</f>
        <v>JSC Ziraat Bank Georgia</v>
      </c>
    </row>
    <row r="2" spans="1:8">
      <c r="A2" s="2" t="s">
        <v>32</v>
      </c>
      <c r="B2" s="421">
        <v>44469</v>
      </c>
      <c r="C2" s="6"/>
      <c r="D2" s="7"/>
      <c r="E2" s="7"/>
      <c r="F2" s="7"/>
      <c r="G2" s="7"/>
      <c r="H2" s="8"/>
    </row>
    <row r="3" spans="1:8">
      <c r="A3" s="2"/>
      <c r="B3" s="6"/>
      <c r="C3" s="6"/>
      <c r="D3" s="7"/>
      <c r="E3" s="7"/>
      <c r="F3" s="7"/>
      <c r="G3" s="7"/>
      <c r="H3" s="8"/>
    </row>
    <row r="4" spans="1:8" ht="15" thickBot="1">
      <c r="A4" s="9" t="s">
        <v>140</v>
      </c>
      <c r="B4" s="10" t="s">
        <v>139</v>
      </c>
      <c r="C4" s="10"/>
      <c r="D4" s="10"/>
      <c r="E4" s="10"/>
      <c r="F4" s="10"/>
      <c r="G4" s="10"/>
      <c r="H4" s="8"/>
    </row>
    <row r="5" spans="1:8">
      <c r="A5" s="11" t="s">
        <v>6</v>
      </c>
      <c r="B5" s="12"/>
      <c r="C5" s="419" t="str">
        <f>INT((MONTH($B$2))/3)&amp;"Q"&amp;"-"&amp;YEAR($B$2)</f>
        <v>3Q-2021</v>
      </c>
      <c r="D5" s="419" t="str">
        <f>IF(INT(MONTH($B$2))=3, "4"&amp;"Q"&amp;"-"&amp;YEAR($B$2)-1, IF(INT(MONTH($B$2))=6, "1"&amp;"Q"&amp;"-"&amp;YEAR($B$2), IF(INT(MONTH($B$2))=9, "2"&amp;"Q"&amp;"-"&amp;YEAR($B$2),IF(INT(MONTH($B$2))=12, "3"&amp;"Q"&amp;"-"&amp;YEAR($B$2), 0))))</f>
        <v>2Q-2021</v>
      </c>
      <c r="E5" s="419" t="str">
        <f>IF(INT(MONTH($B$2))=3, "3"&amp;"Q"&amp;"-"&amp;YEAR($B$2)-1, IF(INT(MONTH($B$2))=6, "4"&amp;"Q"&amp;"-"&amp;YEAR($B$2)-1, IF(INT(MONTH($B$2))=9, "1"&amp;"Q"&amp;"-"&amp;YEAR($B$2),IF(INT(MONTH($B$2))=12, "2"&amp;"Q"&amp;"-"&amp;YEAR($B$2), 0))))</f>
        <v>1Q-2021</v>
      </c>
      <c r="F5" s="419" t="str">
        <f>IF(INT(MONTH($B$2))=3, "2"&amp;"Q"&amp;"-"&amp;YEAR($B$2)-1, IF(INT(MONTH($B$2))=6, "3"&amp;"Q"&amp;"-"&amp;YEAR($B$2)-1, IF(INT(MONTH($B$2))=9, "4"&amp;"Q"&amp;"-"&amp;YEAR($B$2)-1,IF(INT(MONTH($B$2))=12, "1"&amp;"Q"&amp;"-"&amp;YEAR($B$2), 0))))</f>
        <v>4Q-2020</v>
      </c>
      <c r="G5" s="420" t="str">
        <f>IF(INT(MONTH($B$2))=3, "1"&amp;"Q"&amp;"-"&amp;YEAR($B$2)-1, IF(INT(MONTH($B$2))=6, "2"&amp;"Q"&amp;"-"&amp;YEAR($B$2)-1, IF(INT(MONTH($B$2))=9, "3"&amp;"Q"&amp;"-"&amp;YEAR($B$2)-1,IF(INT(MONTH($B$2))=12, "4"&amp;"Q"&amp;"-"&amp;YEAR($B$2)-1, 0))))</f>
        <v>3Q-2020</v>
      </c>
    </row>
    <row r="6" spans="1:8">
      <c r="B6" s="212" t="s">
        <v>138</v>
      </c>
      <c r="C6" s="423"/>
      <c r="D6" s="423"/>
      <c r="E6" s="423"/>
      <c r="F6" s="423"/>
      <c r="G6" s="424"/>
    </row>
    <row r="7" spans="1:8">
      <c r="A7" s="13"/>
      <c r="B7" s="213" t="s">
        <v>136</v>
      </c>
      <c r="C7" s="423"/>
      <c r="D7" s="423"/>
      <c r="E7" s="423"/>
      <c r="F7" s="423"/>
      <c r="G7" s="424"/>
    </row>
    <row r="8" spans="1:8">
      <c r="A8" s="425">
        <v>1</v>
      </c>
      <c r="B8" s="14" t="s">
        <v>487</v>
      </c>
      <c r="C8" s="549">
        <v>58356097.483499996</v>
      </c>
      <c r="D8" s="549">
        <v>57071248.2236</v>
      </c>
      <c r="E8" s="550">
        <v>56427701.109999999</v>
      </c>
      <c r="F8" s="550">
        <v>56448456.539999999</v>
      </c>
      <c r="G8" s="550">
        <v>55635723.875800006</v>
      </c>
    </row>
    <row r="9" spans="1:8">
      <c r="A9" s="425">
        <v>2</v>
      </c>
      <c r="B9" s="14" t="s">
        <v>488</v>
      </c>
      <c r="C9" s="549">
        <v>58356097.483499996</v>
      </c>
      <c r="D9" s="549">
        <v>57071248.2236</v>
      </c>
      <c r="E9" s="550">
        <v>56427701.109999999</v>
      </c>
      <c r="F9" s="550">
        <v>56448456.539999999</v>
      </c>
      <c r="G9" s="550">
        <v>55635723.875800006</v>
      </c>
    </row>
    <row r="10" spans="1:8">
      <c r="A10" s="425">
        <v>3</v>
      </c>
      <c r="B10" s="14" t="s">
        <v>245</v>
      </c>
      <c r="C10" s="549">
        <v>60025950.887804747</v>
      </c>
      <c r="D10" s="549">
        <v>58749402.9388</v>
      </c>
      <c r="E10" s="550">
        <v>57578852.776100002</v>
      </c>
      <c r="F10" s="550">
        <v>57671941.317499995</v>
      </c>
      <c r="G10" s="550">
        <v>56875223.997400008</v>
      </c>
    </row>
    <row r="11" spans="1:8">
      <c r="A11" s="425">
        <v>4</v>
      </c>
      <c r="B11" s="14" t="s">
        <v>490</v>
      </c>
      <c r="C11" s="549">
        <v>9314042.3817443419</v>
      </c>
      <c r="D11" s="549">
        <v>9851875.0819586869</v>
      </c>
      <c r="E11" s="550">
        <v>7265955.3354414487</v>
      </c>
      <c r="F11" s="550">
        <v>6469022.4855752531</v>
      </c>
      <c r="G11" s="550">
        <v>6096036.2802358391</v>
      </c>
    </row>
    <row r="12" spans="1:8">
      <c r="A12" s="425">
        <v>5</v>
      </c>
      <c r="B12" s="14" t="s">
        <v>491</v>
      </c>
      <c r="C12" s="549">
        <v>12420135.757673964</v>
      </c>
      <c r="D12" s="549">
        <v>13136944.548651405</v>
      </c>
      <c r="E12" s="550">
        <v>9688993.3888130244</v>
      </c>
      <c r="F12" s="550">
        <v>8626428.5460980646</v>
      </c>
      <c r="G12" s="550">
        <v>8128984.5290187337</v>
      </c>
    </row>
    <row r="13" spans="1:8">
      <c r="A13" s="425">
        <v>6</v>
      </c>
      <c r="B13" s="14" t="s">
        <v>489</v>
      </c>
      <c r="C13" s="549">
        <v>20287906.094134308</v>
      </c>
      <c r="D13" s="549">
        <v>21789186.075183757</v>
      </c>
      <c r="E13" s="550">
        <v>15424131.268677164</v>
      </c>
      <c r="F13" s="550">
        <v>15419434.832774829</v>
      </c>
      <c r="G13" s="550">
        <v>14439730.267522696</v>
      </c>
    </row>
    <row r="14" spans="1:8">
      <c r="A14" s="13"/>
      <c r="B14" s="212" t="s">
        <v>493</v>
      </c>
      <c r="C14" s="300"/>
      <c r="D14" s="300"/>
      <c r="E14" s="300"/>
      <c r="F14" s="300"/>
      <c r="G14" s="551"/>
    </row>
    <row r="15" spans="1:8" ht="15" customHeight="1">
      <c r="A15" s="425">
        <v>7</v>
      </c>
      <c r="B15" s="14" t="s">
        <v>492</v>
      </c>
      <c r="C15" s="552">
        <v>148451865.10853601</v>
      </c>
      <c r="D15" s="552">
        <v>153735856.58560002</v>
      </c>
      <c r="E15" s="550">
        <v>121742214.92061999</v>
      </c>
      <c r="F15" s="550">
        <v>121972234.08904998</v>
      </c>
      <c r="G15" s="550">
        <v>122276122.90457998</v>
      </c>
    </row>
    <row r="16" spans="1:8">
      <c r="A16" s="13"/>
      <c r="B16" s="212" t="s">
        <v>494</v>
      </c>
      <c r="C16" s="300"/>
      <c r="D16" s="300"/>
      <c r="E16" s="300"/>
      <c r="F16" s="300"/>
      <c r="G16" s="551"/>
    </row>
    <row r="17" spans="1:7" s="15" customFormat="1">
      <c r="A17" s="425"/>
      <c r="B17" s="213" t="s">
        <v>478</v>
      </c>
      <c r="C17" s="300"/>
      <c r="D17" s="300"/>
      <c r="E17" s="300"/>
      <c r="F17" s="300"/>
      <c r="G17" s="551"/>
    </row>
    <row r="18" spans="1:7">
      <c r="A18" s="11">
        <v>8</v>
      </c>
      <c r="B18" s="14" t="s">
        <v>487</v>
      </c>
      <c r="C18" s="553">
        <v>0.39309777240477739</v>
      </c>
      <c r="D18" s="553">
        <v>0.37122925966085712</v>
      </c>
      <c r="E18" s="554">
        <v>0.46350151545043561</v>
      </c>
      <c r="F18" s="554">
        <v>0.4627975945639225</v>
      </c>
      <c r="G18" s="554">
        <v>0.45500071930818564</v>
      </c>
    </row>
    <row r="19" spans="1:7" ht="15" customHeight="1">
      <c r="A19" s="11">
        <v>9</v>
      </c>
      <c r="B19" s="14" t="s">
        <v>488</v>
      </c>
      <c r="C19" s="553">
        <v>0.39309777240477739</v>
      </c>
      <c r="D19" s="553">
        <v>0.37122925966085712</v>
      </c>
      <c r="E19" s="554">
        <v>0.46350151545043561</v>
      </c>
      <c r="F19" s="554">
        <v>0.4627975945639225</v>
      </c>
      <c r="G19" s="554">
        <v>0.45500071930818564</v>
      </c>
    </row>
    <row r="20" spans="1:7">
      <c r="A20" s="11">
        <v>10</v>
      </c>
      <c r="B20" s="14" t="s">
        <v>245</v>
      </c>
      <c r="C20" s="553">
        <v>0.40434622255448677</v>
      </c>
      <c r="D20" s="553">
        <v>0.38214509122072232</v>
      </c>
      <c r="E20" s="554">
        <v>0.47295716455991327</v>
      </c>
      <c r="F20" s="554">
        <v>0.4728284412286376</v>
      </c>
      <c r="G20" s="554">
        <v>0.46513761351252075</v>
      </c>
    </row>
    <row r="21" spans="1:7">
      <c r="A21" s="11">
        <v>11</v>
      </c>
      <c r="B21" s="14" t="s">
        <v>490</v>
      </c>
      <c r="C21" s="553">
        <v>6.2741161302339268E-2</v>
      </c>
      <c r="D21" s="553">
        <v>6.4083131292621831E-2</v>
      </c>
      <c r="E21" s="554">
        <v>5.9683120930394566E-2</v>
      </c>
      <c r="F21" s="554">
        <v>5.3036845097486067E-2</v>
      </c>
      <c r="G21" s="554">
        <v>5.2732085984812681E-2</v>
      </c>
    </row>
    <row r="22" spans="1:7">
      <c r="A22" s="11">
        <v>12</v>
      </c>
      <c r="B22" s="14" t="s">
        <v>491</v>
      </c>
      <c r="C22" s="553">
        <v>8.3664397157621112E-2</v>
      </c>
      <c r="D22" s="553">
        <v>8.5451402427622752E-2</v>
      </c>
      <c r="E22" s="554">
        <v>7.9586143517518332E-2</v>
      </c>
      <c r="F22" s="554">
        <v>7.0724526860761167E-2</v>
      </c>
      <c r="G22" s="554">
        <v>7.0317545934428766E-2</v>
      </c>
    </row>
    <row r="23" spans="1:7">
      <c r="A23" s="11">
        <v>13</v>
      </c>
      <c r="B23" s="14" t="s">
        <v>489</v>
      </c>
      <c r="C23" s="553">
        <v>0.13666319483725659</v>
      </c>
      <c r="D23" s="553">
        <v>0.14173132123572976</v>
      </c>
      <c r="E23" s="554">
        <v>0.12669501108333059</v>
      </c>
      <c r="F23" s="554">
        <v>0.12641758141051468</v>
      </c>
      <c r="G23" s="554">
        <v>0.12490691706235238</v>
      </c>
    </row>
    <row r="24" spans="1:7">
      <c r="A24" s="13"/>
      <c r="B24" s="212" t="s">
        <v>135</v>
      </c>
      <c r="C24" s="300"/>
      <c r="D24" s="300"/>
      <c r="E24" s="300"/>
      <c r="F24" s="300"/>
      <c r="G24" s="551"/>
    </row>
    <row r="25" spans="1:7" ht="15" customHeight="1">
      <c r="A25" s="426">
        <v>14</v>
      </c>
      <c r="B25" s="14" t="s">
        <v>134</v>
      </c>
      <c r="C25" s="555">
        <v>6.7104700697233469E-2</v>
      </c>
      <c r="D25" s="555">
        <v>6.4091596212936544E-2</v>
      </c>
      <c r="E25" s="556">
        <v>6.1290472407412804E-2</v>
      </c>
      <c r="F25" s="556">
        <v>6.2736361564335152E-2</v>
      </c>
      <c r="G25" s="556">
        <v>6.1837183575288973E-2</v>
      </c>
    </row>
    <row r="26" spans="1:7" ht="15">
      <c r="A26" s="426">
        <v>15</v>
      </c>
      <c r="B26" s="14" t="s">
        <v>133</v>
      </c>
      <c r="C26" s="555">
        <v>2.5061330191759042E-3</v>
      </c>
      <c r="D26" s="555">
        <v>2.1601673563779161E-3</v>
      </c>
      <c r="E26" s="556">
        <v>2.1652534706165503E-3</v>
      </c>
      <c r="F26" s="556">
        <v>3.7285730713852907E-3</v>
      </c>
      <c r="G26" s="556">
        <v>4.0449785750117668E-3</v>
      </c>
    </row>
    <row r="27" spans="1:7" ht="15">
      <c r="A27" s="426">
        <v>16</v>
      </c>
      <c r="B27" s="14" t="s">
        <v>132</v>
      </c>
      <c r="C27" s="555">
        <v>2.9379246255195498E-2</v>
      </c>
      <c r="D27" s="555">
        <v>2.4999344273483964E-2</v>
      </c>
      <c r="E27" s="556">
        <v>2.2414726497189365E-2</v>
      </c>
      <c r="F27" s="556">
        <v>2.7894549735021888E-2</v>
      </c>
      <c r="G27" s="556">
        <v>2.7791719080733621E-2</v>
      </c>
    </row>
    <row r="28" spans="1:7" ht="15">
      <c r="A28" s="426">
        <v>17</v>
      </c>
      <c r="B28" s="14" t="s">
        <v>131</v>
      </c>
      <c r="C28" s="555">
        <v>6.4598559787803919E-2</v>
      </c>
      <c r="D28" s="555">
        <v>6.1931428856558626E-2</v>
      </c>
      <c r="E28" s="556">
        <v>5.9125218936796259E-2</v>
      </c>
      <c r="F28" s="556">
        <v>5.900778849294986E-2</v>
      </c>
      <c r="G28" s="556">
        <v>5.7792205000277208E-2</v>
      </c>
    </row>
    <row r="29" spans="1:7" ht="15">
      <c r="A29" s="426">
        <v>18</v>
      </c>
      <c r="B29" s="14" t="s">
        <v>271</v>
      </c>
      <c r="C29" s="555">
        <v>2.0269564003804943E-2</v>
      </c>
      <c r="D29" s="555">
        <v>1.394476043611402E-2</v>
      </c>
      <c r="E29" s="556">
        <v>5.6527665772547276E-3</v>
      </c>
      <c r="F29" s="556">
        <v>1.1377407511853919E-2</v>
      </c>
      <c r="G29" s="556">
        <v>5.3464791104110704E-3</v>
      </c>
    </row>
    <row r="30" spans="1:7" ht="15">
      <c r="A30" s="426">
        <v>19</v>
      </c>
      <c r="B30" s="14" t="s">
        <v>272</v>
      </c>
      <c r="C30" s="555">
        <v>4.6255925290226776E-2</v>
      </c>
      <c r="D30" s="555">
        <v>3.1831011791286577E-2</v>
      </c>
      <c r="E30" s="556">
        <v>1.2680804411362375E-2</v>
      </c>
      <c r="F30" s="556">
        <v>2.5198878706643477E-2</v>
      </c>
      <c r="G30" s="556">
        <v>1.1891615141066493E-2</v>
      </c>
    </row>
    <row r="31" spans="1:7">
      <c r="A31" s="13"/>
      <c r="B31" s="212" t="s">
        <v>351</v>
      </c>
      <c r="C31" s="557"/>
      <c r="D31" s="557"/>
      <c r="E31" s="557"/>
      <c r="F31" s="557"/>
      <c r="G31" s="558"/>
    </row>
    <row r="32" spans="1:7" ht="15">
      <c r="A32" s="426">
        <v>20</v>
      </c>
      <c r="B32" s="14" t="s">
        <v>130</v>
      </c>
      <c r="C32" s="555">
        <v>7.071464176822688E-2</v>
      </c>
      <c r="D32" s="555">
        <v>7.1807498414079657E-2</v>
      </c>
      <c r="E32" s="556">
        <v>0.11312336513378102</v>
      </c>
      <c r="F32" s="556">
        <v>8.3632897806058093E-2</v>
      </c>
      <c r="G32" s="556">
        <v>0.10945849889851239</v>
      </c>
    </row>
    <row r="33" spans="1:7" ht="15" customHeight="1">
      <c r="A33" s="426">
        <v>21</v>
      </c>
      <c r="B33" s="14" t="s">
        <v>129</v>
      </c>
      <c r="C33" s="555">
        <v>6.0077669004524541E-2</v>
      </c>
      <c r="D33" s="555">
        <v>6.1104453487538853E-2</v>
      </c>
      <c r="E33" s="556">
        <v>8.4052371646712448E-2</v>
      </c>
      <c r="F33" s="556">
        <v>7.0846776316208004E-2</v>
      </c>
      <c r="G33" s="556">
        <v>7.7106039471356788E-2</v>
      </c>
    </row>
    <row r="34" spans="1:7" ht="15">
      <c r="A34" s="426">
        <v>22</v>
      </c>
      <c r="B34" s="14" t="s">
        <v>128</v>
      </c>
      <c r="C34" s="555">
        <v>0.35652267362066303</v>
      </c>
      <c r="D34" s="555">
        <v>0.30487518624522131</v>
      </c>
      <c r="E34" s="556">
        <v>0.36982990775865487</v>
      </c>
      <c r="F34" s="556">
        <v>0.34672623075364545</v>
      </c>
      <c r="G34" s="556">
        <v>0.33351611538383846</v>
      </c>
    </row>
    <row r="35" spans="1:7" ht="15" customHeight="1">
      <c r="A35" s="426">
        <v>23</v>
      </c>
      <c r="B35" s="14" t="s">
        <v>127</v>
      </c>
      <c r="C35" s="555">
        <v>0.44331759417989841</v>
      </c>
      <c r="D35" s="555">
        <v>0.47135766423111181</v>
      </c>
      <c r="E35" s="556">
        <v>0.42770681092952545</v>
      </c>
      <c r="F35" s="556">
        <v>0.38022322063853553</v>
      </c>
      <c r="G35" s="556">
        <v>0.425686993592515</v>
      </c>
    </row>
    <row r="36" spans="1:7" ht="15">
      <c r="A36" s="426">
        <v>24</v>
      </c>
      <c r="B36" s="14" t="s">
        <v>126</v>
      </c>
      <c r="C36" s="555">
        <v>0.42737498887728531</v>
      </c>
      <c r="D36" s="555">
        <v>0.35357842935678496</v>
      </c>
      <c r="E36" s="556">
        <v>-4.6349656514264294E-2</v>
      </c>
      <c r="F36" s="556">
        <v>0.16117457607324229</v>
      </c>
      <c r="G36" s="556">
        <v>5.4287922634525906E-2</v>
      </c>
    </row>
    <row r="37" spans="1:7" ht="15" customHeight="1">
      <c r="A37" s="13"/>
      <c r="B37" s="212" t="s">
        <v>352</v>
      </c>
      <c r="C37" s="559"/>
      <c r="D37" s="559"/>
      <c r="E37" s="559"/>
      <c r="F37" s="559"/>
      <c r="G37" s="560"/>
    </row>
    <row r="38" spans="1:7" ht="15" customHeight="1">
      <c r="A38" s="426">
        <v>25</v>
      </c>
      <c r="B38" s="14" t="s">
        <v>125</v>
      </c>
      <c r="C38" s="555">
        <v>0.50171198570832864</v>
      </c>
      <c r="D38" s="555">
        <v>0.41507772262422249</v>
      </c>
      <c r="E38" s="555">
        <v>0.53397555497544835</v>
      </c>
      <c r="F38" s="555">
        <v>0.51934837069352535</v>
      </c>
      <c r="G38" s="555">
        <v>0.52514159492289092</v>
      </c>
    </row>
    <row r="39" spans="1:7" ht="15" customHeight="1">
      <c r="A39" s="426">
        <v>26</v>
      </c>
      <c r="B39" s="14" t="s">
        <v>124</v>
      </c>
      <c r="C39" s="555">
        <v>0.80671404014992731</v>
      </c>
      <c r="D39" s="555">
        <v>0.82849235730723214</v>
      </c>
      <c r="E39" s="555">
        <v>0.80515640200946148</v>
      </c>
      <c r="F39" s="555">
        <v>0.71390224039171424</v>
      </c>
      <c r="G39" s="555">
        <v>0.80453006079988043</v>
      </c>
    </row>
    <row r="40" spans="1:7" ht="15" customHeight="1">
      <c r="A40" s="426">
        <v>27</v>
      </c>
      <c r="B40" s="14" t="s">
        <v>123</v>
      </c>
      <c r="C40" s="555">
        <v>0.41314843558615222</v>
      </c>
      <c r="D40" s="555">
        <v>0.4404588109662792</v>
      </c>
      <c r="E40" s="555">
        <v>0.46988665597411661</v>
      </c>
      <c r="F40" s="555">
        <v>0.48709024582852101</v>
      </c>
      <c r="G40" s="555">
        <v>0.44155254310124459</v>
      </c>
    </row>
    <row r="41" spans="1:7" ht="15" customHeight="1">
      <c r="A41" s="427"/>
      <c r="B41" s="212" t="s">
        <v>395</v>
      </c>
      <c r="C41" s="300"/>
      <c r="D41" s="300"/>
      <c r="E41" s="300"/>
      <c r="F41" s="300"/>
      <c r="G41" s="551"/>
    </row>
    <row r="42" spans="1:7" ht="15">
      <c r="A42" s="426">
        <v>28</v>
      </c>
      <c r="B42" s="14" t="s">
        <v>378</v>
      </c>
      <c r="C42" s="561">
        <v>50339320.005856499</v>
      </c>
      <c r="D42" s="561">
        <v>58523564.664183199</v>
      </c>
      <c r="E42" s="561">
        <v>66070853.618216597</v>
      </c>
      <c r="F42" s="561">
        <v>58912200.113830395</v>
      </c>
      <c r="G42" s="561">
        <v>62011428.383511901</v>
      </c>
    </row>
    <row r="43" spans="1:7" ht="15" customHeight="1">
      <c r="A43" s="426">
        <v>29</v>
      </c>
      <c r="B43" s="14" t="s">
        <v>390</v>
      </c>
      <c r="C43" s="561">
        <v>33804284.903217711</v>
      </c>
      <c r="D43" s="561">
        <v>33277867.502305098</v>
      </c>
      <c r="E43" s="562">
        <v>31213299.14956639</v>
      </c>
      <c r="F43" s="562">
        <v>29242106.293685731</v>
      </c>
      <c r="G43" s="562">
        <v>29694143.921390142</v>
      </c>
    </row>
    <row r="44" spans="1:7" ht="15" customHeight="1">
      <c r="A44" s="465">
        <v>30</v>
      </c>
      <c r="B44" s="466" t="s">
        <v>379</v>
      </c>
      <c r="C44" s="563">
        <v>1.4891402125493527</v>
      </c>
      <c r="D44" s="563">
        <v>1.7586332615853277</v>
      </c>
      <c r="E44" s="564">
        <v>2.1167532884499471</v>
      </c>
      <c r="F44" s="564">
        <v>2.0146360020089027</v>
      </c>
      <c r="G44" s="564">
        <v>2.0883386484444846</v>
      </c>
    </row>
    <row r="45" spans="1:7" ht="15" customHeight="1">
      <c r="A45" s="465"/>
      <c r="B45" s="212" t="s">
        <v>497</v>
      </c>
      <c r="C45" s="300"/>
      <c r="D45" s="300"/>
      <c r="E45" s="300"/>
      <c r="F45" s="300"/>
      <c r="G45" s="551"/>
    </row>
    <row r="46" spans="1:7" ht="15" customHeight="1">
      <c r="A46" s="465">
        <v>31</v>
      </c>
      <c r="B46" s="466" t="s">
        <v>504</v>
      </c>
      <c r="C46" s="565">
        <v>99193082.387309998</v>
      </c>
      <c r="D46" s="565">
        <v>96755329.114600003</v>
      </c>
      <c r="E46" s="566">
        <v>91608179.058809996</v>
      </c>
      <c r="F46" s="566">
        <v>92564614.013439983</v>
      </c>
      <c r="G46" s="566">
        <v>88904378.126285017</v>
      </c>
    </row>
    <row r="47" spans="1:7" ht="15" customHeight="1">
      <c r="A47" s="465">
        <v>32</v>
      </c>
      <c r="B47" s="466" t="s">
        <v>519</v>
      </c>
      <c r="C47" s="565">
        <v>70527347.033659935</v>
      </c>
      <c r="D47" s="565">
        <v>68534549.825465053</v>
      </c>
      <c r="E47" s="566">
        <v>54540329.069260001</v>
      </c>
      <c r="F47" s="566">
        <v>52945563.01958999</v>
      </c>
      <c r="G47" s="566">
        <v>49524058.377266362</v>
      </c>
    </row>
    <row r="48" spans="1:7" ht="15.75" thickBot="1">
      <c r="A48" s="428">
        <v>33</v>
      </c>
      <c r="B48" s="214" t="s">
        <v>537</v>
      </c>
      <c r="C48" s="563">
        <v>1.4064485133684248</v>
      </c>
      <c r="D48" s="563">
        <v>1.4117744898157789</v>
      </c>
      <c r="E48" s="564">
        <v>1.6796411136881491</v>
      </c>
      <c r="F48" s="564">
        <v>1.7482978503636055</v>
      </c>
      <c r="G48" s="564">
        <v>1.7951755376957532</v>
      </c>
    </row>
    <row r="49" spans="1:2">
      <c r="A49" s="16"/>
    </row>
    <row r="50" spans="1:2" ht="38.25">
      <c r="B50" s="291" t="s">
        <v>479</v>
      </c>
    </row>
    <row r="51" spans="1:2" ht="51">
      <c r="B51" s="291" t="s">
        <v>394</v>
      </c>
    </row>
    <row r="53" spans="1:2">
      <c r="B53" s="290"/>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E1" zoomScaleNormal="100" workbookViewId="0">
      <selection activeCell="C8" sqref="C8:H22"/>
    </sheetView>
  </sheetViews>
  <sheetFormatPr defaultColWidth="9.140625" defaultRowHeight="12.75"/>
  <cols>
    <col min="1" max="1" width="11.85546875" style="477" bestFit="1" customWidth="1"/>
    <col min="2" max="2" width="105.140625" style="477" bestFit="1" customWidth="1"/>
    <col min="3" max="3" width="13.85546875" style="477" bestFit="1" customWidth="1"/>
    <col min="4" max="4" width="12.85546875" style="477" bestFit="1" customWidth="1"/>
    <col min="5" max="5" width="17.42578125" style="477" bestFit="1" customWidth="1"/>
    <col min="6" max="6" width="8.7109375" style="477" bestFit="1" customWidth="1"/>
    <col min="7" max="7" width="28.5703125" style="477" bestFit="1" customWidth="1"/>
    <col min="8" max="8" width="13.85546875" style="477" bestFit="1" customWidth="1"/>
    <col min="9" max="16384" width="9.140625" style="477"/>
  </cols>
  <sheetData>
    <row r="1" spans="1:8" ht="13.5">
      <c r="A1" s="467" t="s">
        <v>31</v>
      </c>
      <c r="B1" s="3" t="str">
        <f>'Info '!C2</f>
        <v>JSC Ziraat Bank Georgia</v>
      </c>
    </row>
    <row r="2" spans="1:8" ht="13.5">
      <c r="A2" s="468" t="s">
        <v>32</v>
      </c>
      <c r="B2" s="649">
        <f>'1. key ratios '!$B$2</f>
        <v>44469</v>
      </c>
    </row>
    <row r="3" spans="1:8">
      <c r="A3" s="469" t="s">
        <v>544</v>
      </c>
    </row>
    <row r="5" spans="1:8" ht="15" customHeight="1">
      <c r="A5" s="723" t="s">
        <v>545</v>
      </c>
      <c r="B5" s="724"/>
      <c r="C5" s="729" t="s">
        <v>546</v>
      </c>
      <c r="D5" s="730"/>
      <c r="E5" s="730"/>
      <c r="F5" s="730"/>
      <c r="G5" s="730"/>
      <c r="H5" s="731"/>
    </row>
    <row r="6" spans="1:8">
      <c r="A6" s="725"/>
      <c r="B6" s="726"/>
      <c r="C6" s="732"/>
      <c r="D6" s="733"/>
      <c r="E6" s="733"/>
      <c r="F6" s="733"/>
      <c r="G6" s="733"/>
      <c r="H6" s="734"/>
    </row>
    <row r="7" spans="1:8">
      <c r="A7" s="727"/>
      <c r="B7" s="728"/>
      <c r="C7" s="501" t="s">
        <v>547</v>
      </c>
      <c r="D7" s="501" t="s">
        <v>548</v>
      </c>
      <c r="E7" s="501" t="s">
        <v>549</v>
      </c>
      <c r="F7" s="501" t="s">
        <v>550</v>
      </c>
      <c r="G7" s="501" t="s">
        <v>551</v>
      </c>
      <c r="H7" s="501" t="s">
        <v>109</v>
      </c>
    </row>
    <row r="8" spans="1:8">
      <c r="A8" s="471">
        <v>1</v>
      </c>
      <c r="B8" s="470" t="s">
        <v>96</v>
      </c>
      <c r="C8" s="653">
        <v>26524556.468199998</v>
      </c>
      <c r="D8" s="653">
        <v>2447907.31</v>
      </c>
      <c r="E8" s="653"/>
      <c r="F8" s="653"/>
      <c r="G8" s="653"/>
      <c r="H8" s="654">
        <v>28972463.778199997</v>
      </c>
    </row>
    <row r="9" spans="1:8">
      <c r="A9" s="471">
        <v>2</v>
      </c>
      <c r="B9" s="470" t="s">
        <v>97</v>
      </c>
      <c r="C9" s="653"/>
      <c r="D9" s="653"/>
      <c r="E9" s="653"/>
      <c r="F9" s="653"/>
      <c r="G9" s="653"/>
      <c r="H9" s="654">
        <v>0</v>
      </c>
    </row>
    <row r="10" spans="1:8">
      <c r="A10" s="471">
        <v>3</v>
      </c>
      <c r="B10" s="470" t="s">
        <v>269</v>
      </c>
      <c r="C10" s="653"/>
      <c r="D10" s="653"/>
      <c r="E10" s="653"/>
      <c r="F10" s="653"/>
      <c r="G10" s="653"/>
      <c r="H10" s="654">
        <v>0</v>
      </c>
    </row>
    <row r="11" spans="1:8">
      <c r="A11" s="471">
        <v>4</v>
      </c>
      <c r="B11" s="470" t="s">
        <v>98</v>
      </c>
      <c r="C11" s="653"/>
      <c r="D11" s="653"/>
      <c r="E11" s="653"/>
      <c r="F11" s="653"/>
      <c r="G11" s="653"/>
      <c r="H11" s="654">
        <v>0</v>
      </c>
    </row>
    <row r="12" spans="1:8">
      <c r="A12" s="471">
        <v>5</v>
      </c>
      <c r="B12" s="470" t="s">
        <v>99</v>
      </c>
      <c r="C12" s="653"/>
      <c r="D12" s="653"/>
      <c r="E12" s="653"/>
      <c r="F12" s="653"/>
      <c r="G12" s="653"/>
      <c r="H12" s="654">
        <v>0</v>
      </c>
    </row>
    <row r="13" spans="1:8">
      <c r="A13" s="471">
        <v>6</v>
      </c>
      <c r="B13" s="470" t="s">
        <v>100</v>
      </c>
      <c r="C13" s="653">
        <v>14235249.0547</v>
      </c>
      <c r="D13" s="653"/>
      <c r="E13" s="653"/>
      <c r="F13" s="653"/>
      <c r="G13" s="653"/>
      <c r="H13" s="654">
        <v>14235249.0547</v>
      </c>
    </row>
    <row r="14" spans="1:8">
      <c r="A14" s="471">
        <v>7</v>
      </c>
      <c r="B14" s="470" t="s">
        <v>101</v>
      </c>
      <c r="C14" s="653">
        <v>0</v>
      </c>
      <c r="D14" s="653">
        <v>12229293.181</v>
      </c>
      <c r="E14" s="653">
        <v>20914488.572700001</v>
      </c>
      <c r="F14" s="653">
        <v>9848144.9100000001</v>
      </c>
      <c r="G14" s="653">
        <v>0</v>
      </c>
      <c r="H14" s="654">
        <v>42991926.663699999</v>
      </c>
    </row>
    <row r="15" spans="1:8">
      <c r="A15" s="471">
        <v>8</v>
      </c>
      <c r="B15" s="470" t="s">
        <v>102</v>
      </c>
      <c r="C15" s="653">
        <v>0</v>
      </c>
      <c r="D15" s="653">
        <v>8919087.625</v>
      </c>
      <c r="E15" s="653">
        <v>19292148.097600002</v>
      </c>
      <c r="F15" s="653">
        <v>6568920.1507000001</v>
      </c>
      <c r="G15" s="653">
        <v>0</v>
      </c>
      <c r="H15" s="654">
        <v>34780155.873300001</v>
      </c>
    </row>
    <row r="16" spans="1:8">
      <c r="A16" s="471">
        <v>9</v>
      </c>
      <c r="B16" s="470" t="s">
        <v>103</v>
      </c>
      <c r="C16" s="653"/>
      <c r="D16" s="653"/>
      <c r="E16" s="653"/>
      <c r="F16" s="653"/>
      <c r="G16" s="653"/>
      <c r="H16" s="654">
        <v>0</v>
      </c>
    </row>
    <row r="17" spans="1:8">
      <c r="A17" s="471">
        <v>10</v>
      </c>
      <c r="B17" s="505" t="s">
        <v>563</v>
      </c>
      <c r="C17" s="653"/>
      <c r="D17" s="653"/>
      <c r="E17" s="653"/>
      <c r="F17" s="653"/>
      <c r="G17" s="653"/>
      <c r="H17" s="654">
        <v>0</v>
      </c>
    </row>
    <row r="18" spans="1:8">
      <c r="A18" s="471">
        <v>11</v>
      </c>
      <c r="B18" s="470" t="s">
        <v>105</v>
      </c>
      <c r="C18" s="653"/>
      <c r="D18" s="653"/>
      <c r="E18" s="653"/>
      <c r="F18" s="653"/>
      <c r="G18" s="653"/>
      <c r="H18" s="654">
        <v>0</v>
      </c>
    </row>
    <row r="19" spans="1:8">
      <c r="A19" s="471">
        <v>12</v>
      </c>
      <c r="B19" s="470" t="s">
        <v>106</v>
      </c>
      <c r="C19" s="653"/>
      <c r="D19" s="653"/>
      <c r="E19" s="653"/>
      <c r="F19" s="653"/>
      <c r="G19" s="653"/>
      <c r="H19" s="654">
        <v>0</v>
      </c>
    </row>
    <row r="20" spans="1:8">
      <c r="A20" s="471">
        <v>13</v>
      </c>
      <c r="B20" s="470" t="s">
        <v>247</v>
      </c>
      <c r="C20" s="653"/>
      <c r="D20" s="653"/>
      <c r="E20" s="653"/>
      <c r="F20" s="653"/>
      <c r="G20" s="653"/>
      <c r="H20" s="654">
        <v>0</v>
      </c>
    </row>
    <row r="21" spans="1:8">
      <c r="A21" s="471">
        <v>14</v>
      </c>
      <c r="B21" s="470" t="s">
        <v>108</v>
      </c>
      <c r="C21" s="653">
        <v>9681942.8419000003</v>
      </c>
      <c r="D21" s="653">
        <v>440450.19709999999</v>
      </c>
      <c r="E21" s="653">
        <v>809875.09</v>
      </c>
      <c r="F21" s="653">
        <v>425765.86439999996</v>
      </c>
      <c r="G21" s="653">
        <v>4664161.4799999995</v>
      </c>
      <c r="H21" s="654">
        <v>16022195.4734</v>
      </c>
    </row>
    <row r="22" spans="1:8">
      <c r="A22" s="472">
        <v>15</v>
      </c>
      <c r="B22" s="479" t="s">
        <v>109</v>
      </c>
      <c r="C22" s="654">
        <v>50441748.364799999</v>
      </c>
      <c r="D22" s="654">
        <v>24036738.313099999</v>
      </c>
      <c r="E22" s="654">
        <v>41016511.76030001</v>
      </c>
      <c r="F22" s="654">
        <v>16842830.925099999</v>
      </c>
      <c r="G22" s="654">
        <v>4664161.4799999995</v>
      </c>
      <c r="H22" s="654">
        <v>137001990.84330001</v>
      </c>
    </row>
    <row r="26" spans="1:8" ht="25.5">
      <c r="B26" s="506" t="s">
        <v>692</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E7" zoomScaleNormal="100" workbookViewId="0">
      <selection activeCell="K26" sqref="K26"/>
    </sheetView>
  </sheetViews>
  <sheetFormatPr defaultColWidth="9.140625" defaultRowHeight="12.75"/>
  <cols>
    <col min="1" max="1" width="11.85546875" style="507" bestFit="1" customWidth="1"/>
    <col min="2" max="2" width="114.7109375" style="477" customWidth="1"/>
    <col min="3" max="3" width="22.42578125" style="477" customWidth="1"/>
    <col min="4" max="4" width="23.5703125" style="477" customWidth="1"/>
    <col min="5" max="8" width="22.140625" style="477" customWidth="1"/>
    <col min="9" max="9" width="41.42578125" style="477" customWidth="1"/>
    <col min="10" max="16384" width="9.140625" style="477"/>
  </cols>
  <sheetData>
    <row r="1" spans="1:9" ht="13.5">
      <c r="A1" s="467" t="s">
        <v>31</v>
      </c>
      <c r="B1" s="3" t="str">
        <f>'Info '!C2</f>
        <v>JSC Ziraat Bank Georgia</v>
      </c>
    </row>
    <row r="2" spans="1:9" ht="13.5">
      <c r="A2" s="468" t="s">
        <v>32</v>
      </c>
      <c r="B2" s="504">
        <f>'1. key ratios '!B2</f>
        <v>44469</v>
      </c>
    </row>
    <row r="3" spans="1:9">
      <c r="A3" s="469" t="s">
        <v>552</v>
      </c>
    </row>
    <row r="4" spans="1:9">
      <c r="C4" s="508" t="s">
        <v>0</v>
      </c>
      <c r="D4" s="508" t="s">
        <v>1</v>
      </c>
      <c r="E4" s="508" t="s">
        <v>2</v>
      </c>
      <c r="F4" s="508" t="s">
        <v>3</v>
      </c>
      <c r="G4" s="508" t="s">
        <v>4</v>
      </c>
      <c r="H4" s="508" t="s">
        <v>5</v>
      </c>
      <c r="I4" s="508" t="s">
        <v>8</v>
      </c>
    </row>
    <row r="5" spans="1:9" ht="44.25" customHeight="1">
      <c r="A5" s="723" t="s">
        <v>553</v>
      </c>
      <c r="B5" s="724"/>
      <c r="C5" s="737" t="s">
        <v>554</v>
      </c>
      <c r="D5" s="737"/>
      <c r="E5" s="737" t="s">
        <v>555</v>
      </c>
      <c r="F5" s="737" t="s">
        <v>556</v>
      </c>
      <c r="G5" s="735" t="s">
        <v>557</v>
      </c>
      <c r="H5" s="735" t="s">
        <v>558</v>
      </c>
      <c r="I5" s="509" t="s">
        <v>559</v>
      </c>
    </row>
    <row r="6" spans="1:9" ht="60" customHeight="1">
      <c r="A6" s="727"/>
      <c r="B6" s="728"/>
      <c r="C6" s="497" t="s">
        <v>560</v>
      </c>
      <c r="D6" s="497" t="s">
        <v>561</v>
      </c>
      <c r="E6" s="737"/>
      <c r="F6" s="737"/>
      <c r="G6" s="736"/>
      <c r="H6" s="736"/>
      <c r="I6" s="509" t="s">
        <v>562</v>
      </c>
    </row>
    <row r="7" spans="1:9">
      <c r="A7" s="475">
        <v>1</v>
      </c>
      <c r="B7" s="470" t="s">
        <v>96</v>
      </c>
      <c r="C7" s="655"/>
      <c r="D7" s="655">
        <v>28972463.778199997</v>
      </c>
      <c r="E7" s="656"/>
      <c r="F7" s="656"/>
      <c r="G7" s="656"/>
      <c r="H7" s="655"/>
      <c r="I7" s="657">
        <v>28972463.778199997</v>
      </c>
    </row>
    <row r="8" spans="1:9">
      <c r="A8" s="475">
        <v>2</v>
      </c>
      <c r="B8" s="470" t="s">
        <v>97</v>
      </c>
      <c r="C8" s="655"/>
      <c r="D8" s="655"/>
      <c r="E8" s="656"/>
      <c r="F8" s="656"/>
      <c r="G8" s="656"/>
      <c r="H8" s="655"/>
      <c r="I8" s="657">
        <v>0</v>
      </c>
    </row>
    <row r="9" spans="1:9">
      <c r="A9" s="475">
        <v>3</v>
      </c>
      <c r="B9" s="470" t="s">
        <v>269</v>
      </c>
      <c r="C9" s="655"/>
      <c r="D9" s="655"/>
      <c r="E9" s="656"/>
      <c r="F9" s="656"/>
      <c r="G9" s="656"/>
      <c r="H9" s="655"/>
      <c r="I9" s="657">
        <v>0</v>
      </c>
    </row>
    <row r="10" spans="1:9">
      <c r="A10" s="475">
        <v>4</v>
      </c>
      <c r="B10" s="470" t="s">
        <v>98</v>
      </c>
      <c r="C10" s="655"/>
      <c r="D10" s="655"/>
      <c r="E10" s="656"/>
      <c r="F10" s="656"/>
      <c r="G10" s="656"/>
      <c r="H10" s="655"/>
      <c r="I10" s="657">
        <v>0</v>
      </c>
    </row>
    <row r="11" spans="1:9">
      <c r="A11" s="475">
        <v>5</v>
      </c>
      <c r="B11" s="470" t="s">
        <v>99</v>
      </c>
      <c r="C11" s="655"/>
      <c r="D11" s="655"/>
      <c r="E11" s="656"/>
      <c r="F11" s="656"/>
      <c r="G11" s="656"/>
      <c r="H11" s="655"/>
      <c r="I11" s="657">
        <v>0</v>
      </c>
    </row>
    <row r="12" spans="1:9">
      <c r="A12" s="475">
        <v>6</v>
      </c>
      <c r="B12" s="470" t="s">
        <v>100</v>
      </c>
      <c r="C12" s="655"/>
      <c r="D12" s="655">
        <v>14235249.0547</v>
      </c>
      <c r="E12" s="656"/>
      <c r="F12" s="656"/>
      <c r="G12" s="656"/>
      <c r="H12" s="655"/>
      <c r="I12" s="657">
        <v>14235249.0547</v>
      </c>
    </row>
    <row r="13" spans="1:9">
      <c r="A13" s="475">
        <v>7</v>
      </c>
      <c r="B13" s="470" t="s">
        <v>101</v>
      </c>
      <c r="C13" s="655">
        <v>1929317.4598999999</v>
      </c>
      <c r="D13" s="655">
        <v>43054993.969400004</v>
      </c>
      <c r="E13" s="656">
        <v>1992384.7656</v>
      </c>
      <c r="F13" s="656">
        <v>579948.38170000003</v>
      </c>
      <c r="G13" s="656"/>
      <c r="H13" s="655"/>
      <c r="I13" s="657">
        <v>42411978.281999998</v>
      </c>
    </row>
    <row r="14" spans="1:9">
      <c r="A14" s="475">
        <v>8</v>
      </c>
      <c r="B14" s="470" t="s">
        <v>102</v>
      </c>
      <c r="C14" s="655">
        <v>3796082.1299000001</v>
      </c>
      <c r="D14" s="655">
        <v>32656507.8376</v>
      </c>
      <c r="E14" s="656">
        <v>1672434.0941999999</v>
      </c>
      <c r="F14" s="656">
        <v>619411.20070000004</v>
      </c>
      <c r="G14" s="656"/>
      <c r="H14" s="655">
        <v>7956.8451999999997</v>
      </c>
      <c r="I14" s="657">
        <v>34160744.672600001</v>
      </c>
    </row>
    <row r="15" spans="1:9">
      <c r="A15" s="475">
        <v>9</v>
      </c>
      <c r="B15" s="470" t="s">
        <v>103</v>
      </c>
      <c r="C15" s="655"/>
      <c r="D15" s="655"/>
      <c r="E15" s="656"/>
      <c r="F15" s="656"/>
      <c r="G15" s="656"/>
      <c r="H15" s="655"/>
      <c r="I15" s="657">
        <v>0</v>
      </c>
    </row>
    <row r="16" spans="1:9">
      <c r="A16" s="475">
        <v>10</v>
      </c>
      <c r="B16" s="505" t="s">
        <v>563</v>
      </c>
      <c r="C16" s="655"/>
      <c r="D16" s="655"/>
      <c r="E16" s="656"/>
      <c r="F16" s="656"/>
      <c r="G16" s="656"/>
      <c r="H16" s="655"/>
      <c r="I16" s="657">
        <v>0</v>
      </c>
    </row>
    <row r="17" spans="1:9">
      <c r="A17" s="475">
        <v>11</v>
      </c>
      <c r="B17" s="470" t="s">
        <v>105</v>
      </c>
      <c r="C17" s="655"/>
      <c r="D17" s="655"/>
      <c r="E17" s="656"/>
      <c r="F17" s="656"/>
      <c r="G17" s="656"/>
      <c r="H17" s="655"/>
      <c r="I17" s="657">
        <v>0</v>
      </c>
    </row>
    <row r="18" spans="1:9">
      <c r="A18" s="475">
        <v>12</v>
      </c>
      <c r="B18" s="470" t="s">
        <v>106</v>
      </c>
      <c r="C18" s="655"/>
      <c r="D18" s="655"/>
      <c r="E18" s="656"/>
      <c r="F18" s="656"/>
      <c r="G18" s="656"/>
      <c r="H18" s="655"/>
      <c r="I18" s="657">
        <v>0</v>
      </c>
    </row>
    <row r="19" spans="1:9">
      <c r="A19" s="475">
        <v>13</v>
      </c>
      <c r="B19" s="470" t="s">
        <v>247</v>
      </c>
      <c r="C19" s="655"/>
      <c r="D19" s="655"/>
      <c r="E19" s="656"/>
      <c r="F19" s="656"/>
      <c r="G19" s="656"/>
      <c r="H19" s="655"/>
      <c r="I19" s="657">
        <v>0</v>
      </c>
    </row>
    <row r="20" spans="1:9">
      <c r="A20" s="475">
        <v>14</v>
      </c>
      <c r="B20" s="470" t="s">
        <v>108</v>
      </c>
      <c r="C20" s="655">
        <v>124640</v>
      </c>
      <c r="D20" s="655">
        <v>16758507.713399999</v>
      </c>
      <c r="E20" s="656">
        <v>62320</v>
      </c>
      <c r="F20" s="656"/>
      <c r="G20" s="656"/>
      <c r="H20" s="655"/>
      <c r="I20" s="657">
        <v>16820827.713399999</v>
      </c>
    </row>
    <row r="21" spans="1:9" s="510" customFormat="1">
      <c r="A21" s="476">
        <v>15</v>
      </c>
      <c r="B21" s="479" t="s">
        <v>109</v>
      </c>
      <c r="C21" s="658">
        <v>5850039.5898000002</v>
      </c>
      <c r="D21" s="658">
        <v>135677722.35330001</v>
      </c>
      <c r="E21" s="658">
        <v>3727138.8597999997</v>
      </c>
      <c r="F21" s="658">
        <v>1199359.5824000002</v>
      </c>
      <c r="G21" s="658">
        <v>0</v>
      </c>
      <c r="H21" s="658">
        <v>7956.8451999999997</v>
      </c>
      <c r="I21" s="657">
        <v>136601263.5009</v>
      </c>
    </row>
    <row r="22" spans="1:9">
      <c r="A22" s="511">
        <v>16</v>
      </c>
      <c r="B22" s="512" t="s">
        <v>564</v>
      </c>
      <c r="C22" s="655">
        <v>5725399.5898000002</v>
      </c>
      <c r="D22" s="655">
        <v>75239458.593600005</v>
      </c>
      <c r="E22" s="656">
        <v>3664818.8598000002</v>
      </c>
      <c r="F22" s="656">
        <v>1199359.5824</v>
      </c>
      <c r="G22" s="656"/>
      <c r="H22" s="655">
        <v>7956.8451999999997</v>
      </c>
      <c r="I22" s="657">
        <v>76100679.741200015</v>
      </c>
    </row>
    <row r="23" spans="1:9">
      <c r="A23" s="511">
        <v>17</v>
      </c>
      <c r="B23" s="512" t="s">
        <v>565</v>
      </c>
      <c r="C23" s="655"/>
      <c r="D23" s="655">
        <v>2447907.2800000003</v>
      </c>
      <c r="E23" s="656"/>
      <c r="F23" s="656"/>
      <c r="G23" s="656"/>
      <c r="H23" s="655"/>
      <c r="I23" s="657">
        <v>2447907.2800000003</v>
      </c>
    </row>
    <row r="26" spans="1:9" ht="25.5">
      <c r="B26" s="506" t="s">
        <v>692</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F12" workbookViewId="0">
      <selection activeCell="C7" sqref="C7:I34"/>
    </sheetView>
  </sheetViews>
  <sheetFormatPr defaultColWidth="9.140625" defaultRowHeight="12.75"/>
  <cols>
    <col min="1" max="1" width="11" style="477" bestFit="1" customWidth="1"/>
    <col min="2" max="2" width="93.42578125" style="477" customWidth="1"/>
    <col min="3" max="8" width="22" style="477" customWidth="1"/>
    <col min="9" max="9" width="42.28515625" style="477" bestFit="1" customWidth="1"/>
    <col min="10" max="16384" width="9.140625" style="477"/>
  </cols>
  <sheetData>
    <row r="1" spans="1:9" ht="13.5">
      <c r="A1" s="467" t="s">
        <v>31</v>
      </c>
      <c r="B1" s="3" t="str">
        <f>'Info '!C2</f>
        <v>JSC Ziraat Bank Georgia</v>
      </c>
    </row>
    <row r="2" spans="1:9" ht="13.5">
      <c r="A2" s="468" t="s">
        <v>32</v>
      </c>
      <c r="B2" s="504">
        <f>'1. key ratios '!B2</f>
        <v>44469</v>
      </c>
    </row>
    <row r="3" spans="1:9">
      <c r="A3" s="469" t="s">
        <v>566</v>
      </c>
    </row>
    <row r="4" spans="1:9">
      <c r="C4" s="508" t="s">
        <v>0</v>
      </c>
      <c r="D4" s="508" t="s">
        <v>1</v>
      </c>
      <c r="E4" s="508" t="s">
        <v>2</v>
      </c>
      <c r="F4" s="508" t="s">
        <v>3</v>
      </c>
      <c r="G4" s="508" t="s">
        <v>4</v>
      </c>
      <c r="H4" s="508" t="s">
        <v>5</v>
      </c>
      <c r="I4" s="508" t="s">
        <v>8</v>
      </c>
    </row>
    <row r="5" spans="1:9" ht="46.5" customHeight="1">
      <c r="A5" s="723" t="s">
        <v>707</v>
      </c>
      <c r="B5" s="724"/>
      <c r="C5" s="737" t="s">
        <v>554</v>
      </c>
      <c r="D5" s="737"/>
      <c r="E5" s="737" t="s">
        <v>555</v>
      </c>
      <c r="F5" s="737" t="s">
        <v>556</v>
      </c>
      <c r="G5" s="735" t="s">
        <v>557</v>
      </c>
      <c r="H5" s="735" t="s">
        <v>558</v>
      </c>
      <c r="I5" s="509" t="s">
        <v>559</v>
      </c>
    </row>
    <row r="6" spans="1:9" ht="75" customHeight="1">
      <c r="A6" s="727"/>
      <c r="B6" s="728"/>
      <c r="C6" s="497" t="s">
        <v>560</v>
      </c>
      <c r="D6" s="497" t="s">
        <v>561</v>
      </c>
      <c r="E6" s="737"/>
      <c r="F6" s="737"/>
      <c r="G6" s="736"/>
      <c r="H6" s="736"/>
      <c r="I6" s="509" t="s">
        <v>562</v>
      </c>
    </row>
    <row r="7" spans="1:9">
      <c r="A7" s="473">
        <v>1</v>
      </c>
      <c r="B7" s="478" t="s">
        <v>697</v>
      </c>
      <c r="C7" s="473">
        <v>2868.68</v>
      </c>
      <c r="D7" s="473">
        <v>30254376.958399996</v>
      </c>
      <c r="E7" s="473">
        <v>1434.34</v>
      </c>
      <c r="F7" s="473">
        <v>25475.519700000001</v>
      </c>
      <c r="G7" s="473"/>
      <c r="H7" s="473"/>
      <c r="I7" s="474">
        <v>30230335.778699998</v>
      </c>
    </row>
    <row r="8" spans="1:9">
      <c r="A8" s="473">
        <v>2</v>
      </c>
      <c r="B8" s="478" t="s">
        <v>567</v>
      </c>
      <c r="C8" s="473">
        <v>0</v>
      </c>
      <c r="D8" s="473">
        <v>15166579.713300001</v>
      </c>
      <c r="E8" s="473">
        <v>0</v>
      </c>
      <c r="F8" s="473">
        <v>18483.104800000001</v>
      </c>
      <c r="G8" s="473"/>
      <c r="H8" s="473">
        <v>7956.8451999999997</v>
      </c>
      <c r="I8" s="474">
        <v>15148096.6085</v>
      </c>
    </row>
    <row r="9" spans="1:9">
      <c r="A9" s="473">
        <v>3</v>
      </c>
      <c r="B9" s="478" t="s">
        <v>568</v>
      </c>
      <c r="C9" s="473">
        <v>0</v>
      </c>
      <c r="D9" s="473">
        <v>0</v>
      </c>
      <c r="E9" s="473">
        <v>0</v>
      </c>
      <c r="F9" s="473">
        <v>0</v>
      </c>
      <c r="G9" s="473"/>
      <c r="H9" s="473"/>
      <c r="I9" s="474">
        <v>0</v>
      </c>
    </row>
    <row r="10" spans="1:9">
      <c r="A10" s="473">
        <v>4</v>
      </c>
      <c r="B10" s="478" t="s">
        <v>698</v>
      </c>
      <c r="C10" s="473">
        <v>0</v>
      </c>
      <c r="D10" s="473">
        <v>5284179.0927999998</v>
      </c>
      <c r="E10" s="473">
        <v>0</v>
      </c>
      <c r="F10" s="473">
        <v>105442.00229999999</v>
      </c>
      <c r="G10" s="473"/>
      <c r="H10" s="473"/>
      <c r="I10" s="474">
        <v>5178737.0904999999</v>
      </c>
    </row>
    <row r="11" spans="1:9">
      <c r="A11" s="473">
        <v>5</v>
      </c>
      <c r="B11" s="478" t="s">
        <v>569</v>
      </c>
      <c r="C11" s="473">
        <v>384610.10619999998</v>
      </c>
      <c r="D11" s="473">
        <v>2850244.94</v>
      </c>
      <c r="E11" s="473">
        <v>301099.88559999998</v>
      </c>
      <c r="F11" s="473">
        <v>19522.38</v>
      </c>
      <c r="G11" s="473"/>
      <c r="H11" s="473"/>
      <c r="I11" s="474">
        <v>2914232.7805999997</v>
      </c>
    </row>
    <row r="12" spans="1:9">
      <c r="A12" s="473">
        <v>6</v>
      </c>
      <c r="B12" s="478" t="s">
        <v>570</v>
      </c>
      <c r="C12" s="473">
        <v>252671.99369999999</v>
      </c>
      <c r="D12" s="473">
        <v>2335321.1872</v>
      </c>
      <c r="E12" s="473">
        <v>160395.61910000001</v>
      </c>
      <c r="F12" s="473">
        <v>39177.730600000003</v>
      </c>
      <c r="G12" s="473"/>
      <c r="H12" s="473"/>
      <c r="I12" s="474">
        <v>2388419.8312000004</v>
      </c>
    </row>
    <row r="13" spans="1:9">
      <c r="A13" s="473">
        <v>7</v>
      </c>
      <c r="B13" s="478" t="s">
        <v>571</v>
      </c>
      <c r="C13" s="473">
        <v>1547858.7008</v>
      </c>
      <c r="D13" s="473">
        <v>2894920.5628999998</v>
      </c>
      <c r="E13" s="473">
        <v>504357.61430000002</v>
      </c>
      <c r="F13" s="473">
        <v>49480.68</v>
      </c>
      <c r="G13" s="473"/>
      <c r="H13" s="473"/>
      <c r="I13" s="474">
        <v>3888940.9693999998</v>
      </c>
    </row>
    <row r="14" spans="1:9">
      <c r="A14" s="473">
        <v>8</v>
      </c>
      <c r="B14" s="478" t="s">
        <v>572</v>
      </c>
      <c r="C14" s="473">
        <v>412688.0442</v>
      </c>
      <c r="D14" s="473">
        <v>6337660.6224999996</v>
      </c>
      <c r="E14" s="473">
        <v>587233.94389999995</v>
      </c>
      <c r="F14" s="473">
        <v>33622.8433</v>
      </c>
      <c r="G14" s="473"/>
      <c r="H14" s="473"/>
      <c r="I14" s="474">
        <v>6129491.8794999998</v>
      </c>
    </row>
    <row r="15" spans="1:9">
      <c r="A15" s="473">
        <v>9</v>
      </c>
      <c r="B15" s="478" t="s">
        <v>573</v>
      </c>
      <c r="C15" s="473">
        <v>0</v>
      </c>
      <c r="D15" s="473">
        <v>0</v>
      </c>
      <c r="E15" s="473">
        <v>0</v>
      </c>
      <c r="F15" s="473">
        <v>0</v>
      </c>
      <c r="G15" s="473"/>
      <c r="H15" s="473"/>
      <c r="I15" s="474">
        <v>0</v>
      </c>
    </row>
    <row r="16" spans="1:9">
      <c r="A16" s="473">
        <v>10</v>
      </c>
      <c r="B16" s="478" t="s">
        <v>574</v>
      </c>
      <c r="C16" s="473">
        <v>174072.52290000001</v>
      </c>
      <c r="D16" s="473">
        <v>529824.26260000002</v>
      </c>
      <c r="E16" s="473">
        <v>87036.277000000002</v>
      </c>
      <c r="F16" s="473">
        <v>10570.089099999999</v>
      </c>
      <c r="G16" s="473"/>
      <c r="H16" s="473"/>
      <c r="I16" s="474">
        <v>606290.41940000001</v>
      </c>
    </row>
    <row r="17" spans="1:10">
      <c r="A17" s="473">
        <v>11</v>
      </c>
      <c r="B17" s="478" t="s">
        <v>575</v>
      </c>
      <c r="C17" s="473">
        <v>0</v>
      </c>
      <c r="D17" s="473">
        <v>542827.91209999996</v>
      </c>
      <c r="E17" s="473">
        <v>0</v>
      </c>
      <c r="F17" s="473">
        <v>10778.04</v>
      </c>
      <c r="G17" s="473"/>
      <c r="H17" s="473"/>
      <c r="I17" s="474">
        <v>532049.87209999992</v>
      </c>
    </row>
    <row r="18" spans="1:10">
      <c r="A18" s="473">
        <v>12</v>
      </c>
      <c r="B18" s="478" t="s">
        <v>576</v>
      </c>
      <c r="C18" s="473">
        <v>1286167.6669999999</v>
      </c>
      <c r="D18" s="473">
        <v>29171058.1404</v>
      </c>
      <c r="E18" s="473">
        <v>671836.49639999995</v>
      </c>
      <c r="F18" s="473">
        <v>529921.64910000004</v>
      </c>
      <c r="G18" s="473"/>
      <c r="H18" s="473"/>
      <c r="I18" s="474">
        <v>29255467.661899999</v>
      </c>
    </row>
    <row r="19" spans="1:10">
      <c r="A19" s="473">
        <v>13</v>
      </c>
      <c r="B19" s="478" t="s">
        <v>577</v>
      </c>
      <c r="C19" s="473">
        <v>0</v>
      </c>
      <c r="D19" s="473">
        <v>3522453.7159000002</v>
      </c>
      <c r="E19" s="473">
        <v>0</v>
      </c>
      <c r="F19" s="473">
        <v>70335.681299999997</v>
      </c>
      <c r="G19" s="473"/>
      <c r="H19" s="473"/>
      <c r="I19" s="474">
        <v>3452118.0346000004</v>
      </c>
    </row>
    <row r="20" spans="1:10">
      <c r="A20" s="473">
        <v>14</v>
      </c>
      <c r="B20" s="478" t="s">
        <v>578</v>
      </c>
      <c r="C20" s="473">
        <v>24437.061600000001</v>
      </c>
      <c r="D20" s="473">
        <v>5216351.2112999996</v>
      </c>
      <c r="E20" s="473">
        <v>514835.05550000002</v>
      </c>
      <c r="F20" s="473">
        <v>2881.0140000000001</v>
      </c>
      <c r="G20" s="473"/>
      <c r="H20" s="473"/>
      <c r="I20" s="474">
        <v>4723072.2033999991</v>
      </c>
    </row>
    <row r="21" spans="1:10">
      <c r="A21" s="473">
        <v>15</v>
      </c>
      <c r="B21" s="478" t="s">
        <v>579</v>
      </c>
      <c r="C21" s="473">
        <v>55511.574399999998</v>
      </c>
      <c r="D21" s="473">
        <v>125455.64</v>
      </c>
      <c r="E21" s="473">
        <v>35837.134400000003</v>
      </c>
      <c r="F21" s="473">
        <v>2495.29</v>
      </c>
      <c r="G21" s="473"/>
      <c r="H21" s="473"/>
      <c r="I21" s="474">
        <v>142634.78999999998</v>
      </c>
    </row>
    <row r="22" spans="1:10">
      <c r="A22" s="473">
        <v>16</v>
      </c>
      <c r="B22" s="478" t="s">
        <v>580</v>
      </c>
      <c r="C22" s="473">
        <v>0</v>
      </c>
      <c r="D22" s="473">
        <v>0</v>
      </c>
      <c r="E22" s="473">
        <v>0</v>
      </c>
      <c r="F22" s="473">
        <v>0</v>
      </c>
      <c r="G22" s="473"/>
      <c r="H22" s="473"/>
      <c r="I22" s="474">
        <v>0</v>
      </c>
    </row>
    <row r="23" spans="1:10">
      <c r="A23" s="473">
        <v>17</v>
      </c>
      <c r="B23" s="478" t="s">
        <v>701</v>
      </c>
      <c r="C23" s="473">
        <v>0</v>
      </c>
      <c r="D23" s="473">
        <v>1445194.2282</v>
      </c>
      <c r="E23" s="473">
        <v>0</v>
      </c>
      <c r="F23" s="473">
        <v>28799.089599999999</v>
      </c>
      <c r="G23" s="473"/>
      <c r="H23" s="473"/>
      <c r="I23" s="474">
        <v>1416395.1385999999</v>
      </c>
    </row>
    <row r="24" spans="1:10">
      <c r="A24" s="473">
        <v>18</v>
      </c>
      <c r="B24" s="478" t="s">
        <v>581</v>
      </c>
      <c r="C24" s="473">
        <v>0</v>
      </c>
      <c r="D24" s="473">
        <v>58417.37</v>
      </c>
      <c r="E24" s="473">
        <v>0</v>
      </c>
      <c r="F24" s="473">
        <v>1166.33</v>
      </c>
      <c r="G24" s="473"/>
      <c r="H24" s="473"/>
      <c r="I24" s="474">
        <v>57251.040000000001</v>
      </c>
    </row>
    <row r="25" spans="1:10">
      <c r="A25" s="473">
        <v>19</v>
      </c>
      <c r="B25" s="478" t="s">
        <v>582</v>
      </c>
      <c r="C25" s="473">
        <v>0</v>
      </c>
      <c r="D25" s="473">
        <v>0</v>
      </c>
      <c r="E25" s="473">
        <v>0</v>
      </c>
      <c r="F25" s="473">
        <v>0</v>
      </c>
      <c r="G25" s="473"/>
      <c r="H25" s="473"/>
      <c r="I25" s="474">
        <v>0</v>
      </c>
    </row>
    <row r="26" spans="1:10">
      <c r="A26" s="473">
        <v>20</v>
      </c>
      <c r="B26" s="478" t="s">
        <v>700</v>
      </c>
      <c r="C26" s="473">
        <v>0</v>
      </c>
      <c r="D26" s="473">
        <v>305338.86609999998</v>
      </c>
      <c r="E26" s="473">
        <v>11856.022499999999</v>
      </c>
      <c r="F26" s="473">
        <v>3695.0938999999998</v>
      </c>
      <c r="G26" s="473"/>
      <c r="H26" s="473"/>
      <c r="I26" s="474">
        <v>289787.74969999999</v>
      </c>
      <c r="J26" s="480"/>
    </row>
    <row r="27" spans="1:10">
      <c r="A27" s="473">
        <v>21</v>
      </c>
      <c r="B27" s="478" t="s">
        <v>583</v>
      </c>
      <c r="C27" s="473">
        <v>29291.5</v>
      </c>
      <c r="D27" s="473">
        <v>21454.073199999999</v>
      </c>
      <c r="E27" s="473">
        <v>8787.4500000000007</v>
      </c>
      <c r="F27" s="473">
        <v>428.13589999999999</v>
      </c>
      <c r="G27" s="473"/>
      <c r="H27" s="473"/>
      <c r="I27" s="474">
        <v>41529.987300000001</v>
      </c>
      <c r="J27" s="480"/>
    </row>
    <row r="28" spans="1:10">
      <c r="A28" s="473">
        <v>22</v>
      </c>
      <c r="B28" s="478" t="s">
        <v>584</v>
      </c>
      <c r="C28" s="473">
        <v>51941.38</v>
      </c>
      <c r="D28" s="473">
        <v>10777.688399999999</v>
      </c>
      <c r="E28" s="473">
        <v>51941.38</v>
      </c>
      <c r="F28" s="473">
        <v>206.04230000000001</v>
      </c>
      <c r="G28" s="473"/>
      <c r="H28" s="473"/>
      <c r="I28" s="474">
        <v>10571.6461</v>
      </c>
      <c r="J28" s="480"/>
    </row>
    <row r="29" spans="1:10">
      <c r="A29" s="473">
        <v>23</v>
      </c>
      <c r="B29" s="478" t="s">
        <v>585</v>
      </c>
      <c r="C29" s="473">
        <v>1126762.1418999999</v>
      </c>
      <c r="D29" s="473">
        <v>6800239.2580000004</v>
      </c>
      <c r="E29" s="473">
        <v>446288.4706</v>
      </c>
      <c r="F29" s="473">
        <v>131932.0097</v>
      </c>
      <c r="G29" s="473"/>
      <c r="H29" s="473"/>
      <c r="I29" s="474">
        <v>7348780.9196000006</v>
      </c>
      <c r="J29" s="480"/>
    </row>
    <row r="30" spans="1:10">
      <c r="A30" s="473">
        <v>24</v>
      </c>
      <c r="B30" s="478" t="s">
        <v>699</v>
      </c>
      <c r="C30" s="473">
        <v>0</v>
      </c>
      <c r="D30" s="473">
        <v>0</v>
      </c>
      <c r="E30" s="473">
        <v>0</v>
      </c>
      <c r="F30" s="473">
        <v>0</v>
      </c>
      <c r="G30" s="473"/>
      <c r="H30" s="473"/>
      <c r="I30" s="474">
        <v>0</v>
      </c>
      <c r="J30" s="480"/>
    </row>
    <row r="31" spans="1:10">
      <c r="A31" s="473">
        <v>25</v>
      </c>
      <c r="B31" s="478" t="s">
        <v>586</v>
      </c>
      <c r="C31" s="473">
        <v>376518.21710000001</v>
      </c>
      <c r="D31" s="473">
        <v>6071475.8277000003</v>
      </c>
      <c r="E31" s="473">
        <v>281879.17050000001</v>
      </c>
      <c r="F31" s="473">
        <v>114946.85679999999</v>
      </c>
      <c r="G31" s="473"/>
      <c r="H31" s="473"/>
      <c r="I31" s="474">
        <v>6051168.0175000001</v>
      </c>
      <c r="J31" s="480"/>
    </row>
    <row r="32" spans="1:10">
      <c r="A32" s="473">
        <v>26</v>
      </c>
      <c r="B32" s="478" t="s">
        <v>696</v>
      </c>
      <c r="C32" s="473"/>
      <c r="D32" s="473"/>
      <c r="E32" s="473"/>
      <c r="F32" s="473"/>
      <c r="G32" s="473"/>
      <c r="H32" s="473"/>
      <c r="I32" s="474">
        <v>0</v>
      </c>
      <c r="J32" s="480"/>
    </row>
    <row r="33" spans="1:10">
      <c r="A33" s="473">
        <v>27</v>
      </c>
      <c r="B33" s="473" t="s">
        <v>587</v>
      </c>
      <c r="C33" s="473">
        <v>124640</v>
      </c>
      <c r="D33" s="473">
        <v>16733571.0823</v>
      </c>
      <c r="E33" s="473">
        <v>62320</v>
      </c>
      <c r="F33" s="473"/>
      <c r="G33" s="473"/>
      <c r="H33" s="473"/>
      <c r="I33" s="474">
        <v>16795891.0823</v>
      </c>
      <c r="J33" s="480"/>
    </row>
    <row r="34" spans="1:10">
      <c r="A34" s="473">
        <v>28</v>
      </c>
      <c r="B34" s="479" t="s">
        <v>109</v>
      </c>
      <c r="C34" s="479">
        <v>5850039.5898000002</v>
      </c>
      <c r="D34" s="479">
        <v>135677722.35330001</v>
      </c>
      <c r="E34" s="479">
        <v>3727138.8598000002</v>
      </c>
      <c r="F34" s="479">
        <v>1199359.5824</v>
      </c>
      <c r="G34" s="479">
        <v>0</v>
      </c>
      <c r="H34" s="479">
        <v>7956.8451999999997</v>
      </c>
      <c r="I34" s="474">
        <v>136601263.5009</v>
      </c>
      <c r="J34" s="480"/>
    </row>
    <row r="35" spans="1:10">
      <c r="A35" s="480"/>
      <c r="B35" s="480"/>
      <c r="C35" s="480"/>
      <c r="D35" s="480"/>
      <c r="E35" s="480"/>
      <c r="F35" s="480"/>
      <c r="G35" s="480"/>
      <c r="H35" s="480"/>
      <c r="I35" s="480"/>
      <c r="J35" s="480"/>
    </row>
    <row r="36" spans="1:10">
      <c r="A36" s="480"/>
      <c r="B36" s="513"/>
      <c r="C36" s="480"/>
      <c r="D36" s="480"/>
      <c r="E36" s="480"/>
      <c r="F36" s="480"/>
      <c r="G36" s="480"/>
      <c r="H36" s="480"/>
      <c r="I36" s="480"/>
      <c r="J36" s="480"/>
    </row>
    <row r="37" spans="1:10">
      <c r="A37" s="480"/>
      <c r="B37" s="480"/>
      <c r="C37" s="480"/>
      <c r="D37" s="480"/>
      <c r="E37" s="480"/>
      <c r="F37" s="480"/>
      <c r="G37" s="480"/>
      <c r="H37" s="480"/>
      <c r="I37" s="480"/>
      <c r="J37" s="480"/>
    </row>
    <row r="38" spans="1:10">
      <c r="A38" s="480"/>
      <c r="B38" s="480"/>
      <c r="C38" s="480"/>
      <c r="D38" s="480"/>
      <c r="E38" s="480"/>
      <c r="F38" s="480"/>
      <c r="G38" s="480"/>
      <c r="H38" s="480"/>
      <c r="I38" s="480"/>
      <c r="J38" s="480"/>
    </row>
    <row r="39" spans="1:10">
      <c r="A39" s="480"/>
      <c r="B39" s="480"/>
      <c r="C39" s="480"/>
      <c r="D39" s="480"/>
      <c r="E39" s="480"/>
      <c r="F39" s="480"/>
      <c r="G39" s="480"/>
      <c r="H39" s="480"/>
      <c r="I39" s="480"/>
      <c r="J39" s="480"/>
    </row>
    <row r="40" spans="1:10">
      <c r="A40" s="480"/>
      <c r="B40" s="480"/>
      <c r="C40" s="480"/>
      <c r="D40" s="480"/>
      <c r="E40" s="480"/>
      <c r="F40" s="480"/>
      <c r="G40" s="480"/>
      <c r="H40" s="480"/>
      <c r="I40" s="480"/>
      <c r="J40" s="480"/>
    </row>
    <row r="41" spans="1:10">
      <c r="A41" s="480"/>
      <c r="B41" s="480"/>
      <c r="C41" s="480"/>
      <c r="D41" s="480"/>
      <c r="E41" s="480"/>
      <c r="F41" s="480"/>
      <c r="G41" s="480"/>
      <c r="H41" s="480"/>
      <c r="I41" s="480"/>
      <c r="J41" s="480"/>
    </row>
    <row r="42" spans="1:10">
      <c r="A42" s="514"/>
      <c r="B42" s="514"/>
      <c r="C42" s="480"/>
      <c r="D42" s="480"/>
      <c r="E42" s="480"/>
      <c r="F42" s="480"/>
      <c r="G42" s="480"/>
      <c r="H42" s="480"/>
      <c r="I42" s="480"/>
      <c r="J42" s="480"/>
    </row>
    <row r="43" spans="1:10">
      <c r="A43" s="514"/>
      <c r="B43" s="514"/>
      <c r="C43" s="480"/>
      <c r="D43" s="480"/>
      <c r="E43" s="480"/>
      <c r="F43" s="480"/>
      <c r="G43" s="480"/>
      <c r="H43" s="480"/>
      <c r="I43" s="480"/>
      <c r="J43" s="480"/>
    </row>
    <row r="44" spans="1:10">
      <c r="A44" s="480"/>
      <c r="B44" s="480"/>
      <c r="C44" s="480"/>
      <c r="D44" s="480"/>
      <c r="E44" s="480"/>
      <c r="F44" s="480"/>
      <c r="G44" s="480"/>
      <c r="H44" s="480"/>
      <c r="I44" s="480"/>
      <c r="J44" s="480"/>
    </row>
    <row r="45" spans="1:10">
      <c r="A45" s="480"/>
      <c r="B45" s="480"/>
      <c r="C45" s="480"/>
      <c r="D45" s="480"/>
      <c r="E45" s="480"/>
      <c r="F45" s="480"/>
      <c r="G45" s="480"/>
      <c r="H45" s="480"/>
      <c r="I45" s="480"/>
      <c r="J45" s="480"/>
    </row>
    <row r="46" spans="1:10">
      <c r="A46" s="480"/>
      <c r="B46" s="480"/>
      <c r="C46" s="480"/>
      <c r="D46" s="480"/>
      <c r="E46" s="480"/>
      <c r="F46" s="480"/>
      <c r="G46" s="480"/>
      <c r="H46" s="480"/>
      <c r="I46" s="480"/>
      <c r="J46" s="480"/>
    </row>
    <row r="47" spans="1:10">
      <c r="A47" s="480"/>
      <c r="B47" s="480"/>
      <c r="C47" s="480"/>
      <c r="D47" s="480"/>
      <c r="E47" s="480"/>
      <c r="F47" s="480"/>
      <c r="G47" s="480"/>
      <c r="H47" s="480"/>
      <c r="I47" s="480"/>
      <c r="J47" s="480"/>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C6" sqref="C6:C19"/>
    </sheetView>
  </sheetViews>
  <sheetFormatPr defaultColWidth="9.140625" defaultRowHeight="12.75"/>
  <cols>
    <col min="1" max="1" width="11.85546875" style="477" bestFit="1" customWidth="1"/>
    <col min="2" max="2" width="108" style="477" bestFit="1" customWidth="1"/>
    <col min="3" max="4" width="35.5703125" style="477" customWidth="1"/>
    <col min="5" max="16384" width="9.140625" style="477"/>
  </cols>
  <sheetData>
    <row r="1" spans="1:4" ht="13.5">
      <c r="A1" s="467" t="s">
        <v>31</v>
      </c>
      <c r="B1" s="3" t="str">
        <f>'Info '!C2</f>
        <v>JSC Ziraat Bank Georgia</v>
      </c>
    </row>
    <row r="2" spans="1:4" ht="13.5">
      <c r="A2" s="468" t="s">
        <v>32</v>
      </c>
      <c r="B2" s="504">
        <f>'1. key ratios '!B2</f>
        <v>44469</v>
      </c>
    </row>
    <row r="3" spans="1:4">
      <c r="A3" s="469" t="s">
        <v>588</v>
      </c>
    </row>
    <row r="5" spans="1:4" ht="25.5">
      <c r="A5" s="738" t="s">
        <v>589</v>
      </c>
      <c r="B5" s="738"/>
      <c r="C5" s="501" t="s">
        <v>590</v>
      </c>
      <c r="D5" s="501" t="s">
        <v>591</v>
      </c>
    </row>
    <row r="6" spans="1:4">
      <c r="A6" s="481">
        <v>1</v>
      </c>
      <c r="B6" s="482" t="s">
        <v>592</v>
      </c>
      <c r="C6" s="473">
        <v>4691532.8968000002</v>
      </c>
      <c r="D6" s="473"/>
    </row>
    <row r="7" spans="1:4">
      <c r="A7" s="483">
        <v>2</v>
      </c>
      <c r="B7" s="482" t="s">
        <v>593</v>
      </c>
      <c r="C7" s="473">
        <v>1574143.9766000002</v>
      </c>
      <c r="D7" s="473">
        <f>SUM(D8:D11)</f>
        <v>0</v>
      </c>
    </row>
    <row r="8" spans="1:4">
      <c r="A8" s="484">
        <v>2.1</v>
      </c>
      <c r="B8" s="485" t="s">
        <v>704</v>
      </c>
      <c r="C8" s="473">
        <v>712887.29310000001</v>
      </c>
      <c r="D8" s="473"/>
    </row>
    <row r="9" spans="1:4">
      <c r="A9" s="484">
        <v>2.2000000000000002</v>
      </c>
      <c r="B9" s="485" t="s">
        <v>702</v>
      </c>
      <c r="C9" s="473">
        <v>861256.68350000004</v>
      </c>
      <c r="D9" s="473"/>
    </row>
    <row r="10" spans="1:4">
      <c r="A10" s="484">
        <v>2.2999999999999998</v>
      </c>
      <c r="B10" s="485" t="s">
        <v>594</v>
      </c>
      <c r="C10" s="473">
        <v>0</v>
      </c>
      <c r="D10" s="473"/>
    </row>
    <row r="11" spans="1:4">
      <c r="A11" s="484">
        <v>2.4</v>
      </c>
      <c r="B11" s="485" t="s">
        <v>595</v>
      </c>
      <c r="C11" s="473">
        <v>0</v>
      </c>
      <c r="D11" s="473"/>
    </row>
    <row r="12" spans="1:4">
      <c r="A12" s="481">
        <v>3</v>
      </c>
      <c r="B12" s="482" t="s">
        <v>596</v>
      </c>
      <c r="C12" s="473">
        <v>1401498.3639999998</v>
      </c>
      <c r="D12" s="473">
        <f>SUM(D13:D18)</f>
        <v>0</v>
      </c>
    </row>
    <row r="13" spans="1:4">
      <c r="A13" s="484">
        <v>3.1</v>
      </c>
      <c r="B13" s="485" t="s">
        <v>597</v>
      </c>
      <c r="C13" s="473">
        <v>7956.8451999999997</v>
      </c>
      <c r="D13" s="473"/>
    </row>
    <row r="14" spans="1:4">
      <c r="A14" s="484">
        <v>3.2</v>
      </c>
      <c r="B14" s="485" t="s">
        <v>598</v>
      </c>
      <c r="C14" s="473">
        <v>215702.75749999998</v>
      </c>
      <c r="D14" s="473"/>
    </row>
    <row r="15" spans="1:4">
      <c r="A15" s="484">
        <v>3.3</v>
      </c>
      <c r="B15" s="485" t="s">
        <v>693</v>
      </c>
      <c r="C15" s="473">
        <v>541569.14060000004</v>
      </c>
      <c r="D15" s="473"/>
    </row>
    <row r="16" spans="1:4">
      <c r="A16" s="484">
        <v>3.4</v>
      </c>
      <c r="B16" s="485" t="s">
        <v>703</v>
      </c>
      <c r="C16" s="473">
        <v>616222.5416</v>
      </c>
      <c r="D16" s="473"/>
    </row>
    <row r="17" spans="1:4">
      <c r="A17" s="483">
        <v>3.5</v>
      </c>
      <c r="B17" s="485" t="s">
        <v>599</v>
      </c>
      <c r="C17" s="473">
        <v>20047.079100000003</v>
      </c>
      <c r="D17" s="473"/>
    </row>
    <row r="18" spans="1:4">
      <c r="A18" s="484">
        <v>3.6</v>
      </c>
      <c r="B18" s="485" t="s">
        <v>600</v>
      </c>
      <c r="C18" s="473"/>
      <c r="D18" s="473"/>
    </row>
    <row r="19" spans="1:4">
      <c r="A19" s="486">
        <v>4</v>
      </c>
      <c r="B19" s="482" t="s">
        <v>601</v>
      </c>
      <c r="C19" s="479">
        <v>4864178.5094000008</v>
      </c>
      <c r="D19" s="479">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topLeftCell="C1" zoomScaleNormal="100" workbookViewId="0">
      <selection activeCell="C7" sqref="C7:C19"/>
    </sheetView>
  </sheetViews>
  <sheetFormatPr defaultColWidth="9.140625" defaultRowHeight="12.75"/>
  <cols>
    <col min="1" max="1" width="11.85546875" style="477" bestFit="1" customWidth="1"/>
    <col min="2" max="2" width="124.7109375" style="477" customWidth="1"/>
    <col min="3" max="3" width="31.5703125" style="477" customWidth="1"/>
    <col min="4" max="4" width="39.140625" style="477" customWidth="1"/>
    <col min="5" max="16384" width="9.140625" style="477"/>
  </cols>
  <sheetData>
    <row r="1" spans="1:4" ht="13.5">
      <c r="A1" s="467" t="s">
        <v>31</v>
      </c>
      <c r="B1" s="3" t="str">
        <f>'Info '!C2</f>
        <v>JSC Ziraat Bank Georgia</v>
      </c>
    </row>
    <row r="2" spans="1:4" ht="13.5">
      <c r="A2" s="468" t="s">
        <v>32</v>
      </c>
      <c r="B2" s="504">
        <f>'1. key ratios '!B2</f>
        <v>44469</v>
      </c>
    </row>
    <row r="3" spans="1:4">
      <c r="A3" s="469" t="s">
        <v>602</v>
      </c>
    </row>
    <row r="4" spans="1:4">
      <c r="A4" s="469"/>
    </row>
    <row r="5" spans="1:4" ht="15" customHeight="1">
      <c r="A5" s="739" t="s">
        <v>705</v>
      </c>
      <c r="B5" s="740"/>
      <c r="C5" s="729" t="s">
        <v>603</v>
      </c>
      <c r="D5" s="743" t="s">
        <v>604</v>
      </c>
    </row>
    <row r="6" spans="1:4">
      <c r="A6" s="741"/>
      <c r="B6" s="742"/>
      <c r="C6" s="732"/>
      <c r="D6" s="743"/>
    </row>
    <row r="7" spans="1:4">
      <c r="A7" s="479">
        <v>1</v>
      </c>
      <c r="B7" s="479" t="s">
        <v>592</v>
      </c>
      <c r="C7" s="473">
        <v>5513300.9431999996</v>
      </c>
      <c r="D7" s="527"/>
    </row>
    <row r="8" spans="1:4">
      <c r="A8" s="473">
        <v>2</v>
      </c>
      <c r="B8" s="473" t="s">
        <v>605</v>
      </c>
      <c r="C8" s="473">
        <v>4193754.0980000002</v>
      </c>
      <c r="D8" s="527"/>
    </row>
    <row r="9" spans="1:4">
      <c r="A9" s="473">
        <v>3</v>
      </c>
      <c r="B9" s="487" t="s">
        <v>606</v>
      </c>
      <c r="C9" s="473">
        <v>653.63040000000001</v>
      </c>
      <c r="D9" s="527"/>
    </row>
    <row r="10" spans="1:4">
      <c r="A10" s="473">
        <v>4</v>
      </c>
      <c r="B10" s="473" t="s">
        <v>607</v>
      </c>
      <c r="C10" s="473">
        <v>3982309.1370999999</v>
      </c>
      <c r="D10" s="527"/>
    </row>
    <row r="11" spans="1:4">
      <c r="A11" s="473">
        <v>5</v>
      </c>
      <c r="B11" s="488" t="s">
        <v>608</v>
      </c>
      <c r="C11" s="473">
        <v>420617.42</v>
      </c>
      <c r="D11" s="527"/>
    </row>
    <row r="12" spans="1:4">
      <c r="A12" s="473">
        <v>6</v>
      </c>
      <c r="B12" s="488" t="s">
        <v>609</v>
      </c>
      <c r="C12" s="473">
        <v>2492248.3199999998</v>
      </c>
      <c r="D12" s="527"/>
    </row>
    <row r="13" spans="1:4">
      <c r="A13" s="473">
        <v>7</v>
      </c>
      <c r="B13" s="488" t="s">
        <v>610</v>
      </c>
      <c r="C13" s="473">
        <v>1032801.1004999999</v>
      </c>
      <c r="D13" s="527"/>
    </row>
    <row r="14" spans="1:4">
      <c r="A14" s="473">
        <v>8</v>
      </c>
      <c r="B14" s="488" t="s">
        <v>611</v>
      </c>
      <c r="C14" s="473"/>
      <c r="D14" s="473"/>
    </row>
    <row r="15" spans="1:4">
      <c r="A15" s="473">
        <v>9</v>
      </c>
      <c r="B15" s="488" t="s">
        <v>612</v>
      </c>
      <c r="C15" s="473"/>
      <c r="D15" s="473"/>
    </row>
    <row r="16" spans="1:4">
      <c r="A16" s="473">
        <v>10</v>
      </c>
      <c r="B16" s="488" t="s">
        <v>613</v>
      </c>
      <c r="C16" s="473">
        <v>7956.8451999999997</v>
      </c>
      <c r="D16" s="527"/>
    </row>
    <row r="17" spans="1:4">
      <c r="A17" s="473">
        <v>11</v>
      </c>
      <c r="B17" s="488" t="s">
        <v>614</v>
      </c>
      <c r="C17" s="473"/>
      <c r="D17" s="473"/>
    </row>
    <row r="18" spans="1:4">
      <c r="A18" s="473">
        <v>12</v>
      </c>
      <c r="B18" s="485" t="s">
        <v>710</v>
      </c>
      <c r="C18" s="473">
        <v>28685.451400000002</v>
      </c>
      <c r="D18" s="527"/>
    </row>
    <row r="19" spans="1:4">
      <c r="A19" s="479">
        <v>13</v>
      </c>
      <c r="B19" s="515" t="s">
        <v>601</v>
      </c>
      <c r="C19" s="479">
        <v>5725399.534500001</v>
      </c>
      <c r="D19" s="528"/>
    </row>
    <row r="22" spans="1:4">
      <c r="B22" s="467"/>
    </row>
    <row r="23" spans="1:4">
      <c r="B23" s="468"/>
    </row>
    <row r="24" spans="1:4">
      <c r="B24" s="46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20" sqref="A20"/>
    </sheetView>
  </sheetViews>
  <sheetFormatPr defaultColWidth="9.140625" defaultRowHeight="12.75"/>
  <cols>
    <col min="1" max="1" width="11.85546875" style="477" bestFit="1" customWidth="1"/>
    <col min="2" max="2" width="80.7109375" style="477" customWidth="1"/>
    <col min="3" max="3" width="15.5703125" style="477" customWidth="1"/>
    <col min="4" max="5" width="22.28515625" style="477" customWidth="1"/>
    <col min="6" max="6" width="23.42578125" style="477" customWidth="1"/>
    <col min="7" max="14" width="22.28515625" style="477" customWidth="1"/>
    <col min="15" max="15" width="23.28515625" style="477" bestFit="1" customWidth="1"/>
    <col min="16" max="16" width="21.7109375" style="477" bestFit="1" customWidth="1"/>
    <col min="17" max="19" width="19" style="477" bestFit="1" customWidth="1"/>
    <col min="20" max="20" width="16.140625" style="477" customWidth="1"/>
    <col min="21" max="21" width="21" style="477" customWidth="1"/>
    <col min="22" max="22" width="20" style="477" customWidth="1"/>
    <col min="23" max="16384" width="9.140625" style="477"/>
  </cols>
  <sheetData>
    <row r="1" spans="1:22" ht="13.5">
      <c r="A1" s="467" t="s">
        <v>31</v>
      </c>
      <c r="B1" s="3" t="str">
        <f>'Info '!C2</f>
        <v>JSC Ziraat Bank Georgia</v>
      </c>
    </row>
    <row r="2" spans="1:22" ht="13.5">
      <c r="A2" s="468" t="s">
        <v>32</v>
      </c>
      <c r="B2" s="504">
        <f>'1. key ratios '!B2</f>
        <v>44469</v>
      </c>
      <c r="C2" s="507"/>
    </row>
    <row r="3" spans="1:22">
      <c r="A3" s="469" t="s">
        <v>615</v>
      </c>
    </row>
    <row r="5" spans="1:22" ht="15" customHeight="1">
      <c r="A5" s="729" t="s">
        <v>540</v>
      </c>
      <c r="B5" s="731"/>
      <c r="C5" s="746" t="s">
        <v>616</v>
      </c>
      <c r="D5" s="747"/>
      <c r="E5" s="747"/>
      <c r="F5" s="747"/>
      <c r="G5" s="747"/>
      <c r="H5" s="747"/>
      <c r="I5" s="747"/>
      <c r="J5" s="747"/>
      <c r="K5" s="747"/>
      <c r="L5" s="747"/>
      <c r="M5" s="747"/>
      <c r="N5" s="747"/>
      <c r="O5" s="747"/>
      <c r="P5" s="747"/>
      <c r="Q5" s="747"/>
      <c r="R5" s="747"/>
      <c r="S5" s="747"/>
      <c r="T5" s="747"/>
      <c r="U5" s="748"/>
      <c r="V5" s="516"/>
    </row>
    <row r="6" spans="1:22">
      <c r="A6" s="744"/>
      <c r="B6" s="745"/>
      <c r="C6" s="749" t="s">
        <v>109</v>
      </c>
      <c r="D6" s="751" t="s">
        <v>617</v>
      </c>
      <c r="E6" s="751"/>
      <c r="F6" s="736"/>
      <c r="G6" s="752" t="s">
        <v>618</v>
      </c>
      <c r="H6" s="753"/>
      <c r="I6" s="753"/>
      <c r="J6" s="753"/>
      <c r="K6" s="754"/>
      <c r="L6" s="503"/>
      <c r="M6" s="755" t="s">
        <v>619</v>
      </c>
      <c r="N6" s="755"/>
      <c r="O6" s="736"/>
      <c r="P6" s="736"/>
      <c r="Q6" s="736"/>
      <c r="R6" s="736"/>
      <c r="S6" s="736"/>
      <c r="T6" s="736"/>
      <c r="U6" s="736"/>
      <c r="V6" s="503"/>
    </row>
    <row r="7" spans="1:22" ht="25.5">
      <c r="A7" s="732"/>
      <c r="B7" s="734"/>
      <c r="C7" s="750"/>
      <c r="D7" s="517"/>
      <c r="E7" s="509" t="s">
        <v>620</v>
      </c>
      <c r="F7" s="509" t="s">
        <v>621</v>
      </c>
      <c r="G7" s="507"/>
      <c r="H7" s="509" t="s">
        <v>620</v>
      </c>
      <c r="I7" s="509" t="s">
        <v>622</v>
      </c>
      <c r="J7" s="509" t="s">
        <v>623</v>
      </c>
      <c r="K7" s="509" t="s">
        <v>624</v>
      </c>
      <c r="L7" s="502"/>
      <c r="M7" s="497" t="s">
        <v>625</v>
      </c>
      <c r="N7" s="509" t="s">
        <v>623</v>
      </c>
      <c r="O7" s="509" t="s">
        <v>626</v>
      </c>
      <c r="P7" s="509" t="s">
        <v>627</v>
      </c>
      <c r="Q7" s="509" t="s">
        <v>628</v>
      </c>
      <c r="R7" s="509" t="s">
        <v>629</v>
      </c>
      <c r="S7" s="509" t="s">
        <v>630</v>
      </c>
      <c r="T7" s="518" t="s">
        <v>631</v>
      </c>
      <c r="U7" s="509" t="s">
        <v>632</v>
      </c>
      <c r="V7" s="516"/>
    </row>
    <row r="8" spans="1:22">
      <c r="A8" s="519">
        <v>1</v>
      </c>
      <c r="B8" s="479" t="s">
        <v>633</v>
      </c>
      <c r="C8" s="479">
        <v>80964858.183400005</v>
      </c>
      <c r="D8" s="473">
        <v>59967979.872100003</v>
      </c>
      <c r="E8" s="473">
        <v>464814.41</v>
      </c>
      <c r="F8" s="473">
        <v>0</v>
      </c>
      <c r="G8" s="473">
        <v>15271478.721500002</v>
      </c>
      <c r="H8" s="473">
        <v>5275316.5456999997</v>
      </c>
      <c r="I8" s="473">
        <v>349109.12939999998</v>
      </c>
      <c r="J8" s="473">
        <v>0</v>
      </c>
      <c r="K8" s="473">
        <v>0</v>
      </c>
      <c r="L8" s="473">
        <v>5725399.5898000002</v>
      </c>
      <c r="M8" s="473">
        <v>2868.68</v>
      </c>
      <c r="N8" s="473">
        <v>29291.5</v>
      </c>
      <c r="O8" s="473">
        <v>247204.43919999999</v>
      </c>
      <c r="P8" s="473">
        <v>252671.99369999999</v>
      </c>
      <c r="Q8" s="473">
        <v>27405.224399999999</v>
      </c>
      <c r="R8" s="473">
        <v>0</v>
      </c>
      <c r="S8" s="473">
        <v>0</v>
      </c>
      <c r="T8" s="473">
        <v>0</v>
      </c>
      <c r="U8" s="473">
        <v>357487.71759999997</v>
      </c>
      <c r="V8" s="480"/>
    </row>
    <row r="9" spans="1:22">
      <c r="A9" s="473">
        <v>1.1000000000000001</v>
      </c>
      <c r="B9" s="499" t="s">
        <v>634</v>
      </c>
      <c r="C9" s="499"/>
      <c r="D9" s="473"/>
      <c r="E9" s="473"/>
      <c r="F9" s="473"/>
      <c r="G9" s="473"/>
      <c r="H9" s="473"/>
      <c r="I9" s="473"/>
      <c r="J9" s="473"/>
      <c r="K9" s="473"/>
      <c r="L9" s="473"/>
      <c r="M9" s="473"/>
      <c r="N9" s="473"/>
      <c r="O9" s="473"/>
      <c r="P9" s="473"/>
      <c r="Q9" s="473"/>
      <c r="R9" s="473"/>
      <c r="S9" s="473"/>
      <c r="T9" s="473"/>
      <c r="U9" s="473"/>
      <c r="V9" s="480"/>
    </row>
    <row r="10" spans="1:22">
      <c r="A10" s="473">
        <v>1.2</v>
      </c>
      <c r="B10" s="499" t="s">
        <v>635</v>
      </c>
      <c r="C10" s="499"/>
      <c r="D10" s="473"/>
      <c r="E10" s="473"/>
      <c r="F10" s="473"/>
      <c r="G10" s="473"/>
      <c r="H10" s="473"/>
      <c r="I10" s="473"/>
      <c r="J10" s="473"/>
      <c r="K10" s="473"/>
      <c r="L10" s="473"/>
      <c r="M10" s="473"/>
      <c r="N10" s="473"/>
      <c r="O10" s="473"/>
      <c r="P10" s="473"/>
      <c r="Q10" s="473"/>
      <c r="R10" s="473"/>
      <c r="S10" s="473"/>
      <c r="T10" s="473"/>
      <c r="U10" s="473"/>
      <c r="V10" s="480"/>
    </row>
    <row r="11" spans="1:22">
      <c r="A11" s="473">
        <v>1.3</v>
      </c>
      <c r="B11" s="499" t="s">
        <v>636</v>
      </c>
      <c r="C11" s="499"/>
      <c r="D11" s="473"/>
      <c r="E11" s="473"/>
      <c r="F11" s="473"/>
      <c r="G11" s="473"/>
      <c r="H11" s="473"/>
      <c r="I11" s="473"/>
      <c r="J11" s="473"/>
      <c r="K11" s="473"/>
      <c r="L11" s="473"/>
      <c r="M11" s="473"/>
      <c r="N11" s="473"/>
      <c r="O11" s="473"/>
      <c r="P11" s="473"/>
      <c r="Q11" s="473"/>
      <c r="R11" s="473"/>
      <c r="S11" s="473"/>
      <c r="T11" s="473"/>
      <c r="U11" s="473"/>
      <c r="V11" s="480"/>
    </row>
    <row r="12" spans="1:22">
      <c r="A12" s="473">
        <v>1.4</v>
      </c>
      <c r="B12" s="499" t="s">
        <v>637</v>
      </c>
      <c r="C12" s="499"/>
      <c r="D12" s="473"/>
      <c r="E12" s="473"/>
      <c r="F12" s="473"/>
      <c r="G12" s="473"/>
      <c r="H12" s="473"/>
      <c r="I12" s="473"/>
      <c r="J12" s="473"/>
      <c r="K12" s="473"/>
      <c r="L12" s="473"/>
      <c r="M12" s="473"/>
      <c r="N12" s="473"/>
      <c r="O12" s="473"/>
      <c r="P12" s="473"/>
      <c r="Q12" s="473"/>
      <c r="R12" s="473"/>
      <c r="S12" s="473"/>
      <c r="T12" s="473"/>
      <c r="U12" s="473"/>
      <c r="V12" s="480"/>
    </row>
    <row r="13" spans="1:22">
      <c r="A13" s="473">
        <v>1.5</v>
      </c>
      <c r="B13" s="499" t="s">
        <v>638</v>
      </c>
      <c r="C13" s="499">
        <v>63118224.699900001</v>
      </c>
      <c r="D13" s="473">
        <v>47953035.000100002</v>
      </c>
      <c r="E13" s="473">
        <v>0</v>
      </c>
      <c r="F13" s="473">
        <v>0</v>
      </c>
      <c r="G13" s="473">
        <v>12527328.349300001</v>
      </c>
      <c r="H13" s="473">
        <v>5066418.12</v>
      </c>
      <c r="I13" s="473">
        <v>349109.12939999998</v>
      </c>
      <c r="J13" s="473">
        <v>0</v>
      </c>
      <c r="K13" s="473">
        <v>0</v>
      </c>
      <c r="L13" s="473">
        <v>2637861.3505000002</v>
      </c>
      <c r="M13" s="473">
        <v>0</v>
      </c>
      <c r="N13" s="473">
        <v>29291.5</v>
      </c>
      <c r="O13" s="473">
        <v>0</v>
      </c>
      <c r="P13" s="473">
        <v>252671.99369999999</v>
      </c>
      <c r="Q13" s="473">
        <v>0</v>
      </c>
      <c r="R13" s="473">
        <v>0</v>
      </c>
      <c r="S13" s="473">
        <v>0</v>
      </c>
      <c r="T13" s="473">
        <v>0</v>
      </c>
      <c r="U13" s="473">
        <v>0</v>
      </c>
      <c r="V13" s="480"/>
    </row>
    <row r="14" spans="1:22">
      <c r="A14" s="473">
        <v>1.6</v>
      </c>
      <c r="B14" s="499" t="s">
        <v>639</v>
      </c>
      <c r="C14" s="499">
        <v>17846633.4835</v>
      </c>
      <c r="D14" s="473">
        <v>12014944.872</v>
      </c>
      <c r="E14" s="473">
        <v>464814.41</v>
      </c>
      <c r="F14" s="473">
        <v>0</v>
      </c>
      <c r="G14" s="473">
        <v>2744150.3722000001</v>
      </c>
      <c r="H14" s="473">
        <v>208898.42569999999</v>
      </c>
      <c r="I14" s="473">
        <v>0</v>
      </c>
      <c r="J14" s="473">
        <v>0</v>
      </c>
      <c r="K14" s="473">
        <v>0</v>
      </c>
      <c r="L14" s="473">
        <v>3087538.2393</v>
      </c>
      <c r="M14" s="473">
        <v>2868.68</v>
      </c>
      <c r="N14" s="473">
        <v>0</v>
      </c>
      <c r="O14" s="473">
        <v>247204.43919999999</v>
      </c>
      <c r="P14" s="473">
        <v>0</v>
      </c>
      <c r="Q14" s="473">
        <v>27405.224399999999</v>
      </c>
      <c r="R14" s="473">
        <v>0</v>
      </c>
      <c r="S14" s="473">
        <v>0</v>
      </c>
      <c r="T14" s="473">
        <v>0</v>
      </c>
      <c r="U14" s="473">
        <v>357487.71759999997</v>
      </c>
      <c r="V14" s="480"/>
    </row>
    <row r="15" spans="1:22">
      <c r="A15" s="519">
        <v>2</v>
      </c>
      <c r="B15" s="479" t="s">
        <v>640</v>
      </c>
      <c r="C15" s="479">
        <v>2447907.2800000003</v>
      </c>
      <c r="D15" s="473">
        <v>2447907.2800000003</v>
      </c>
      <c r="E15" s="473"/>
      <c r="F15" s="473"/>
      <c r="G15" s="473"/>
      <c r="H15" s="473"/>
      <c r="I15" s="473"/>
      <c r="J15" s="473"/>
      <c r="K15" s="473"/>
      <c r="L15" s="473"/>
      <c r="M15" s="473"/>
      <c r="N15" s="473"/>
      <c r="O15" s="473"/>
      <c r="P15" s="473"/>
      <c r="Q15" s="473"/>
      <c r="R15" s="473"/>
      <c r="S15" s="473"/>
      <c r="T15" s="473"/>
      <c r="U15" s="473"/>
      <c r="V15" s="480"/>
    </row>
    <row r="16" spans="1:22">
      <c r="A16" s="473">
        <v>2.1</v>
      </c>
      <c r="B16" s="499" t="s">
        <v>634</v>
      </c>
      <c r="C16" s="499">
        <v>977093.78</v>
      </c>
      <c r="D16" s="473">
        <v>977093.78</v>
      </c>
      <c r="E16" s="473"/>
      <c r="F16" s="473"/>
      <c r="G16" s="473"/>
      <c r="H16" s="473"/>
      <c r="I16" s="473"/>
      <c r="J16" s="473"/>
      <c r="K16" s="473"/>
      <c r="L16" s="473"/>
      <c r="M16" s="473"/>
      <c r="N16" s="473"/>
      <c r="O16" s="473"/>
      <c r="P16" s="473"/>
      <c r="Q16" s="473"/>
      <c r="R16" s="473"/>
      <c r="S16" s="473"/>
      <c r="T16" s="473"/>
      <c r="U16" s="473"/>
      <c r="V16" s="480"/>
    </row>
    <row r="17" spans="1:22">
      <c r="A17" s="473">
        <v>2.2000000000000002</v>
      </c>
      <c r="B17" s="499" t="s">
        <v>635</v>
      </c>
      <c r="C17" s="499">
        <v>1470813.5</v>
      </c>
      <c r="D17" s="473">
        <v>1470813.5</v>
      </c>
      <c r="E17" s="473"/>
      <c r="F17" s="473"/>
      <c r="G17" s="473"/>
      <c r="H17" s="473"/>
      <c r="I17" s="473"/>
      <c r="J17" s="473"/>
      <c r="K17" s="473"/>
      <c r="L17" s="473"/>
      <c r="M17" s="473"/>
      <c r="N17" s="473"/>
      <c r="O17" s="473"/>
      <c r="P17" s="473"/>
      <c r="Q17" s="473"/>
      <c r="R17" s="473"/>
      <c r="S17" s="473"/>
      <c r="T17" s="473"/>
      <c r="U17" s="473"/>
      <c r="V17" s="480"/>
    </row>
    <row r="18" spans="1:22">
      <c r="A18" s="473">
        <v>2.2999999999999998</v>
      </c>
      <c r="B18" s="499" t="s">
        <v>636</v>
      </c>
      <c r="C18" s="499"/>
      <c r="D18" s="473"/>
      <c r="E18" s="473"/>
      <c r="F18" s="473"/>
      <c r="G18" s="473"/>
      <c r="H18" s="473"/>
      <c r="I18" s="473"/>
      <c r="J18" s="473"/>
      <c r="K18" s="473"/>
      <c r="L18" s="473"/>
      <c r="M18" s="473"/>
      <c r="N18" s="473"/>
      <c r="O18" s="473"/>
      <c r="P18" s="473"/>
      <c r="Q18" s="473"/>
      <c r="R18" s="473"/>
      <c r="S18" s="473"/>
      <c r="T18" s="473"/>
      <c r="U18" s="473"/>
      <c r="V18" s="480"/>
    </row>
    <row r="19" spans="1:22">
      <c r="A19" s="473">
        <v>2.4</v>
      </c>
      <c r="B19" s="499" t="s">
        <v>637</v>
      </c>
      <c r="C19" s="499"/>
      <c r="D19" s="473"/>
      <c r="E19" s="473"/>
      <c r="F19" s="473"/>
      <c r="G19" s="473"/>
      <c r="H19" s="473"/>
      <c r="I19" s="473"/>
      <c r="J19" s="473"/>
      <c r="K19" s="473"/>
      <c r="L19" s="473"/>
      <c r="M19" s="473"/>
      <c r="N19" s="473"/>
      <c r="O19" s="473"/>
      <c r="P19" s="473"/>
      <c r="Q19" s="473"/>
      <c r="R19" s="473"/>
      <c r="S19" s="473"/>
      <c r="T19" s="473"/>
      <c r="U19" s="473"/>
      <c r="V19" s="480"/>
    </row>
    <row r="20" spans="1:22">
      <c r="A20" s="473">
        <v>2.5</v>
      </c>
      <c r="B20" s="499" t="s">
        <v>638</v>
      </c>
      <c r="C20" s="499"/>
      <c r="D20" s="473"/>
      <c r="E20" s="473"/>
      <c r="F20" s="473"/>
      <c r="G20" s="473"/>
      <c r="H20" s="473"/>
      <c r="I20" s="473"/>
      <c r="J20" s="473"/>
      <c r="K20" s="473"/>
      <c r="L20" s="473"/>
      <c r="M20" s="473"/>
      <c r="N20" s="473"/>
      <c r="O20" s="473"/>
      <c r="P20" s="473"/>
      <c r="Q20" s="473"/>
      <c r="R20" s="473"/>
      <c r="S20" s="473"/>
      <c r="T20" s="473"/>
      <c r="U20" s="473"/>
      <c r="V20" s="480"/>
    </row>
    <row r="21" spans="1:22">
      <c r="A21" s="473">
        <v>2.6</v>
      </c>
      <c r="B21" s="499" t="s">
        <v>639</v>
      </c>
      <c r="C21" s="499"/>
      <c r="D21" s="473"/>
      <c r="E21" s="473"/>
      <c r="F21" s="473"/>
      <c r="G21" s="473"/>
      <c r="H21" s="473"/>
      <c r="I21" s="473"/>
      <c r="J21" s="473"/>
      <c r="K21" s="473"/>
      <c r="L21" s="473"/>
      <c r="M21" s="473"/>
      <c r="N21" s="473"/>
      <c r="O21" s="473"/>
      <c r="P21" s="473"/>
      <c r="Q21" s="473"/>
      <c r="R21" s="473"/>
      <c r="S21" s="473"/>
      <c r="T21" s="473"/>
      <c r="U21" s="473"/>
      <c r="V21" s="480"/>
    </row>
    <row r="22" spans="1:22">
      <c r="A22" s="519">
        <v>3</v>
      </c>
      <c r="B22" s="479" t="s">
        <v>695</v>
      </c>
      <c r="C22" s="529">
        <v>34520965.602699995</v>
      </c>
      <c r="D22" s="530">
        <v>26158082.7278</v>
      </c>
      <c r="E22" s="531"/>
      <c r="F22" s="531"/>
      <c r="G22" s="530">
        <v>312280</v>
      </c>
      <c r="H22" s="531"/>
      <c r="I22" s="531"/>
      <c r="J22" s="531"/>
      <c r="K22" s="531"/>
      <c r="L22" s="530"/>
      <c r="M22" s="531"/>
      <c r="N22" s="531"/>
      <c r="O22" s="531"/>
      <c r="P22" s="531"/>
      <c r="Q22" s="531"/>
      <c r="R22" s="531"/>
      <c r="S22" s="531"/>
      <c r="T22" s="531"/>
      <c r="U22" s="530"/>
      <c r="V22" s="480"/>
    </row>
    <row r="23" spans="1:22">
      <c r="A23" s="473">
        <v>3.1</v>
      </c>
      <c r="B23" s="499" t="s">
        <v>634</v>
      </c>
      <c r="C23" s="532"/>
      <c r="D23" s="530"/>
      <c r="E23" s="531"/>
      <c r="F23" s="531"/>
      <c r="G23" s="530"/>
      <c r="H23" s="531"/>
      <c r="I23" s="531"/>
      <c r="J23" s="531"/>
      <c r="K23" s="531"/>
      <c r="L23" s="530"/>
      <c r="M23" s="531"/>
      <c r="N23" s="531"/>
      <c r="O23" s="531"/>
      <c r="P23" s="531"/>
      <c r="Q23" s="531"/>
      <c r="R23" s="531"/>
      <c r="S23" s="531"/>
      <c r="T23" s="531"/>
      <c r="U23" s="530"/>
      <c r="V23" s="480"/>
    </row>
    <row r="24" spans="1:22">
      <c r="A24" s="473">
        <v>3.2</v>
      </c>
      <c r="B24" s="499" t="s">
        <v>635</v>
      </c>
      <c r="C24" s="532"/>
      <c r="D24" s="530"/>
      <c r="E24" s="531"/>
      <c r="F24" s="531"/>
      <c r="G24" s="530"/>
      <c r="H24" s="531"/>
      <c r="I24" s="531"/>
      <c r="J24" s="531"/>
      <c r="K24" s="531"/>
      <c r="L24" s="530"/>
      <c r="M24" s="531"/>
      <c r="N24" s="531"/>
      <c r="O24" s="531"/>
      <c r="P24" s="531"/>
      <c r="Q24" s="531"/>
      <c r="R24" s="531"/>
      <c r="S24" s="531"/>
      <c r="T24" s="531"/>
      <c r="U24" s="530"/>
      <c r="V24" s="480"/>
    </row>
    <row r="25" spans="1:22">
      <c r="A25" s="473">
        <v>3.3</v>
      </c>
      <c r="B25" s="499" t="s">
        <v>636</v>
      </c>
      <c r="C25" s="532">
        <v>22157441.966499999</v>
      </c>
      <c r="D25" s="530">
        <v>22157441.966499999</v>
      </c>
      <c r="E25" s="531"/>
      <c r="F25" s="531"/>
      <c r="G25" s="530"/>
      <c r="H25" s="531"/>
      <c r="I25" s="531"/>
      <c r="J25" s="531"/>
      <c r="K25" s="531"/>
      <c r="L25" s="530"/>
      <c r="M25" s="531"/>
      <c r="N25" s="531"/>
      <c r="O25" s="531"/>
      <c r="P25" s="531"/>
      <c r="Q25" s="531"/>
      <c r="R25" s="531"/>
      <c r="S25" s="531"/>
      <c r="T25" s="531"/>
      <c r="U25" s="530"/>
      <c r="V25" s="480"/>
    </row>
    <row r="26" spans="1:22">
      <c r="A26" s="473">
        <v>3.4</v>
      </c>
      <c r="B26" s="499" t="s">
        <v>637</v>
      </c>
      <c r="C26" s="532"/>
      <c r="D26" s="530"/>
      <c r="E26" s="531"/>
      <c r="F26" s="531"/>
      <c r="G26" s="530"/>
      <c r="H26" s="531"/>
      <c r="I26" s="531"/>
      <c r="J26" s="531"/>
      <c r="K26" s="531"/>
      <c r="L26" s="530"/>
      <c r="M26" s="531"/>
      <c r="N26" s="531"/>
      <c r="O26" s="531"/>
      <c r="P26" s="531"/>
      <c r="Q26" s="531"/>
      <c r="R26" s="531"/>
      <c r="S26" s="531"/>
      <c r="T26" s="531"/>
      <c r="U26" s="530"/>
      <c r="V26" s="480"/>
    </row>
    <row r="27" spans="1:22">
      <c r="A27" s="473">
        <v>3.5</v>
      </c>
      <c r="B27" s="499" t="s">
        <v>638</v>
      </c>
      <c r="C27" s="532">
        <v>11540359.515700001</v>
      </c>
      <c r="D27" s="530">
        <v>4000640.7612999999</v>
      </c>
      <c r="E27" s="531"/>
      <c r="F27" s="531"/>
      <c r="G27" s="530">
        <v>312280</v>
      </c>
      <c r="H27" s="531"/>
      <c r="I27" s="531"/>
      <c r="J27" s="531"/>
      <c r="K27" s="531"/>
      <c r="L27" s="530"/>
      <c r="M27" s="531"/>
      <c r="N27" s="531"/>
      <c r="O27" s="531"/>
      <c r="P27" s="531"/>
      <c r="Q27" s="531"/>
      <c r="R27" s="531"/>
      <c r="S27" s="531"/>
      <c r="T27" s="531"/>
      <c r="U27" s="530"/>
      <c r="V27" s="480"/>
    </row>
    <row r="28" spans="1:22">
      <c r="A28" s="473">
        <v>3.6</v>
      </c>
      <c r="B28" s="499" t="s">
        <v>639</v>
      </c>
      <c r="C28" s="532">
        <v>823164.12049999996</v>
      </c>
      <c r="D28" s="530"/>
      <c r="E28" s="531"/>
      <c r="F28" s="531"/>
      <c r="G28" s="530"/>
      <c r="H28" s="531"/>
      <c r="I28" s="531"/>
      <c r="J28" s="531"/>
      <c r="K28" s="531"/>
      <c r="L28" s="530"/>
      <c r="M28" s="531"/>
      <c r="N28" s="531"/>
      <c r="O28" s="531"/>
      <c r="P28" s="531"/>
      <c r="Q28" s="531"/>
      <c r="R28" s="531"/>
      <c r="S28" s="531"/>
      <c r="T28" s="531"/>
      <c r="U28" s="530"/>
      <c r="V28" s="480"/>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topLeftCell="C1" workbookViewId="0">
      <selection activeCell="C8" sqref="C8:T22"/>
    </sheetView>
  </sheetViews>
  <sheetFormatPr defaultColWidth="9.140625" defaultRowHeight="12.75"/>
  <cols>
    <col min="1" max="1" width="11.85546875" style="477" bestFit="1" customWidth="1"/>
    <col min="2" max="2" width="90.28515625" style="477" bestFit="1" customWidth="1"/>
    <col min="3" max="3" width="19.5703125" style="477" customWidth="1"/>
    <col min="4" max="4" width="21.140625" style="477" customWidth="1"/>
    <col min="5" max="5" width="17.140625" style="477" customWidth="1"/>
    <col min="6" max="6" width="22.28515625" style="477" customWidth="1"/>
    <col min="7" max="7" width="19.28515625" style="477" customWidth="1"/>
    <col min="8" max="8" width="17.140625" style="477" customWidth="1"/>
    <col min="9" max="14" width="22.28515625" style="477" customWidth="1"/>
    <col min="15" max="15" width="23" style="477" customWidth="1"/>
    <col min="16" max="16" width="21.7109375" style="477" bestFit="1" customWidth="1"/>
    <col min="17" max="19" width="19" style="477" bestFit="1" customWidth="1"/>
    <col min="20" max="20" width="14.7109375" style="477" customWidth="1"/>
    <col min="21" max="21" width="20" style="477" customWidth="1"/>
    <col min="22" max="16384" width="9.140625" style="477"/>
  </cols>
  <sheetData>
    <row r="1" spans="1:21" ht="13.5">
      <c r="A1" s="467" t="s">
        <v>31</v>
      </c>
      <c r="B1" s="3" t="str">
        <f>'Info '!C2</f>
        <v>JSC Ziraat Bank Georgia</v>
      </c>
    </row>
    <row r="2" spans="1:21" ht="13.5">
      <c r="A2" s="468" t="s">
        <v>32</v>
      </c>
      <c r="B2" s="504">
        <f>'1. key ratios '!B2</f>
        <v>44469</v>
      </c>
      <c r="C2" s="504"/>
    </row>
    <row r="3" spans="1:21">
      <c r="A3" s="469" t="s">
        <v>642</v>
      </c>
    </row>
    <row r="5" spans="1:21" ht="13.5" customHeight="1">
      <c r="A5" s="756" t="s">
        <v>643</v>
      </c>
      <c r="B5" s="757"/>
      <c r="C5" s="765" t="s">
        <v>644</v>
      </c>
      <c r="D5" s="766"/>
      <c r="E5" s="766"/>
      <c r="F5" s="766"/>
      <c r="G5" s="766"/>
      <c r="H5" s="766"/>
      <c r="I5" s="766"/>
      <c r="J5" s="766"/>
      <c r="K5" s="766"/>
      <c r="L5" s="766"/>
      <c r="M5" s="766"/>
      <c r="N5" s="766"/>
      <c r="O5" s="766"/>
      <c r="P5" s="766"/>
      <c r="Q5" s="766"/>
      <c r="R5" s="766"/>
      <c r="S5" s="766"/>
      <c r="T5" s="767"/>
      <c r="U5" s="516"/>
    </row>
    <row r="6" spans="1:21">
      <c r="A6" s="758"/>
      <c r="B6" s="759"/>
      <c r="C6" s="749" t="s">
        <v>109</v>
      </c>
      <c r="D6" s="762" t="s">
        <v>645</v>
      </c>
      <c r="E6" s="762"/>
      <c r="F6" s="763"/>
      <c r="G6" s="764" t="s">
        <v>646</v>
      </c>
      <c r="H6" s="762"/>
      <c r="I6" s="762"/>
      <c r="J6" s="762"/>
      <c r="K6" s="763"/>
      <c r="L6" s="752" t="s">
        <v>647</v>
      </c>
      <c r="M6" s="753"/>
      <c r="N6" s="753"/>
      <c r="O6" s="753"/>
      <c r="P6" s="753"/>
      <c r="Q6" s="753"/>
      <c r="R6" s="753"/>
      <c r="S6" s="753"/>
      <c r="T6" s="754"/>
      <c r="U6" s="503"/>
    </row>
    <row r="7" spans="1:21">
      <c r="A7" s="760"/>
      <c r="B7" s="761"/>
      <c r="C7" s="750"/>
      <c r="E7" s="497" t="s">
        <v>620</v>
      </c>
      <c r="F7" s="509" t="s">
        <v>621</v>
      </c>
      <c r="H7" s="497" t="s">
        <v>620</v>
      </c>
      <c r="I7" s="509" t="s">
        <v>622</v>
      </c>
      <c r="J7" s="509" t="s">
        <v>623</v>
      </c>
      <c r="K7" s="509" t="s">
        <v>624</v>
      </c>
      <c r="L7" s="520"/>
      <c r="M7" s="497" t="s">
        <v>625</v>
      </c>
      <c r="N7" s="509" t="s">
        <v>623</v>
      </c>
      <c r="O7" s="509" t="s">
        <v>626</v>
      </c>
      <c r="P7" s="509" t="s">
        <v>627</v>
      </c>
      <c r="Q7" s="509" t="s">
        <v>628</v>
      </c>
      <c r="R7" s="509" t="s">
        <v>629</v>
      </c>
      <c r="S7" s="509" t="s">
        <v>630</v>
      </c>
      <c r="T7" s="518" t="s">
        <v>631</v>
      </c>
      <c r="U7" s="516"/>
    </row>
    <row r="8" spans="1:21">
      <c r="A8" s="520">
        <v>1</v>
      </c>
      <c r="B8" s="515" t="s">
        <v>633</v>
      </c>
      <c r="C8" s="659">
        <v>80964858.183400005</v>
      </c>
      <c r="D8" s="660">
        <v>59967979.872100003</v>
      </c>
      <c r="E8" s="660">
        <v>464814.41</v>
      </c>
      <c r="F8" s="660">
        <v>0</v>
      </c>
      <c r="G8" s="660">
        <v>15271478.7215</v>
      </c>
      <c r="H8" s="660">
        <v>5275316.5456999997</v>
      </c>
      <c r="I8" s="660">
        <v>349109.12939999998</v>
      </c>
      <c r="J8" s="660">
        <v>0</v>
      </c>
      <c r="K8" s="660">
        <v>0</v>
      </c>
      <c r="L8" s="660">
        <v>5725399.5898000002</v>
      </c>
      <c r="M8" s="660">
        <v>2868.68</v>
      </c>
      <c r="N8" s="660">
        <v>29291.5</v>
      </c>
      <c r="O8" s="660">
        <v>247204.43919999999</v>
      </c>
      <c r="P8" s="660">
        <v>252671.99369999999</v>
      </c>
      <c r="Q8" s="660">
        <v>27405.224399999999</v>
      </c>
      <c r="R8" s="660">
        <v>0</v>
      </c>
      <c r="S8" s="660">
        <v>0</v>
      </c>
      <c r="T8" s="660">
        <v>0</v>
      </c>
      <c r="U8" s="480"/>
    </row>
    <row r="9" spans="1:21">
      <c r="A9" s="499">
        <v>1.1000000000000001</v>
      </c>
      <c r="B9" s="499" t="s">
        <v>648</v>
      </c>
      <c r="C9" s="661">
        <v>77275476.406100005</v>
      </c>
      <c r="D9" s="660">
        <v>56311958.759199999</v>
      </c>
      <c r="E9" s="660">
        <v>464814.41</v>
      </c>
      <c r="F9" s="660">
        <v>0</v>
      </c>
      <c r="G9" s="660">
        <v>15266529.2915</v>
      </c>
      <c r="H9" s="660">
        <v>5275316.5456999997</v>
      </c>
      <c r="I9" s="660">
        <v>349109.12939999998</v>
      </c>
      <c r="J9" s="660">
        <v>0</v>
      </c>
      <c r="K9" s="660">
        <v>0</v>
      </c>
      <c r="L9" s="660">
        <v>5696988.3553999998</v>
      </c>
      <c r="M9" s="660">
        <v>2868.68</v>
      </c>
      <c r="N9" s="660">
        <v>29291.5</v>
      </c>
      <c r="O9" s="660">
        <v>247204.43919999999</v>
      </c>
      <c r="P9" s="660">
        <v>252671.99369999999</v>
      </c>
      <c r="Q9" s="660">
        <v>0</v>
      </c>
      <c r="R9" s="660">
        <v>0</v>
      </c>
      <c r="S9" s="660">
        <v>0</v>
      </c>
      <c r="T9" s="660">
        <v>0</v>
      </c>
      <c r="U9" s="480"/>
    </row>
    <row r="10" spans="1:21">
      <c r="A10" s="521" t="s">
        <v>15</v>
      </c>
      <c r="B10" s="521" t="s">
        <v>649</v>
      </c>
      <c r="C10" s="662">
        <v>77275476.406100005</v>
      </c>
      <c r="D10" s="660">
        <v>56311958.759199999</v>
      </c>
      <c r="E10" s="660">
        <v>464814.41</v>
      </c>
      <c r="F10" s="660">
        <v>0</v>
      </c>
      <c r="G10" s="660">
        <v>15266529.2915</v>
      </c>
      <c r="H10" s="660">
        <v>5275316.5456999997</v>
      </c>
      <c r="I10" s="660">
        <v>349109.12939999998</v>
      </c>
      <c r="J10" s="660">
        <v>0</v>
      </c>
      <c r="K10" s="660">
        <v>0</v>
      </c>
      <c r="L10" s="660">
        <v>5696988.3553999998</v>
      </c>
      <c r="M10" s="660">
        <v>2868.68</v>
      </c>
      <c r="N10" s="660">
        <v>29291.5</v>
      </c>
      <c r="O10" s="660">
        <v>247204.43919999999</v>
      </c>
      <c r="P10" s="660">
        <v>252671.99369999999</v>
      </c>
      <c r="Q10" s="660">
        <v>0</v>
      </c>
      <c r="R10" s="660">
        <v>0</v>
      </c>
      <c r="S10" s="660">
        <v>0</v>
      </c>
      <c r="T10" s="660">
        <v>0</v>
      </c>
      <c r="U10" s="480"/>
    </row>
    <row r="11" spans="1:21">
      <c r="A11" s="489" t="s">
        <v>650</v>
      </c>
      <c r="B11" s="489" t="s">
        <v>651</v>
      </c>
      <c r="C11" s="663">
        <v>41324944.9344</v>
      </c>
      <c r="D11" s="660">
        <v>28015885.4976</v>
      </c>
      <c r="E11" s="660">
        <v>0</v>
      </c>
      <c r="F11" s="660">
        <v>0</v>
      </c>
      <c r="G11" s="660">
        <v>8740798.0220999997</v>
      </c>
      <c r="H11" s="660">
        <v>5066418.12</v>
      </c>
      <c r="I11" s="660">
        <v>318466.07939999999</v>
      </c>
      <c r="J11" s="660">
        <v>0</v>
      </c>
      <c r="K11" s="660">
        <v>0</v>
      </c>
      <c r="L11" s="660">
        <v>4568261.4146999996</v>
      </c>
      <c r="M11" s="660">
        <v>2868.68</v>
      </c>
      <c r="N11" s="660">
        <v>0</v>
      </c>
      <c r="O11" s="660">
        <v>247204.43919999999</v>
      </c>
      <c r="P11" s="660">
        <v>55400.3145</v>
      </c>
      <c r="Q11" s="660">
        <v>0</v>
      </c>
      <c r="R11" s="660">
        <v>0</v>
      </c>
      <c r="S11" s="660">
        <v>0</v>
      </c>
      <c r="T11" s="660">
        <v>0</v>
      </c>
      <c r="U11" s="480"/>
    </row>
    <row r="12" spans="1:21">
      <c r="A12" s="489" t="s">
        <v>652</v>
      </c>
      <c r="B12" s="489" t="s">
        <v>653</v>
      </c>
      <c r="C12" s="663">
        <v>21281278.2313</v>
      </c>
      <c r="D12" s="660">
        <v>15606366.1722</v>
      </c>
      <c r="E12" s="660">
        <v>464814.41</v>
      </c>
      <c r="F12" s="660">
        <v>0</v>
      </c>
      <c r="G12" s="660">
        <v>4826893.0482999999</v>
      </c>
      <c r="H12" s="660">
        <v>208898.42569999999</v>
      </c>
      <c r="I12" s="660">
        <v>30643.05</v>
      </c>
      <c r="J12" s="660">
        <v>0</v>
      </c>
      <c r="K12" s="660">
        <v>0</v>
      </c>
      <c r="L12" s="660">
        <v>848019.01080000005</v>
      </c>
      <c r="M12" s="660">
        <v>0</v>
      </c>
      <c r="N12" s="660">
        <v>29291.5</v>
      </c>
      <c r="O12" s="660">
        <v>0</v>
      </c>
      <c r="P12" s="660">
        <v>64869.674599999998</v>
      </c>
      <c r="Q12" s="660">
        <v>0</v>
      </c>
      <c r="R12" s="660">
        <v>0</v>
      </c>
      <c r="S12" s="660">
        <v>0</v>
      </c>
      <c r="T12" s="660">
        <v>0</v>
      </c>
      <c r="U12" s="480"/>
    </row>
    <row r="13" spans="1:21">
      <c r="A13" s="489" t="s">
        <v>654</v>
      </c>
      <c r="B13" s="489" t="s">
        <v>655</v>
      </c>
      <c r="C13" s="663">
        <v>10130736.602499999</v>
      </c>
      <c r="D13" s="660">
        <v>9869981.5220999997</v>
      </c>
      <c r="E13" s="660">
        <v>0</v>
      </c>
      <c r="F13" s="660">
        <v>0</v>
      </c>
      <c r="G13" s="660">
        <v>0</v>
      </c>
      <c r="H13" s="660">
        <v>0</v>
      </c>
      <c r="I13" s="660">
        <v>0</v>
      </c>
      <c r="J13" s="660">
        <v>0</v>
      </c>
      <c r="K13" s="660">
        <v>0</v>
      </c>
      <c r="L13" s="660">
        <v>260755.08040000001</v>
      </c>
      <c r="M13" s="660">
        <v>0</v>
      </c>
      <c r="N13" s="660">
        <v>0</v>
      </c>
      <c r="O13" s="660">
        <v>0</v>
      </c>
      <c r="P13" s="660">
        <v>112449.1551</v>
      </c>
      <c r="Q13" s="660">
        <v>0</v>
      </c>
      <c r="R13" s="660">
        <v>0</v>
      </c>
      <c r="S13" s="660">
        <v>0</v>
      </c>
      <c r="T13" s="660">
        <v>0</v>
      </c>
      <c r="U13" s="480"/>
    </row>
    <row r="14" spans="1:21">
      <c r="A14" s="489" t="s">
        <v>656</v>
      </c>
      <c r="B14" s="489" t="s">
        <v>657</v>
      </c>
      <c r="C14" s="663">
        <v>4538516.6379000004</v>
      </c>
      <c r="D14" s="660">
        <v>2819725.5673000002</v>
      </c>
      <c r="E14" s="660">
        <v>0</v>
      </c>
      <c r="F14" s="660">
        <v>0</v>
      </c>
      <c r="G14" s="660">
        <v>1698838.2211</v>
      </c>
      <c r="H14" s="660">
        <v>0</v>
      </c>
      <c r="I14" s="660">
        <v>0</v>
      </c>
      <c r="J14" s="660">
        <v>0</v>
      </c>
      <c r="K14" s="660">
        <v>0</v>
      </c>
      <c r="L14" s="660">
        <v>19952.8495</v>
      </c>
      <c r="M14" s="660">
        <v>0</v>
      </c>
      <c r="N14" s="660">
        <v>0</v>
      </c>
      <c r="O14" s="660">
        <v>0</v>
      </c>
      <c r="P14" s="660">
        <v>19952.8495</v>
      </c>
      <c r="Q14" s="660">
        <v>0</v>
      </c>
      <c r="R14" s="660">
        <v>0</v>
      </c>
      <c r="S14" s="660">
        <v>0</v>
      </c>
      <c r="T14" s="660">
        <v>0</v>
      </c>
      <c r="U14" s="480"/>
    </row>
    <row r="15" spans="1:21">
      <c r="A15" s="490">
        <v>1.2</v>
      </c>
      <c r="B15" s="490" t="s">
        <v>658</v>
      </c>
      <c r="C15" s="661">
        <v>4762151.8443</v>
      </c>
      <c r="D15" s="660">
        <v>1126239.1588999999</v>
      </c>
      <c r="E15" s="660">
        <v>9296.2900000000009</v>
      </c>
      <c r="F15" s="660">
        <v>0</v>
      </c>
      <c r="G15" s="660">
        <v>1526652.9689</v>
      </c>
      <c r="H15" s="660">
        <v>527531.6557</v>
      </c>
      <c r="I15" s="660">
        <v>34910.905500000001</v>
      </c>
      <c r="J15" s="660">
        <v>0</v>
      </c>
      <c r="K15" s="660">
        <v>0</v>
      </c>
      <c r="L15" s="660">
        <v>2109259.7165000001</v>
      </c>
      <c r="M15" s="660">
        <v>1434.34</v>
      </c>
      <c r="N15" s="660">
        <v>8787.4500000000007</v>
      </c>
      <c r="O15" s="660">
        <v>123602.2352</v>
      </c>
      <c r="P15" s="660">
        <v>126336.0592</v>
      </c>
      <c r="Q15" s="660">
        <v>0</v>
      </c>
      <c r="R15" s="660">
        <v>0</v>
      </c>
      <c r="S15" s="660">
        <v>0</v>
      </c>
      <c r="T15" s="660">
        <v>0</v>
      </c>
      <c r="U15" s="480"/>
    </row>
    <row r="16" spans="1:21">
      <c r="A16" s="522">
        <v>1.3</v>
      </c>
      <c r="B16" s="490" t="s">
        <v>706</v>
      </c>
      <c r="C16" s="660"/>
      <c r="D16" s="660"/>
      <c r="E16" s="660"/>
      <c r="F16" s="660"/>
      <c r="G16" s="660"/>
      <c r="H16" s="660"/>
      <c r="I16" s="660"/>
      <c r="J16" s="660"/>
      <c r="K16" s="660"/>
      <c r="L16" s="660"/>
      <c r="M16" s="660"/>
      <c r="N16" s="660"/>
      <c r="O16" s="660"/>
      <c r="P16" s="660"/>
      <c r="Q16" s="660"/>
      <c r="R16" s="660"/>
      <c r="S16" s="660"/>
      <c r="T16" s="660"/>
      <c r="U16" s="480"/>
    </row>
    <row r="17" spans="1:21">
      <c r="A17" s="493" t="s">
        <v>659</v>
      </c>
      <c r="B17" s="491" t="s">
        <v>660</v>
      </c>
      <c r="C17" s="664">
        <v>76758892.826100007</v>
      </c>
      <c r="D17" s="660">
        <v>56079131.589199997</v>
      </c>
      <c r="E17" s="660">
        <v>464814.41</v>
      </c>
      <c r="F17" s="660">
        <v>0</v>
      </c>
      <c r="G17" s="660">
        <v>14982772.8815</v>
      </c>
      <c r="H17" s="660">
        <v>5275316.5456999997</v>
      </c>
      <c r="I17" s="660">
        <v>349109.12939999998</v>
      </c>
      <c r="J17" s="660">
        <v>0</v>
      </c>
      <c r="K17" s="660">
        <v>0</v>
      </c>
      <c r="L17" s="660">
        <v>5696988.3553999998</v>
      </c>
      <c r="M17" s="660">
        <v>2868.68</v>
      </c>
      <c r="N17" s="660">
        <v>29291.5</v>
      </c>
      <c r="O17" s="660">
        <v>247204.43919999999</v>
      </c>
      <c r="P17" s="660">
        <v>252671.99369999999</v>
      </c>
      <c r="Q17" s="660">
        <v>0</v>
      </c>
      <c r="R17" s="660">
        <v>0</v>
      </c>
      <c r="S17" s="660">
        <v>0</v>
      </c>
      <c r="T17" s="660">
        <v>0</v>
      </c>
      <c r="U17" s="480"/>
    </row>
    <row r="18" spans="1:21">
      <c r="A18" s="492" t="s">
        <v>661</v>
      </c>
      <c r="B18" s="492" t="s">
        <v>662</v>
      </c>
      <c r="C18" s="665">
        <v>76758892.826100007</v>
      </c>
      <c r="D18" s="660">
        <v>56079131.589199997</v>
      </c>
      <c r="E18" s="660">
        <v>464814.41</v>
      </c>
      <c r="F18" s="660">
        <v>0</v>
      </c>
      <c r="G18" s="660">
        <v>14982772.8815</v>
      </c>
      <c r="H18" s="660">
        <v>5275316.5456999997</v>
      </c>
      <c r="I18" s="660">
        <v>349109.12939999998</v>
      </c>
      <c r="J18" s="660">
        <v>0</v>
      </c>
      <c r="K18" s="660">
        <v>0</v>
      </c>
      <c r="L18" s="660">
        <v>5696988.3553999998</v>
      </c>
      <c r="M18" s="660">
        <v>2868.68</v>
      </c>
      <c r="N18" s="660">
        <v>29291.5</v>
      </c>
      <c r="O18" s="660">
        <v>247204.43919999999</v>
      </c>
      <c r="P18" s="660">
        <v>252671.99369999999</v>
      </c>
      <c r="Q18" s="660">
        <v>0</v>
      </c>
      <c r="R18" s="660">
        <v>0</v>
      </c>
      <c r="S18" s="660">
        <v>0</v>
      </c>
      <c r="T18" s="660">
        <v>0</v>
      </c>
      <c r="U18" s="480"/>
    </row>
    <row r="19" spans="1:21">
      <c r="A19" s="493" t="s">
        <v>663</v>
      </c>
      <c r="B19" s="493" t="s">
        <v>664</v>
      </c>
      <c r="C19" s="666">
        <v>106325733.5132</v>
      </c>
      <c r="D19" s="660">
        <v>59986596.8662</v>
      </c>
      <c r="E19" s="660">
        <v>184007.59</v>
      </c>
      <c r="F19" s="660">
        <v>0</v>
      </c>
      <c r="G19" s="660">
        <v>25530647.559900001</v>
      </c>
      <c r="H19" s="660">
        <v>18642805.454300001</v>
      </c>
      <c r="I19" s="660">
        <v>960800.4706</v>
      </c>
      <c r="J19" s="660">
        <v>0</v>
      </c>
      <c r="K19" s="660">
        <v>0</v>
      </c>
      <c r="L19" s="660">
        <v>14698589.532099999</v>
      </c>
      <c r="M19" s="660">
        <v>168885.32</v>
      </c>
      <c r="N19" s="660">
        <v>65708.5</v>
      </c>
      <c r="O19" s="660">
        <v>143145.56080000001</v>
      </c>
      <c r="P19" s="660">
        <v>612343.61490000004</v>
      </c>
      <c r="Q19" s="660">
        <v>0</v>
      </c>
      <c r="R19" s="660">
        <v>0</v>
      </c>
      <c r="S19" s="660">
        <v>0</v>
      </c>
      <c r="T19" s="660">
        <v>0</v>
      </c>
      <c r="U19" s="480"/>
    </row>
    <row r="20" spans="1:21">
      <c r="A20" s="492" t="s">
        <v>665</v>
      </c>
      <c r="B20" s="492" t="s">
        <v>662</v>
      </c>
      <c r="C20" s="665">
        <v>106325733.5132</v>
      </c>
      <c r="D20" s="660">
        <v>59986596.8662</v>
      </c>
      <c r="E20" s="660">
        <v>184007.59</v>
      </c>
      <c r="F20" s="660">
        <v>0</v>
      </c>
      <c r="G20" s="660">
        <v>25530647.559900001</v>
      </c>
      <c r="H20" s="660">
        <v>18642805.454300001</v>
      </c>
      <c r="I20" s="660">
        <v>960800.4706</v>
      </c>
      <c r="J20" s="660">
        <v>0</v>
      </c>
      <c r="K20" s="660">
        <v>0</v>
      </c>
      <c r="L20" s="660">
        <v>14698589.532099999</v>
      </c>
      <c r="M20" s="660">
        <v>168885.32</v>
      </c>
      <c r="N20" s="660">
        <v>65708.5</v>
      </c>
      <c r="O20" s="660">
        <v>143145.56080000001</v>
      </c>
      <c r="P20" s="660">
        <v>612343.61490000004</v>
      </c>
      <c r="Q20" s="660">
        <v>0</v>
      </c>
      <c r="R20" s="660">
        <v>0</v>
      </c>
      <c r="S20" s="660">
        <v>0</v>
      </c>
      <c r="T20" s="660">
        <v>0</v>
      </c>
      <c r="U20" s="480"/>
    </row>
    <row r="21" spans="1:21">
      <c r="A21" s="494">
        <v>1.4</v>
      </c>
      <c r="B21" s="495" t="s">
        <v>666</v>
      </c>
      <c r="C21" s="667"/>
      <c r="D21" s="660"/>
      <c r="E21" s="660"/>
      <c r="F21" s="660"/>
      <c r="G21" s="660"/>
      <c r="H21" s="660"/>
      <c r="I21" s="660"/>
      <c r="J21" s="660"/>
      <c r="K21" s="660"/>
      <c r="L21" s="660"/>
      <c r="M21" s="660"/>
      <c r="N21" s="660"/>
      <c r="O21" s="660"/>
      <c r="P21" s="660"/>
      <c r="Q21" s="660"/>
      <c r="R21" s="660"/>
      <c r="S21" s="660"/>
      <c r="T21" s="660"/>
      <c r="U21" s="480"/>
    </row>
    <row r="22" spans="1:21">
      <c r="A22" s="494">
        <v>1.5</v>
      </c>
      <c r="B22" s="495" t="s">
        <v>667</v>
      </c>
      <c r="C22" s="667"/>
      <c r="D22" s="660"/>
      <c r="E22" s="660"/>
      <c r="F22" s="660"/>
      <c r="G22" s="660"/>
      <c r="H22" s="660"/>
      <c r="I22" s="660"/>
      <c r="J22" s="660"/>
      <c r="K22" s="660"/>
      <c r="L22" s="660"/>
      <c r="M22" s="660"/>
      <c r="N22" s="660"/>
      <c r="O22" s="660"/>
      <c r="P22" s="660"/>
      <c r="Q22" s="660"/>
      <c r="R22" s="660"/>
      <c r="S22" s="660"/>
      <c r="T22" s="660"/>
      <c r="U22" s="480"/>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topLeftCell="A21" workbookViewId="0">
      <selection activeCell="C7" sqref="C7:O33"/>
    </sheetView>
  </sheetViews>
  <sheetFormatPr defaultColWidth="9.140625" defaultRowHeight="12.75"/>
  <cols>
    <col min="1" max="1" width="11.85546875" style="477" bestFit="1" customWidth="1"/>
    <col min="2" max="2" width="93.42578125" style="477" customWidth="1"/>
    <col min="3" max="3" width="14.5703125" style="477" customWidth="1"/>
    <col min="4" max="5" width="11.42578125" style="477" customWidth="1"/>
    <col min="6" max="7" width="11.42578125" style="523" customWidth="1"/>
    <col min="8" max="9" width="11.42578125" style="477" customWidth="1"/>
    <col min="10" max="14" width="11.42578125" style="523" customWidth="1"/>
    <col min="15" max="15" width="18.85546875" style="477" bestFit="1" customWidth="1"/>
    <col min="16" max="16384" width="9.140625" style="477"/>
  </cols>
  <sheetData>
    <row r="1" spans="1:15" ht="13.5">
      <c r="A1" s="467" t="s">
        <v>31</v>
      </c>
      <c r="B1" s="3" t="str">
        <f>'Info '!C2</f>
        <v>JSC Ziraat Bank Georgia</v>
      </c>
      <c r="F1" s="477"/>
      <c r="G1" s="477"/>
      <c r="J1" s="477"/>
      <c r="K1" s="477"/>
      <c r="L1" s="477"/>
      <c r="M1" s="477"/>
      <c r="N1" s="477"/>
    </row>
    <row r="2" spans="1:15" ht="13.5">
      <c r="A2" s="468" t="s">
        <v>32</v>
      </c>
      <c r="B2" s="504">
        <f>'1. key ratios '!B2</f>
        <v>44469</v>
      </c>
      <c r="F2" s="477"/>
      <c r="G2" s="477"/>
      <c r="J2" s="477"/>
      <c r="K2" s="477"/>
      <c r="L2" s="477"/>
      <c r="M2" s="477"/>
      <c r="N2" s="477"/>
    </row>
    <row r="3" spans="1:15">
      <c r="A3" s="469" t="s">
        <v>668</v>
      </c>
      <c r="F3" s="477"/>
      <c r="G3" s="477"/>
      <c r="J3" s="477"/>
      <c r="K3" s="477"/>
      <c r="L3" s="477"/>
      <c r="M3" s="477"/>
      <c r="N3" s="477"/>
    </row>
    <row r="4" spans="1:15">
      <c r="F4" s="477"/>
      <c r="G4" s="477"/>
      <c r="J4" s="477"/>
      <c r="K4" s="477"/>
      <c r="L4" s="477"/>
      <c r="M4" s="477"/>
      <c r="N4" s="477"/>
    </row>
    <row r="5" spans="1:15" ht="46.5" customHeight="1">
      <c r="A5" s="723" t="s">
        <v>694</v>
      </c>
      <c r="B5" s="724"/>
      <c r="C5" s="768" t="s">
        <v>669</v>
      </c>
      <c r="D5" s="769"/>
      <c r="E5" s="769"/>
      <c r="F5" s="769"/>
      <c r="G5" s="769"/>
      <c r="H5" s="770"/>
      <c r="I5" s="768" t="s">
        <v>670</v>
      </c>
      <c r="J5" s="771"/>
      <c r="K5" s="771"/>
      <c r="L5" s="771"/>
      <c r="M5" s="771"/>
      <c r="N5" s="772"/>
      <c r="O5" s="773" t="s">
        <v>671</v>
      </c>
    </row>
    <row r="6" spans="1:15" ht="75" customHeight="1">
      <c r="A6" s="727"/>
      <c r="B6" s="728"/>
      <c r="C6" s="496"/>
      <c r="D6" s="497" t="s">
        <v>672</v>
      </c>
      <c r="E6" s="497" t="s">
        <v>673</v>
      </c>
      <c r="F6" s="497" t="s">
        <v>674</v>
      </c>
      <c r="G6" s="497" t="s">
        <v>675</v>
      </c>
      <c r="H6" s="497" t="s">
        <v>676</v>
      </c>
      <c r="I6" s="502"/>
      <c r="J6" s="497" t="s">
        <v>672</v>
      </c>
      <c r="K6" s="497" t="s">
        <v>673</v>
      </c>
      <c r="L6" s="497" t="s">
        <v>674</v>
      </c>
      <c r="M6" s="497" t="s">
        <v>675</v>
      </c>
      <c r="N6" s="497" t="s">
        <v>676</v>
      </c>
      <c r="O6" s="774"/>
    </row>
    <row r="7" spans="1:15" ht="45.75">
      <c r="A7" s="473">
        <v>1</v>
      </c>
      <c r="B7" s="478" t="s">
        <v>697</v>
      </c>
      <c r="C7" s="668">
        <v>1276645.1969999999</v>
      </c>
      <c r="D7" s="660">
        <v>1273776.517</v>
      </c>
      <c r="E7" s="660">
        <v>0</v>
      </c>
      <c r="F7" s="669">
        <v>0</v>
      </c>
      <c r="G7" s="669">
        <v>2868.68</v>
      </c>
      <c r="H7" s="660">
        <v>0</v>
      </c>
      <c r="I7" s="660">
        <v>26909.859700000001</v>
      </c>
      <c r="J7" s="669">
        <v>25475.519700000001</v>
      </c>
      <c r="K7" s="669">
        <v>0</v>
      </c>
      <c r="L7" s="669">
        <v>0</v>
      </c>
      <c r="M7" s="669">
        <v>1434.34</v>
      </c>
      <c r="N7" s="669">
        <v>0</v>
      </c>
      <c r="O7" s="660"/>
    </row>
    <row r="8" spans="1:15">
      <c r="A8" s="473">
        <v>2</v>
      </c>
      <c r="B8" s="478" t="s">
        <v>567</v>
      </c>
      <c r="C8" s="668">
        <v>924156.6078</v>
      </c>
      <c r="D8" s="660">
        <v>924156.6078</v>
      </c>
      <c r="E8" s="660">
        <v>0</v>
      </c>
      <c r="F8" s="670">
        <v>0</v>
      </c>
      <c r="G8" s="670">
        <v>0</v>
      </c>
      <c r="H8" s="660">
        <v>0</v>
      </c>
      <c r="I8" s="660">
        <v>18483.104800000001</v>
      </c>
      <c r="J8" s="670">
        <v>18483.104800000001</v>
      </c>
      <c r="K8" s="670">
        <v>0</v>
      </c>
      <c r="L8" s="670">
        <v>0</v>
      </c>
      <c r="M8" s="670">
        <v>0</v>
      </c>
      <c r="N8" s="670">
        <v>0</v>
      </c>
      <c r="O8" s="660"/>
    </row>
    <row r="9" spans="1:15">
      <c r="A9" s="473">
        <v>3</v>
      </c>
      <c r="B9" s="478" t="s">
        <v>568</v>
      </c>
      <c r="C9" s="668"/>
      <c r="D9" s="660"/>
      <c r="E9" s="660"/>
      <c r="F9" s="671"/>
      <c r="G9" s="671"/>
      <c r="H9" s="660"/>
      <c r="I9" s="660"/>
      <c r="J9" s="671"/>
      <c r="K9" s="671"/>
      <c r="L9" s="671"/>
      <c r="M9" s="671"/>
      <c r="N9" s="671"/>
      <c r="O9" s="660"/>
    </row>
    <row r="10" spans="1:15">
      <c r="A10" s="473">
        <v>4</v>
      </c>
      <c r="B10" s="478" t="s">
        <v>698</v>
      </c>
      <c r="C10" s="668">
        <v>5272099.8019000003</v>
      </c>
      <c r="D10" s="660">
        <v>5272099.8019000003</v>
      </c>
      <c r="E10" s="660">
        <v>0</v>
      </c>
      <c r="F10" s="671">
        <v>0</v>
      </c>
      <c r="G10" s="671">
        <v>0</v>
      </c>
      <c r="H10" s="660">
        <v>0</v>
      </c>
      <c r="I10" s="660">
        <v>105442.00229999999</v>
      </c>
      <c r="J10" s="671">
        <v>105442.00229999999</v>
      </c>
      <c r="K10" s="671">
        <v>0</v>
      </c>
      <c r="L10" s="671">
        <v>0</v>
      </c>
      <c r="M10" s="671">
        <v>0</v>
      </c>
      <c r="N10" s="671">
        <v>0</v>
      </c>
      <c r="O10" s="660"/>
    </row>
    <row r="11" spans="1:15">
      <c r="A11" s="473">
        <v>5</v>
      </c>
      <c r="B11" s="478" t="s">
        <v>569</v>
      </c>
      <c r="C11" s="668">
        <v>3217897.8561999998</v>
      </c>
      <c r="D11" s="660">
        <v>976119.24</v>
      </c>
      <c r="E11" s="660">
        <v>1857168.51</v>
      </c>
      <c r="F11" s="671">
        <v>384610.10619999998</v>
      </c>
      <c r="G11" s="671">
        <v>0</v>
      </c>
      <c r="H11" s="660">
        <v>0</v>
      </c>
      <c r="I11" s="660">
        <v>320622.26559999998</v>
      </c>
      <c r="J11" s="671">
        <v>19522.38</v>
      </c>
      <c r="K11" s="671">
        <v>185716.86</v>
      </c>
      <c r="L11" s="671">
        <v>115383.02559999999</v>
      </c>
      <c r="M11" s="671">
        <v>0</v>
      </c>
      <c r="N11" s="671">
        <v>0</v>
      </c>
      <c r="O11" s="660"/>
    </row>
    <row r="12" spans="1:15">
      <c r="A12" s="473">
        <v>6</v>
      </c>
      <c r="B12" s="478" t="s">
        <v>570</v>
      </c>
      <c r="C12" s="668">
        <v>2552153.8757000002</v>
      </c>
      <c r="D12" s="660">
        <v>1958886.1897</v>
      </c>
      <c r="E12" s="660">
        <v>340595.6923</v>
      </c>
      <c r="F12" s="671">
        <v>0</v>
      </c>
      <c r="G12" s="671">
        <v>252671.99369999999</v>
      </c>
      <c r="H12" s="660">
        <v>0</v>
      </c>
      <c r="I12" s="660">
        <v>199573.34969999999</v>
      </c>
      <c r="J12" s="671">
        <v>39177.730600000003</v>
      </c>
      <c r="K12" s="671">
        <v>34059.5599</v>
      </c>
      <c r="L12" s="671">
        <v>0</v>
      </c>
      <c r="M12" s="671">
        <v>126336.0592</v>
      </c>
      <c r="N12" s="671">
        <v>0</v>
      </c>
      <c r="O12" s="660"/>
    </row>
    <row r="13" spans="1:15">
      <c r="A13" s="473">
        <v>7</v>
      </c>
      <c r="B13" s="478" t="s">
        <v>571</v>
      </c>
      <c r="C13" s="668">
        <v>4421892.3207999999</v>
      </c>
      <c r="D13" s="660">
        <v>2474033.62</v>
      </c>
      <c r="E13" s="660">
        <v>400000</v>
      </c>
      <c r="F13" s="671">
        <v>1547858.7008</v>
      </c>
      <c r="G13" s="671">
        <v>0</v>
      </c>
      <c r="H13" s="660">
        <v>0</v>
      </c>
      <c r="I13" s="660">
        <v>553838.29429999995</v>
      </c>
      <c r="J13" s="671">
        <v>49480.68</v>
      </c>
      <c r="K13" s="671">
        <v>40000</v>
      </c>
      <c r="L13" s="671">
        <v>464357.61430000002</v>
      </c>
      <c r="M13" s="671">
        <v>0</v>
      </c>
      <c r="N13" s="671">
        <v>0</v>
      </c>
      <c r="O13" s="660"/>
    </row>
    <row r="14" spans="1:15">
      <c r="A14" s="473">
        <v>8</v>
      </c>
      <c r="B14" s="478" t="s">
        <v>572</v>
      </c>
      <c r="C14" s="668">
        <v>6728104.9555000002</v>
      </c>
      <c r="D14" s="660">
        <v>1681141.6113</v>
      </c>
      <c r="E14" s="660">
        <v>4634275.3</v>
      </c>
      <c r="F14" s="671">
        <v>412688.0442</v>
      </c>
      <c r="G14" s="671">
        <v>0</v>
      </c>
      <c r="H14" s="660">
        <v>0</v>
      </c>
      <c r="I14" s="660">
        <v>620856.78720000002</v>
      </c>
      <c r="J14" s="671">
        <v>33622.8433</v>
      </c>
      <c r="K14" s="671">
        <v>463427.54</v>
      </c>
      <c r="L14" s="671">
        <v>123806.4039</v>
      </c>
      <c r="M14" s="671">
        <v>0</v>
      </c>
      <c r="N14" s="671">
        <v>0</v>
      </c>
      <c r="O14" s="660"/>
    </row>
    <row r="15" spans="1:15">
      <c r="A15" s="473">
        <v>9</v>
      </c>
      <c r="B15" s="478" t="s">
        <v>573</v>
      </c>
      <c r="C15" s="668"/>
      <c r="D15" s="660"/>
      <c r="E15" s="660"/>
      <c r="F15" s="671"/>
      <c r="G15" s="671"/>
      <c r="H15" s="660"/>
      <c r="I15" s="660"/>
      <c r="J15" s="671"/>
      <c r="K15" s="671"/>
      <c r="L15" s="671"/>
      <c r="M15" s="671"/>
      <c r="N15" s="671"/>
      <c r="O15" s="660"/>
    </row>
    <row r="16" spans="1:15">
      <c r="A16" s="473">
        <v>10</v>
      </c>
      <c r="B16" s="478" t="s">
        <v>574</v>
      </c>
      <c r="C16" s="668">
        <v>702577.66249999998</v>
      </c>
      <c r="D16" s="660">
        <v>528505.13959999999</v>
      </c>
      <c r="E16" s="660">
        <v>0</v>
      </c>
      <c r="F16" s="671">
        <v>0</v>
      </c>
      <c r="G16" s="671">
        <v>174072.52290000001</v>
      </c>
      <c r="H16" s="660">
        <v>0</v>
      </c>
      <c r="I16" s="660">
        <v>97606.366099999999</v>
      </c>
      <c r="J16" s="671">
        <v>10570.089099999999</v>
      </c>
      <c r="K16" s="671">
        <v>0</v>
      </c>
      <c r="L16" s="671">
        <v>0</v>
      </c>
      <c r="M16" s="671">
        <v>87036.277000000002</v>
      </c>
      <c r="N16" s="671">
        <v>0</v>
      </c>
      <c r="O16" s="660"/>
    </row>
    <row r="17" spans="1:15">
      <c r="A17" s="473">
        <v>11</v>
      </c>
      <c r="B17" s="478" t="s">
        <v>575</v>
      </c>
      <c r="C17" s="668">
        <v>538901.93999999994</v>
      </c>
      <c r="D17" s="660">
        <v>538901.93999999994</v>
      </c>
      <c r="E17" s="660">
        <v>0</v>
      </c>
      <c r="F17" s="671">
        <v>0</v>
      </c>
      <c r="G17" s="671">
        <v>0</v>
      </c>
      <c r="H17" s="660">
        <v>0</v>
      </c>
      <c r="I17" s="660">
        <v>10778.04</v>
      </c>
      <c r="J17" s="671">
        <v>10778.04</v>
      </c>
      <c r="K17" s="671">
        <v>0</v>
      </c>
      <c r="L17" s="671">
        <v>0</v>
      </c>
      <c r="M17" s="671">
        <v>0</v>
      </c>
      <c r="N17" s="671">
        <v>0</v>
      </c>
      <c r="O17" s="660"/>
    </row>
    <row r="18" spans="1:15">
      <c r="A18" s="473">
        <v>12</v>
      </c>
      <c r="B18" s="478" t="s">
        <v>576</v>
      </c>
      <c r="C18" s="668">
        <v>30297652.395300001</v>
      </c>
      <c r="D18" s="660">
        <v>26496083.317499999</v>
      </c>
      <c r="E18" s="660">
        <v>2515401.4108000002</v>
      </c>
      <c r="F18" s="671">
        <v>1113937.44</v>
      </c>
      <c r="G18" s="671">
        <v>172230.22700000001</v>
      </c>
      <c r="H18" s="660">
        <v>0</v>
      </c>
      <c r="I18" s="660">
        <v>1201758.1455000001</v>
      </c>
      <c r="J18" s="671">
        <v>529921.64910000004</v>
      </c>
      <c r="K18" s="671">
        <v>251540.14290000001</v>
      </c>
      <c r="L18" s="671">
        <v>334181.24</v>
      </c>
      <c r="M18" s="671">
        <v>86115.113500000007</v>
      </c>
      <c r="N18" s="671">
        <v>0</v>
      </c>
      <c r="O18" s="660"/>
    </row>
    <row r="19" spans="1:15">
      <c r="A19" s="473">
        <v>13</v>
      </c>
      <c r="B19" s="478" t="s">
        <v>577</v>
      </c>
      <c r="C19" s="668">
        <v>3516784.2352</v>
      </c>
      <c r="D19" s="660">
        <v>3516784.2352</v>
      </c>
      <c r="E19" s="660">
        <v>0</v>
      </c>
      <c r="F19" s="671">
        <v>0</v>
      </c>
      <c r="G19" s="671">
        <v>0</v>
      </c>
      <c r="H19" s="660">
        <v>0</v>
      </c>
      <c r="I19" s="660">
        <v>70335.681299999997</v>
      </c>
      <c r="J19" s="671">
        <v>70335.681299999997</v>
      </c>
      <c r="K19" s="671">
        <v>0</v>
      </c>
      <c r="L19" s="671">
        <v>0</v>
      </c>
      <c r="M19" s="671">
        <v>0</v>
      </c>
      <c r="N19" s="671">
        <v>0</v>
      </c>
      <c r="O19" s="660"/>
    </row>
    <row r="20" spans="1:15">
      <c r="A20" s="473">
        <v>14</v>
      </c>
      <c r="B20" s="478" t="s">
        <v>578</v>
      </c>
      <c r="C20" s="668">
        <v>5239876.7603000002</v>
      </c>
      <c r="D20" s="660">
        <v>144050.13870000001</v>
      </c>
      <c r="E20" s="660">
        <v>5071389.5599999996</v>
      </c>
      <c r="F20" s="671">
        <v>23915.651600000001</v>
      </c>
      <c r="G20" s="671">
        <v>0</v>
      </c>
      <c r="H20" s="660">
        <v>521.41</v>
      </c>
      <c r="I20" s="660">
        <v>517716.06949999998</v>
      </c>
      <c r="J20" s="671">
        <v>2881.0140000000001</v>
      </c>
      <c r="K20" s="671">
        <v>507138.95</v>
      </c>
      <c r="L20" s="671">
        <v>7174.6954999999998</v>
      </c>
      <c r="M20" s="671">
        <v>0</v>
      </c>
      <c r="N20" s="671">
        <v>521.41</v>
      </c>
      <c r="O20" s="660"/>
    </row>
    <row r="21" spans="1:15">
      <c r="A21" s="473">
        <v>15</v>
      </c>
      <c r="B21" s="478" t="s">
        <v>579</v>
      </c>
      <c r="C21" s="668">
        <v>180276.0344</v>
      </c>
      <c r="D21" s="660">
        <v>124764.46</v>
      </c>
      <c r="E21" s="660">
        <v>0</v>
      </c>
      <c r="F21" s="671">
        <v>28106.35</v>
      </c>
      <c r="G21" s="671">
        <v>0</v>
      </c>
      <c r="H21" s="660">
        <v>27405.224399999999</v>
      </c>
      <c r="I21" s="660">
        <v>38332.424400000004</v>
      </c>
      <c r="J21" s="671">
        <v>2495.29</v>
      </c>
      <c r="K21" s="671">
        <v>0</v>
      </c>
      <c r="L21" s="671">
        <v>8431.91</v>
      </c>
      <c r="M21" s="671">
        <v>0</v>
      </c>
      <c r="N21" s="671">
        <v>27405.224399999999</v>
      </c>
      <c r="O21" s="660"/>
    </row>
    <row r="22" spans="1:15">
      <c r="A22" s="473">
        <v>16</v>
      </c>
      <c r="B22" s="478" t="s">
        <v>580</v>
      </c>
      <c r="C22" s="668"/>
      <c r="D22" s="660"/>
      <c r="E22" s="660"/>
      <c r="F22" s="671"/>
      <c r="G22" s="671"/>
      <c r="H22" s="660"/>
      <c r="I22" s="660"/>
      <c r="J22" s="671"/>
      <c r="K22" s="671"/>
      <c r="L22" s="671"/>
      <c r="M22" s="671"/>
      <c r="N22" s="671"/>
      <c r="O22" s="660"/>
    </row>
    <row r="23" spans="1:15">
      <c r="A23" s="473">
        <v>17</v>
      </c>
      <c r="B23" s="478" t="s">
        <v>701</v>
      </c>
      <c r="C23" s="668">
        <v>1439953.0456000001</v>
      </c>
      <c r="D23" s="660">
        <v>1439953.0456000001</v>
      </c>
      <c r="E23" s="660">
        <v>0</v>
      </c>
      <c r="F23" s="671">
        <v>0</v>
      </c>
      <c r="G23" s="671">
        <v>0</v>
      </c>
      <c r="H23" s="660">
        <v>0</v>
      </c>
      <c r="I23" s="660">
        <v>28799.089599999999</v>
      </c>
      <c r="J23" s="671">
        <v>28799.089599999999</v>
      </c>
      <c r="K23" s="671">
        <v>0</v>
      </c>
      <c r="L23" s="671">
        <v>0</v>
      </c>
      <c r="M23" s="671">
        <v>0</v>
      </c>
      <c r="N23" s="671">
        <v>0</v>
      </c>
      <c r="O23" s="660"/>
    </row>
    <row r="24" spans="1:15">
      <c r="A24" s="473">
        <v>18</v>
      </c>
      <c r="B24" s="478" t="s">
        <v>581</v>
      </c>
      <c r="C24" s="668">
        <v>58316.69</v>
      </c>
      <c r="D24" s="660">
        <v>58316.69</v>
      </c>
      <c r="E24" s="660">
        <v>0</v>
      </c>
      <c r="F24" s="671">
        <v>0</v>
      </c>
      <c r="G24" s="671">
        <v>0</v>
      </c>
      <c r="H24" s="660">
        <v>0</v>
      </c>
      <c r="I24" s="660">
        <v>1166.33</v>
      </c>
      <c r="J24" s="671">
        <v>1166.33</v>
      </c>
      <c r="K24" s="671">
        <v>0</v>
      </c>
      <c r="L24" s="671">
        <v>0</v>
      </c>
      <c r="M24" s="671">
        <v>0</v>
      </c>
      <c r="N24" s="671">
        <v>0</v>
      </c>
      <c r="O24" s="660"/>
    </row>
    <row r="25" spans="1:15">
      <c r="A25" s="473">
        <v>19</v>
      </c>
      <c r="B25" s="478" t="s">
        <v>582</v>
      </c>
      <c r="C25" s="668"/>
      <c r="D25" s="660"/>
      <c r="E25" s="660"/>
      <c r="F25" s="671"/>
      <c r="G25" s="671"/>
      <c r="H25" s="660"/>
      <c r="I25" s="660"/>
      <c r="J25" s="671"/>
      <c r="K25" s="671"/>
      <c r="L25" s="671"/>
      <c r="M25" s="671"/>
      <c r="N25" s="671"/>
      <c r="O25" s="660"/>
    </row>
    <row r="26" spans="1:15">
      <c r="A26" s="473">
        <v>20</v>
      </c>
      <c r="B26" s="478" t="s">
        <v>700</v>
      </c>
      <c r="C26" s="668">
        <v>303315.09850000002</v>
      </c>
      <c r="D26" s="660">
        <v>184754.99859999999</v>
      </c>
      <c r="E26" s="660">
        <v>118560.0999</v>
      </c>
      <c r="F26" s="671">
        <v>0</v>
      </c>
      <c r="G26" s="671">
        <v>0</v>
      </c>
      <c r="H26" s="660">
        <v>0</v>
      </c>
      <c r="I26" s="660">
        <v>15551.116400000001</v>
      </c>
      <c r="J26" s="671">
        <v>3695.0938999999998</v>
      </c>
      <c r="K26" s="671">
        <v>11856.022499999999</v>
      </c>
      <c r="L26" s="671">
        <v>0</v>
      </c>
      <c r="M26" s="671">
        <v>0</v>
      </c>
      <c r="N26" s="671">
        <v>0</v>
      </c>
      <c r="O26" s="660"/>
    </row>
    <row r="27" spans="1:15">
      <c r="A27" s="473">
        <v>21</v>
      </c>
      <c r="B27" s="478" t="s">
        <v>583</v>
      </c>
      <c r="C27" s="668">
        <v>50698.731200000002</v>
      </c>
      <c r="D27" s="660">
        <v>21407.231199999998</v>
      </c>
      <c r="E27" s="660">
        <v>0</v>
      </c>
      <c r="F27" s="671">
        <v>29291.5</v>
      </c>
      <c r="G27" s="671">
        <v>0</v>
      </c>
      <c r="H27" s="660">
        <v>0</v>
      </c>
      <c r="I27" s="660">
        <v>9215.5859</v>
      </c>
      <c r="J27" s="671">
        <v>428.13589999999999</v>
      </c>
      <c r="K27" s="671">
        <v>0</v>
      </c>
      <c r="L27" s="671">
        <v>8787.4500000000007</v>
      </c>
      <c r="M27" s="671">
        <v>0</v>
      </c>
      <c r="N27" s="671">
        <v>0</v>
      </c>
      <c r="O27" s="660"/>
    </row>
    <row r="28" spans="1:15">
      <c r="A28" s="473">
        <v>22</v>
      </c>
      <c r="B28" s="478" t="s">
        <v>584</v>
      </c>
      <c r="C28" s="668">
        <v>62243.309800000003</v>
      </c>
      <c r="D28" s="660">
        <v>10301.9298</v>
      </c>
      <c r="E28" s="660">
        <v>0</v>
      </c>
      <c r="F28" s="671">
        <v>0</v>
      </c>
      <c r="G28" s="671">
        <v>0</v>
      </c>
      <c r="H28" s="660">
        <v>51941.38</v>
      </c>
      <c r="I28" s="660">
        <v>52147.422299999998</v>
      </c>
      <c r="J28" s="671">
        <v>206.04230000000001</v>
      </c>
      <c r="K28" s="671">
        <v>0</v>
      </c>
      <c r="L28" s="671">
        <v>0</v>
      </c>
      <c r="M28" s="671">
        <v>0</v>
      </c>
      <c r="N28" s="671">
        <v>51941.38</v>
      </c>
      <c r="O28" s="660"/>
    </row>
    <row r="29" spans="1:15">
      <c r="A29" s="473">
        <v>23</v>
      </c>
      <c r="B29" s="478" t="s">
        <v>585</v>
      </c>
      <c r="C29" s="668">
        <v>7767819.3371000001</v>
      </c>
      <c r="D29" s="660">
        <v>6596600.5783000002</v>
      </c>
      <c r="E29" s="660">
        <v>44456.616900000001</v>
      </c>
      <c r="F29" s="671">
        <v>978456.21660000004</v>
      </c>
      <c r="G29" s="671">
        <v>0</v>
      </c>
      <c r="H29" s="660">
        <v>148305.9253</v>
      </c>
      <c r="I29" s="660">
        <v>578220.48030000005</v>
      </c>
      <c r="J29" s="671">
        <v>131932.0097</v>
      </c>
      <c r="K29" s="671">
        <v>4445.6761999999999</v>
      </c>
      <c r="L29" s="671">
        <v>293536.86910000001</v>
      </c>
      <c r="M29" s="671">
        <v>0</v>
      </c>
      <c r="N29" s="671">
        <v>148305.9253</v>
      </c>
      <c r="O29" s="660"/>
    </row>
    <row r="30" spans="1:15">
      <c r="A30" s="473">
        <v>24</v>
      </c>
      <c r="B30" s="478" t="s">
        <v>699</v>
      </c>
      <c r="C30" s="668"/>
      <c r="D30" s="660"/>
      <c r="E30" s="660"/>
      <c r="F30" s="671"/>
      <c r="G30" s="671"/>
      <c r="H30" s="660"/>
      <c r="I30" s="660"/>
      <c r="J30" s="671"/>
      <c r="K30" s="671"/>
      <c r="L30" s="671"/>
      <c r="M30" s="671"/>
      <c r="N30" s="671"/>
      <c r="O30" s="660"/>
    </row>
    <row r="31" spans="1:15">
      <c r="A31" s="473">
        <v>25</v>
      </c>
      <c r="B31" s="478" t="s">
        <v>586</v>
      </c>
      <c r="C31" s="668">
        <v>6413492.3285999997</v>
      </c>
      <c r="D31" s="660">
        <v>5747342.5799000002</v>
      </c>
      <c r="E31" s="660">
        <v>289631.53159999999</v>
      </c>
      <c r="F31" s="671">
        <v>0</v>
      </c>
      <c r="G31" s="671">
        <v>247204.43919999999</v>
      </c>
      <c r="H31" s="660">
        <v>129313.7779</v>
      </c>
      <c r="I31" s="660">
        <v>396826.02730000002</v>
      </c>
      <c r="J31" s="671">
        <v>114946.85679999999</v>
      </c>
      <c r="K31" s="671">
        <v>28963.1574</v>
      </c>
      <c r="L31" s="671">
        <v>0</v>
      </c>
      <c r="M31" s="671">
        <v>123602.2352</v>
      </c>
      <c r="N31" s="671">
        <v>129313.7779</v>
      </c>
      <c r="O31" s="660"/>
    </row>
    <row r="32" spans="1:15">
      <c r="A32" s="473">
        <v>26</v>
      </c>
      <c r="B32" s="478" t="s">
        <v>696</v>
      </c>
      <c r="C32" s="668"/>
      <c r="D32" s="660"/>
      <c r="E32" s="660"/>
      <c r="F32" s="671"/>
      <c r="G32" s="671"/>
      <c r="H32" s="660"/>
      <c r="I32" s="660"/>
      <c r="J32" s="671"/>
      <c r="K32" s="671"/>
      <c r="L32" s="671"/>
      <c r="M32" s="671"/>
      <c r="N32" s="671"/>
      <c r="O32" s="660"/>
    </row>
    <row r="33" spans="1:15">
      <c r="A33" s="473">
        <v>27</v>
      </c>
      <c r="B33" s="498" t="s">
        <v>109</v>
      </c>
      <c r="C33" s="672">
        <v>80964858.183400005</v>
      </c>
      <c r="D33" s="660">
        <v>59967979.872099996</v>
      </c>
      <c r="E33" s="660">
        <v>15271478.7215</v>
      </c>
      <c r="F33" s="671">
        <v>4518864.0093999999</v>
      </c>
      <c r="G33" s="671">
        <v>849047.86280000012</v>
      </c>
      <c r="H33" s="660">
        <v>357487.71759999997</v>
      </c>
      <c r="I33" s="660">
        <v>4864178.4422000004</v>
      </c>
      <c r="J33" s="671">
        <v>1199359.5824</v>
      </c>
      <c r="K33" s="671">
        <v>1527147.9088999999</v>
      </c>
      <c r="L33" s="671">
        <v>1355659.2084000001</v>
      </c>
      <c r="M33" s="671">
        <v>424524.02489999996</v>
      </c>
      <c r="N33" s="671">
        <v>357487.71759999997</v>
      </c>
      <c r="O33" s="660"/>
    </row>
    <row r="34" spans="1:15">
      <c r="A34" s="480"/>
      <c r="B34" s="480"/>
      <c r="C34" s="480"/>
      <c r="D34" s="480"/>
      <c r="E34" s="480"/>
      <c r="H34" s="480"/>
      <c r="I34" s="480"/>
      <c r="O34" s="480"/>
    </row>
    <row r="35" spans="1:15">
      <c r="A35" s="480"/>
      <c r="B35" s="513"/>
      <c r="C35" s="513"/>
      <c r="D35" s="480"/>
      <c r="E35" s="480"/>
      <c r="H35" s="480"/>
      <c r="I35" s="480"/>
      <c r="O35" s="480"/>
    </row>
    <row r="36" spans="1:15">
      <c r="A36" s="480"/>
      <c r="B36" s="480"/>
      <c r="C36" s="480"/>
      <c r="D36" s="480"/>
      <c r="E36" s="480"/>
      <c r="H36" s="480"/>
      <c r="I36" s="480"/>
      <c r="O36" s="480"/>
    </row>
    <row r="37" spans="1:15">
      <c r="A37" s="480"/>
      <c r="B37" s="480"/>
      <c r="C37" s="480"/>
      <c r="D37" s="480"/>
      <c r="E37" s="480"/>
      <c r="H37" s="480"/>
      <c r="I37" s="480"/>
      <c r="O37" s="480"/>
    </row>
    <row r="38" spans="1:15">
      <c r="A38" s="480"/>
      <c r="B38" s="480"/>
      <c r="C38" s="480"/>
      <c r="D38" s="480"/>
      <c r="E38" s="480"/>
      <c r="H38" s="480"/>
      <c r="I38" s="480"/>
      <c r="O38" s="480"/>
    </row>
    <row r="39" spans="1:15">
      <c r="A39" s="480"/>
      <c r="B39" s="480"/>
      <c r="C39" s="480"/>
      <c r="D39" s="480"/>
      <c r="E39" s="480"/>
      <c r="H39" s="480"/>
      <c r="I39" s="480"/>
      <c r="O39" s="480"/>
    </row>
    <row r="40" spans="1:15">
      <c r="A40" s="480"/>
      <c r="B40" s="480"/>
      <c r="C40" s="480"/>
      <c r="D40" s="480"/>
      <c r="E40" s="480"/>
      <c r="H40" s="480"/>
      <c r="I40" s="480"/>
      <c r="O40" s="480"/>
    </row>
    <row r="41" spans="1:15">
      <c r="A41" s="514"/>
      <c r="B41" s="514"/>
      <c r="C41" s="514"/>
      <c r="D41" s="480"/>
      <c r="E41" s="480"/>
      <c r="H41" s="480"/>
      <c r="I41" s="480"/>
      <c r="O41" s="480"/>
    </row>
    <row r="42" spans="1:15">
      <c r="A42" s="514"/>
      <c r="B42" s="514"/>
      <c r="C42" s="514"/>
      <c r="D42" s="480"/>
      <c r="E42" s="480"/>
      <c r="H42" s="480"/>
      <c r="I42" s="480"/>
      <c r="O42" s="480"/>
    </row>
    <row r="43" spans="1:15">
      <c r="A43" s="480"/>
      <c r="B43" s="480"/>
      <c r="C43" s="480"/>
      <c r="D43" s="480"/>
      <c r="E43" s="480"/>
      <c r="H43" s="480"/>
      <c r="I43" s="480"/>
      <c r="O43" s="480"/>
    </row>
    <row r="44" spans="1:15">
      <c r="A44" s="480"/>
      <c r="B44" s="480"/>
      <c r="C44" s="480"/>
      <c r="D44" s="480"/>
      <c r="E44" s="480"/>
      <c r="H44" s="480"/>
      <c r="I44" s="480"/>
      <c r="O44" s="480"/>
    </row>
    <row r="45" spans="1:15">
      <c r="A45" s="480"/>
      <c r="B45" s="480"/>
      <c r="C45" s="480"/>
      <c r="D45" s="480"/>
      <c r="E45" s="480"/>
      <c r="H45" s="480"/>
      <c r="I45" s="480"/>
      <c r="O45" s="480"/>
    </row>
    <row r="46" spans="1:15">
      <c r="A46" s="480"/>
      <c r="B46" s="480"/>
      <c r="C46" s="480"/>
      <c r="D46" s="480"/>
      <c r="E46" s="480"/>
      <c r="H46" s="480"/>
      <c r="I46" s="480"/>
      <c r="O46" s="480"/>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C6" sqref="C6:K11"/>
    </sheetView>
  </sheetViews>
  <sheetFormatPr defaultColWidth="8.7109375" defaultRowHeight="12"/>
  <cols>
    <col min="1" max="1" width="11.85546875" style="524" bestFit="1" customWidth="1"/>
    <col min="2" max="2" width="80.140625" style="524" customWidth="1"/>
    <col min="3" max="3" width="17.140625" style="524" bestFit="1" customWidth="1"/>
    <col min="4" max="4" width="22.42578125" style="524" bestFit="1" customWidth="1"/>
    <col min="5" max="5" width="22.28515625" style="524" bestFit="1" customWidth="1"/>
    <col min="6" max="6" width="20.140625" style="524" bestFit="1" customWidth="1"/>
    <col min="7" max="7" width="20.85546875" style="524" bestFit="1" customWidth="1"/>
    <col min="8" max="8" width="23.42578125" style="524" bestFit="1" customWidth="1"/>
    <col min="9" max="9" width="22.140625" style="524" customWidth="1"/>
    <col min="10" max="10" width="19.140625" style="524" bestFit="1" customWidth="1"/>
    <col min="11" max="11" width="17.85546875" style="524" bestFit="1" customWidth="1"/>
    <col min="12" max="16384" width="8.7109375" style="524"/>
  </cols>
  <sheetData>
    <row r="1" spans="1:11" s="477" customFormat="1" ht="13.5">
      <c r="A1" s="467" t="s">
        <v>31</v>
      </c>
      <c r="B1" s="3" t="str">
        <f>'Info '!C2</f>
        <v>JSC Ziraat Bank Georgia</v>
      </c>
    </row>
    <row r="2" spans="1:11" s="477" customFormat="1" ht="13.5">
      <c r="A2" s="468" t="s">
        <v>32</v>
      </c>
      <c r="B2" s="504">
        <f>'1. key ratios '!B2</f>
        <v>44469</v>
      </c>
    </row>
    <row r="3" spans="1:11" s="477" customFormat="1" ht="12.75">
      <c r="A3" s="469" t="s">
        <v>677</v>
      </c>
    </row>
    <row r="4" spans="1:11">
      <c r="C4" s="525" t="s">
        <v>0</v>
      </c>
      <c r="D4" s="525" t="s">
        <v>1</v>
      </c>
      <c r="E4" s="525" t="s">
        <v>2</v>
      </c>
      <c r="F4" s="525" t="s">
        <v>3</v>
      </c>
      <c r="G4" s="525" t="s">
        <v>4</v>
      </c>
      <c r="H4" s="525" t="s">
        <v>5</v>
      </c>
      <c r="I4" s="525" t="s">
        <v>8</v>
      </c>
      <c r="J4" s="525" t="s">
        <v>9</v>
      </c>
      <c r="K4" s="525" t="s">
        <v>10</v>
      </c>
    </row>
    <row r="5" spans="1:11" ht="105" customHeight="1">
      <c r="A5" s="775" t="s">
        <v>678</v>
      </c>
      <c r="B5" s="776"/>
      <c r="C5" s="501" t="s">
        <v>679</v>
      </c>
      <c r="D5" s="501" t="s">
        <v>680</v>
      </c>
      <c r="E5" s="501" t="s">
        <v>681</v>
      </c>
      <c r="F5" s="526" t="s">
        <v>682</v>
      </c>
      <c r="G5" s="501" t="s">
        <v>683</v>
      </c>
      <c r="H5" s="501" t="s">
        <v>684</v>
      </c>
      <c r="I5" s="501" t="s">
        <v>685</v>
      </c>
      <c r="J5" s="501" t="s">
        <v>686</v>
      </c>
      <c r="K5" s="501" t="s">
        <v>687</v>
      </c>
    </row>
    <row r="6" spans="1:11" ht="12.75">
      <c r="A6" s="473">
        <v>1</v>
      </c>
      <c r="B6" s="473" t="s">
        <v>633</v>
      </c>
      <c r="C6" s="473">
        <v>302982</v>
      </c>
      <c r="D6" s="473"/>
      <c r="E6" s="473"/>
      <c r="F6" s="473"/>
      <c r="G6" s="473">
        <v>76758892.826100007</v>
      </c>
      <c r="H6" s="473"/>
      <c r="I6" s="473"/>
      <c r="J6" s="473">
        <v>2996329.9323999998</v>
      </c>
      <c r="K6" s="473">
        <v>906653.42489998369</v>
      </c>
    </row>
    <row r="7" spans="1:11" ht="12.75">
      <c r="A7" s="473">
        <v>2</v>
      </c>
      <c r="B7" s="473" t="s">
        <v>688</v>
      </c>
      <c r="C7" s="473"/>
      <c r="D7" s="473"/>
      <c r="E7" s="473"/>
      <c r="F7" s="473"/>
      <c r="G7" s="473"/>
      <c r="H7" s="473"/>
      <c r="I7" s="473"/>
      <c r="J7" s="473"/>
      <c r="K7" s="473"/>
    </row>
    <row r="8" spans="1:11" ht="12.75">
      <c r="A8" s="473">
        <v>3</v>
      </c>
      <c r="B8" s="473" t="s">
        <v>641</v>
      </c>
      <c r="C8" s="473">
        <v>1672139.0108</v>
      </c>
      <c r="D8" s="473"/>
      <c r="E8" s="473">
        <v>22127441.966499999</v>
      </c>
      <c r="F8" s="473"/>
      <c r="G8" s="473">
        <v>10676294.625399999</v>
      </c>
      <c r="H8" s="473"/>
      <c r="I8" s="473"/>
      <c r="J8" s="473">
        <v>45090</v>
      </c>
      <c r="K8" s="473">
        <v>0</v>
      </c>
    </row>
    <row r="9" spans="1:11" ht="12.75">
      <c r="A9" s="473">
        <v>4</v>
      </c>
      <c r="B9" s="499" t="s">
        <v>689</v>
      </c>
      <c r="C9" s="473"/>
      <c r="D9" s="473"/>
      <c r="E9" s="473"/>
      <c r="F9" s="473"/>
      <c r="G9" s="473">
        <v>5696988.3553999998</v>
      </c>
      <c r="H9" s="473"/>
      <c r="I9" s="473"/>
      <c r="J9" s="473">
        <v>27926.634399999999</v>
      </c>
      <c r="K9" s="473">
        <v>484.6</v>
      </c>
    </row>
    <row r="10" spans="1:11" ht="12.75">
      <c r="A10" s="473">
        <v>5</v>
      </c>
      <c r="B10" s="499" t="s">
        <v>690</v>
      </c>
      <c r="C10" s="473"/>
      <c r="D10" s="473"/>
      <c r="E10" s="473"/>
      <c r="F10" s="473"/>
      <c r="G10" s="473"/>
      <c r="H10" s="473"/>
      <c r="I10" s="473"/>
      <c r="J10" s="473"/>
      <c r="K10" s="473"/>
    </row>
    <row r="11" spans="1:11" ht="12.75">
      <c r="A11" s="473">
        <v>6</v>
      </c>
      <c r="B11" s="499" t="s">
        <v>691</v>
      </c>
      <c r="C11" s="473"/>
      <c r="D11" s="473"/>
      <c r="E11" s="473"/>
      <c r="F11" s="473"/>
      <c r="G11" s="473"/>
      <c r="H11" s="473"/>
      <c r="I11" s="473"/>
      <c r="J11" s="473"/>
      <c r="K11" s="473"/>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topLeftCell="N1" zoomScale="90" zoomScaleNormal="90" workbookViewId="0">
      <selection activeCell="C7" sqref="C7:S20"/>
    </sheetView>
  </sheetViews>
  <sheetFormatPr defaultRowHeight="15"/>
  <cols>
    <col min="1" max="1" width="10" bestFit="1" customWidth="1"/>
    <col min="2" max="2" width="71.7109375" customWidth="1"/>
    <col min="3" max="3" width="10.5703125" bestFit="1" customWidth="1"/>
    <col min="4" max="8" width="9.85546875" customWidth="1"/>
    <col min="9" max="9" width="10.5703125" bestFit="1" customWidth="1"/>
    <col min="10" max="14" width="11.85546875" customWidth="1"/>
    <col min="15" max="15" width="12.42578125" bestFit="1" customWidth="1"/>
    <col min="16" max="16" width="34.140625" bestFit="1" customWidth="1"/>
    <col min="17" max="17" width="34.140625" customWidth="1"/>
    <col min="18" max="18" width="33.5703125" bestFit="1" customWidth="1"/>
    <col min="19" max="19" width="36.5703125" bestFit="1" customWidth="1"/>
  </cols>
  <sheetData>
    <row r="1" spans="1:19">
      <c r="A1" s="467" t="s">
        <v>31</v>
      </c>
      <c r="B1" s="3" t="str">
        <f>'Info '!C2</f>
        <v>JSC Ziraat Bank Georgia</v>
      </c>
    </row>
    <row r="2" spans="1:19">
      <c r="A2" s="468" t="s">
        <v>32</v>
      </c>
      <c r="B2" s="504">
        <f>'1. key ratios '!B2</f>
        <v>44469</v>
      </c>
    </row>
    <row r="3" spans="1:19">
      <c r="A3" s="469" t="s">
        <v>717</v>
      </c>
      <c r="B3" s="477"/>
    </row>
    <row r="4" spans="1:19">
      <c r="A4" s="469"/>
      <c r="B4" s="477"/>
    </row>
    <row r="5" spans="1:19">
      <c r="A5" s="779" t="s">
        <v>718</v>
      </c>
      <c r="B5" s="779"/>
      <c r="C5" s="777" t="s">
        <v>737</v>
      </c>
      <c r="D5" s="777"/>
      <c r="E5" s="777"/>
      <c r="F5" s="777"/>
      <c r="G5" s="777"/>
      <c r="H5" s="777"/>
      <c r="I5" s="777" t="s">
        <v>739</v>
      </c>
      <c r="J5" s="777"/>
      <c r="K5" s="777"/>
      <c r="L5" s="777"/>
      <c r="M5" s="777"/>
      <c r="N5" s="778"/>
      <c r="O5" s="780" t="s">
        <v>719</v>
      </c>
      <c r="P5" s="780" t="s">
        <v>733</v>
      </c>
      <c r="Q5" s="780" t="s">
        <v>734</v>
      </c>
      <c r="R5" s="780" t="s">
        <v>738</v>
      </c>
      <c r="S5" s="780" t="s">
        <v>735</v>
      </c>
    </row>
    <row r="6" spans="1:19" ht="24" customHeight="1">
      <c r="A6" s="779"/>
      <c r="B6" s="779"/>
      <c r="C6" s="544"/>
      <c r="D6" s="543" t="s">
        <v>672</v>
      </c>
      <c r="E6" s="543" t="s">
        <v>673</v>
      </c>
      <c r="F6" s="543" t="s">
        <v>674</v>
      </c>
      <c r="G6" s="543" t="s">
        <v>675</v>
      </c>
      <c r="H6" s="543" t="s">
        <v>676</v>
      </c>
      <c r="I6" s="544"/>
      <c r="J6" s="543" t="s">
        <v>672</v>
      </c>
      <c r="K6" s="543" t="s">
        <v>673</v>
      </c>
      <c r="L6" s="543" t="s">
        <v>674</v>
      </c>
      <c r="M6" s="543" t="s">
        <v>675</v>
      </c>
      <c r="N6" s="547" t="s">
        <v>676</v>
      </c>
      <c r="O6" s="780"/>
      <c r="P6" s="780"/>
      <c r="Q6" s="780"/>
      <c r="R6" s="780"/>
      <c r="S6" s="780"/>
    </row>
    <row r="7" spans="1:19">
      <c r="A7" s="533">
        <v>1</v>
      </c>
      <c r="B7" s="538" t="s">
        <v>727</v>
      </c>
      <c r="C7" s="545"/>
      <c r="D7" s="545"/>
      <c r="E7" s="545"/>
      <c r="F7" s="545"/>
      <c r="G7" s="545"/>
      <c r="H7" s="545"/>
      <c r="I7" s="545"/>
      <c r="J7" s="545"/>
      <c r="K7" s="545"/>
      <c r="L7" s="545"/>
      <c r="M7" s="545"/>
      <c r="N7" s="545"/>
      <c r="O7" s="534"/>
      <c r="P7" s="534"/>
      <c r="Q7" s="534"/>
      <c r="R7" s="534"/>
      <c r="S7" s="534"/>
    </row>
    <row r="8" spans="1:19">
      <c r="A8" s="533">
        <v>2</v>
      </c>
      <c r="B8" s="539" t="s">
        <v>726</v>
      </c>
      <c r="C8" s="545">
        <v>3790284.9580000001</v>
      </c>
      <c r="D8" s="545">
        <v>3672551.9105000002</v>
      </c>
      <c r="E8" s="545">
        <v>48401.039799999999</v>
      </c>
      <c r="F8" s="545">
        <v>38052.0933</v>
      </c>
      <c r="G8" s="545">
        <v>2868.68</v>
      </c>
      <c r="H8" s="545">
        <v>28411.234399999998</v>
      </c>
      <c r="I8" s="545">
        <v>119552.3683</v>
      </c>
      <c r="J8" s="545">
        <v>73451.0628</v>
      </c>
      <c r="K8" s="545">
        <v>4840.1106</v>
      </c>
      <c r="L8" s="545">
        <v>11415.620500000001</v>
      </c>
      <c r="M8" s="545">
        <v>1434.34</v>
      </c>
      <c r="N8" s="545">
        <v>28411.234399999998</v>
      </c>
      <c r="O8" s="534">
        <v>112</v>
      </c>
      <c r="P8" s="534">
        <v>8.7888346447539997E-2</v>
      </c>
      <c r="Q8" s="534">
        <v>0.10003397737055</v>
      </c>
      <c r="R8" s="534">
        <v>0.11114019999999999</v>
      </c>
      <c r="S8" s="534">
        <v>46.922309800000001</v>
      </c>
    </row>
    <row r="9" spans="1:19">
      <c r="A9" s="533">
        <v>3</v>
      </c>
      <c r="B9" s="539" t="s">
        <v>725</v>
      </c>
      <c r="C9" s="545"/>
      <c r="D9" s="545"/>
      <c r="E9" s="545"/>
      <c r="F9" s="545"/>
      <c r="G9" s="545"/>
      <c r="H9" s="545"/>
      <c r="I9" s="545"/>
      <c r="J9" s="545"/>
      <c r="K9" s="545"/>
      <c r="L9" s="545"/>
      <c r="M9" s="545"/>
      <c r="N9" s="545"/>
      <c r="O9" s="534"/>
      <c r="P9" s="534"/>
      <c r="Q9" s="534"/>
      <c r="R9" s="534"/>
      <c r="S9" s="534"/>
    </row>
    <row r="10" spans="1:19">
      <c r="A10" s="533">
        <v>4</v>
      </c>
      <c r="B10" s="539" t="s">
        <v>724</v>
      </c>
      <c r="C10" s="545"/>
      <c r="D10" s="545"/>
      <c r="E10" s="545"/>
      <c r="F10" s="545"/>
      <c r="G10" s="545"/>
      <c r="H10" s="545"/>
      <c r="I10" s="545"/>
      <c r="J10" s="545"/>
      <c r="K10" s="545"/>
      <c r="L10" s="545"/>
      <c r="M10" s="545"/>
      <c r="N10" s="545"/>
      <c r="O10" s="534"/>
      <c r="P10" s="534"/>
      <c r="Q10" s="534"/>
      <c r="R10" s="534"/>
      <c r="S10" s="534"/>
    </row>
    <row r="11" spans="1:19">
      <c r="A11" s="533">
        <v>5</v>
      </c>
      <c r="B11" s="539" t="s">
        <v>723</v>
      </c>
      <c r="C11" s="545"/>
      <c r="D11" s="545"/>
      <c r="E11" s="545"/>
      <c r="F11" s="545"/>
      <c r="G11" s="545"/>
      <c r="H11" s="545"/>
      <c r="I11" s="545"/>
      <c r="J11" s="545"/>
      <c r="K11" s="545"/>
      <c r="L11" s="545"/>
      <c r="M11" s="545"/>
      <c r="N11" s="545"/>
      <c r="O11" s="534"/>
      <c r="P11" s="534"/>
      <c r="Q11" s="534"/>
      <c r="R11" s="534"/>
      <c r="S11" s="534"/>
    </row>
    <row r="12" spans="1:19">
      <c r="A12" s="533">
        <v>6</v>
      </c>
      <c r="B12" s="539" t="s">
        <v>722</v>
      </c>
      <c r="C12" s="545"/>
      <c r="D12" s="545"/>
      <c r="E12" s="545"/>
      <c r="F12" s="545"/>
      <c r="G12" s="545"/>
      <c r="H12" s="545"/>
      <c r="I12" s="545"/>
      <c r="J12" s="545"/>
      <c r="K12" s="545"/>
      <c r="L12" s="545"/>
      <c r="M12" s="545"/>
      <c r="N12" s="545"/>
      <c r="O12" s="534"/>
      <c r="P12" s="534"/>
      <c r="Q12" s="534"/>
      <c r="R12" s="534"/>
      <c r="S12" s="534"/>
    </row>
    <row r="13" spans="1:19">
      <c r="A13" s="533">
        <v>7</v>
      </c>
      <c r="B13" s="539" t="s">
        <v>721</v>
      </c>
      <c r="C13" s="545">
        <v>6632404.8481999999</v>
      </c>
      <c r="D13" s="545">
        <v>4933206.9654000001</v>
      </c>
      <c r="E13" s="545">
        <v>438580.8224</v>
      </c>
      <c r="F13" s="545">
        <v>512105.91100000002</v>
      </c>
      <c r="G13" s="545">
        <v>419434.66619999998</v>
      </c>
      <c r="H13" s="545">
        <v>329076.48320000002</v>
      </c>
      <c r="I13" s="545">
        <v>834947.83629999997</v>
      </c>
      <c r="J13" s="545">
        <v>98664.1158</v>
      </c>
      <c r="K13" s="545">
        <v>43858.090300000003</v>
      </c>
      <c r="L13" s="545">
        <v>153631.79829999999</v>
      </c>
      <c r="M13" s="545">
        <v>209717.3487</v>
      </c>
      <c r="N13" s="545">
        <v>329076.48320000002</v>
      </c>
      <c r="O13" s="534">
        <v>61</v>
      </c>
      <c r="P13" s="534">
        <v>0.12310559006210001</v>
      </c>
      <c r="Q13" s="534">
        <v>0.13017826086956</v>
      </c>
      <c r="R13" s="534">
        <v>9.0402999999999997E-2</v>
      </c>
      <c r="S13" s="534">
        <v>74.225085100000001</v>
      </c>
    </row>
    <row r="14" spans="1:19">
      <c r="A14" s="548">
        <v>7.1</v>
      </c>
      <c r="B14" s="540" t="s">
        <v>730</v>
      </c>
      <c r="C14" s="545">
        <v>6632404.8481999999</v>
      </c>
      <c r="D14" s="545">
        <v>4933206.9654000001</v>
      </c>
      <c r="E14" s="545">
        <v>438580.8224</v>
      </c>
      <c r="F14" s="545">
        <v>512105.91100000002</v>
      </c>
      <c r="G14" s="545">
        <v>419434.66619999998</v>
      </c>
      <c r="H14" s="545">
        <v>329076.48320000002</v>
      </c>
      <c r="I14" s="545">
        <v>834947.83629999997</v>
      </c>
      <c r="J14" s="545">
        <v>98664.1158</v>
      </c>
      <c r="K14" s="545">
        <v>43858.090300000003</v>
      </c>
      <c r="L14" s="545">
        <v>153631.79829999999</v>
      </c>
      <c r="M14" s="545">
        <v>209717.3487</v>
      </c>
      <c r="N14" s="545">
        <v>329076.48320000002</v>
      </c>
      <c r="O14" s="534">
        <v>61</v>
      </c>
      <c r="P14" s="534">
        <v>0.12310559006210001</v>
      </c>
      <c r="Q14" s="534">
        <v>0.13017826086956</v>
      </c>
      <c r="R14" s="534">
        <v>9.0402999999999997E-2</v>
      </c>
      <c r="S14" s="534">
        <v>74.225085100000001</v>
      </c>
    </row>
    <row r="15" spans="1:19">
      <c r="A15" s="548">
        <v>7.2</v>
      </c>
      <c r="B15" s="540" t="s">
        <v>732</v>
      </c>
      <c r="C15" s="545"/>
      <c r="D15" s="545"/>
      <c r="E15" s="545"/>
      <c r="F15" s="545"/>
      <c r="G15" s="545"/>
      <c r="H15" s="545"/>
      <c r="I15" s="545"/>
      <c r="J15" s="545"/>
      <c r="K15" s="545"/>
      <c r="L15" s="545"/>
      <c r="M15" s="545"/>
      <c r="N15" s="545"/>
      <c r="O15" s="534"/>
      <c r="P15" s="534"/>
      <c r="Q15" s="534"/>
      <c r="R15" s="534"/>
      <c r="S15" s="534"/>
    </row>
    <row r="16" spans="1:19">
      <c r="A16" s="548">
        <v>7.3</v>
      </c>
      <c r="B16" s="540" t="s">
        <v>729</v>
      </c>
      <c r="C16" s="545"/>
      <c r="D16" s="545"/>
      <c r="E16" s="545"/>
      <c r="F16" s="545"/>
      <c r="G16" s="545"/>
      <c r="H16" s="545"/>
      <c r="I16" s="545"/>
      <c r="J16" s="545"/>
      <c r="K16" s="545"/>
      <c r="L16" s="545"/>
      <c r="M16" s="545"/>
      <c r="N16" s="545"/>
      <c r="O16" s="534"/>
      <c r="P16" s="534"/>
      <c r="Q16" s="534"/>
      <c r="R16" s="534"/>
      <c r="S16" s="534"/>
    </row>
    <row r="17" spans="1:19">
      <c r="A17" s="533">
        <v>8</v>
      </c>
      <c r="B17" s="539" t="s">
        <v>728</v>
      </c>
      <c r="C17" s="545"/>
      <c r="D17" s="545"/>
      <c r="E17" s="545"/>
      <c r="F17" s="545"/>
      <c r="G17" s="545"/>
      <c r="H17" s="545"/>
      <c r="I17" s="545"/>
      <c r="J17" s="545"/>
      <c r="K17" s="545"/>
      <c r="L17" s="545"/>
      <c r="M17" s="545"/>
      <c r="N17" s="545"/>
      <c r="O17" s="534"/>
      <c r="P17" s="534"/>
      <c r="Q17" s="534"/>
      <c r="R17" s="534"/>
      <c r="S17" s="534"/>
    </row>
    <row r="18" spans="1:19">
      <c r="A18" s="535">
        <v>9</v>
      </c>
      <c r="B18" s="541" t="s">
        <v>720</v>
      </c>
      <c r="C18" s="546"/>
      <c r="D18" s="546"/>
      <c r="E18" s="546"/>
      <c r="F18" s="546"/>
      <c r="G18" s="546"/>
      <c r="H18" s="546"/>
      <c r="I18" s="546"/>
      <c r="J18" s="546"/>
      <c r="K18" s="546"/>
      <c r="L18" s="546"/>
      <c r="M18" s="546"/>
      <c r="N18" s="546"/>
      <c r="O18" s="536"/>
      <c r="P18" s="536"/>
      <c r="Q18" s="536"/>
      <c r="R18" s="536"/>
      <c r="S18" s="536"/>
    </row>
    <row r="19" spans="1:19">
      <c r="A19" s="537">
        <v>10</v>
      </c>
      <c r="B19" s="542" t="s">
        <v>731</v>
      </c>
      <c r="C19" s="545">
        <v>10422689.8062</v>
      </c>
      <c r="D19" s="545">
        <v>8605758.8759000003</v>
      </c>
      <c r="E19" s="545">
        <v>486981.86219999997</v>
      </c>
      <c r="F19" s="545">
        <v>550158.00430000003</v>
      </c>
      <c r="G19" s="545">
        <v>422303.34619999997</v>
      </c>
      <c r="H19" s="545">
        <v>357487.71760000003</v>
      </c>
      <c r="I19" s="545">
        <v>954500.20459999994</v>
      </c>
      <c r="J19" s="545">
        <v>172115.17859999998</v>
      </c>
      <c r="K19" s="545">
        <v>48698.200900000003</v>
      </c>
      <c r="L19" s="545">
        <v>165047.41879999998</v>
      </c>
      <c r="M19" s="545">
        <v>211151.6887</v>
      </c>
      <c r="N19" s="545">
        <v>357487.71760000003</v>
      </c>
      <c r="O19" s="534">
        <v>173</v>
      </c>
      <c r="P19" s="534">
        <v>9.3384906209000001E-2</v>
      </c>
      <c r="Q19" s="534">
        <v>0.10473877078171</v>
      </c>
      <c r="R19" s="534">
        <v>9.7944199999999995E-2</v>
      </c>
      <c r="S19" s="534">
        <v>64.296237500000004</v>
      </c>
    </row>
    <row r="20" spans="1:19" ht="25.5">
      <c r="A20" s="548">
        <v>10.1</v>
      </c>
      <c r="B20" s="540" t="s">
        <v>736</v>
      </c>
      <c r="C20" s="545"/>
      <c r="D20" s="545"/>
      <c r="E20" s="545"/>
      <c r="F20" s="545"/>
      <c r="G20" s="545"/>
      <c r="H20" s="545"/>
      <c r="I20" s="545"/>
      <c r="J20" s="545"/>
      <c r="K20" s="545"/>
      <c r="L20" s="545"/>
      <c r="M20" s="545"/>
      <c r="N20" s="545"/>
      <c r="O20" s="534"/>
      <c r="P20" s="534"/>
      <c r="Q20" s="534"/>
      <c r="R20" s="534"/>
      <c r="S20" s="534"/>
    </row>
  </sheetData>
  <mergeCells count="8">
    <mergeCell ref="C5:H5"/>
    <mergeCell ref="I5:N5"/>
    <mergeCell ref="A5:B6"/>
    <mergeCell ref="S5:S6"/>
    <mergeCell ref="R5:R6"/>
    <mergeCell ref="Q5:Q6"/>
    <mergeCell ref="P5:P6"/>
    <mergeCell ref="O5: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pane xSplit="1" ySplit="5" topLeftCell="B6" activePane="bottomRight" state="frozen"/>
      <selection activeCell="B9" sqref="B9"/>
      <selection pane="topRight" activeCell="B9" sqref="B9"/>
      <selection pane="bottomLeft" activeCell="B9" sqref="B9"/>
      <selection pane="bottomRight" activeCell="B2" sqref="B2"/>
    </sheetView>
  </sheetViews>
  <sheetFormatPr defaultColWidth="9.140625" defaultRowHeight="14.25"/>
  <cols>
    <col min="1" max="1" width="9.5703125" style="4" bestFit="1" customWidth="1"/>
    <col min="2" max="2" width="55.140625" style="4" bestFit="1" customWidth="1"/>
    <col min="3" max="3" width="11.7109375" style="4" customWidth="1"/>
    <col min="4" max="4" width="13.28515625" style="4" customWidth="1"/>
    <col min="5" max="5" width="14.5703125" style="4" customWidth="1"/>
    <col min="6" max="6" width="11.7109375" style="4" customWidth="1"/>
    <col min="7" max="7" width="13.7109375" style="4" customWidth="1"/>
    <col min="8" max="8" width="14.5703125" style="4" customWidth="1"/>
    <col min="9" max="16384" width="9.140625" style="5"/>
  </cols>
  <sheetData>
    <row r="1" spans="1:8">
      <c r="A1" s="2" t="s">
        <v>31</v>
      </c>
      <c r="B1" s="4" t="str">
        <f>'Info '!C2</f>
        <v>JSC Ziraat Bank Georgia</v>
      </c>
    </row>
    <row r="2" spans="1:8">
      <c r="A2" s="2" t="s">
        <v>32</v>
      </c>
      <c r="B2" s="422">
        <f>'1. key ratios '!B2</f>
        <v>44469</v>
      </c>
    </row>
    <row r="3" spans="1:8">
      <c r="A3" s="2"/>
    </row>
    <row r="4" spans="1:8" ht="15" thickBot="1">
      <c r="A4" s="17" t="s">
        <v>33</v>
      </c>
      <c r="B4" s="18" t="s">
        <v>34</v>
      </c>
      <c r="C4" s="17"/>
      <c r="D4" s="19"/>
      <c r="E4" s="19"/>
      <c r="F4" s="20"/>
      <c r="G4" s="20"/>
      <c r="H4" s="21" t="s">
        <v>74</v>
      </c>
    </row>
    <row r="5" spans="1:8">
      <c r="A5" s="22"/>
      <c r="B5" s="23"/>
      <c r="C5" s="675" t="s">
        <v>69</v>
      </c>
      <c r="D5" s="676"/>
      <c r="E5" s="677"/>
      <c r="F5" s="675" t="s">
        <v>73</v>
      </c>
      <c r="G5" s="676"/>
      <c r="H5" s="678"/>
    </row>
    <row r="6" spans="1:8">
      <c r="A6" s="24" t="s">
        <v>6</v>
      </c>
      <c r="B6" s="25" t="s">
        <v>35</v>
      </c>
      <c r="C6" s="26" t="s">
        <v>70</v>
      </c>
      <c r="D6" s="26" t="s">
        <v>71</v>
      </c>
      <c r="E6" s="26" t="s">
        <v>72</v>
      </c>
      <c r="F6" s="26" t="s">
        <v>70</v>
      </c>
      <c r="G6" s="26" t="s">
        <v>71</v>
      </c>
      <c r="H6" s="27" t="s">
        <v>72</v>
      </c>
    </row>
    <row r="7" spans="1:8" ht="15.75">
      <c r="A7" s="24">
        <v>1</v>
      </c>
      <c r="B7" s="28" t="s">
        <v>36</v>
      </c>
      <c r="C7" s="567">
        <v>2643163.77</v>
      </c>
      <c r="D7" s="567">
        <v>7038779.0718999999</v>
      </c>
      <c r="E7" s="568">
        <f>C7+D7</f>
        <v>9681942.8419000003</v>
      </c>
      <c r="F7" s="569">
        <v>1796018.23</v>
      </c>
      <c r="G7" s="570">
        <v>4613595.6841000002</v>
      </c>
      <c r="H7" s="571">
        <f>F7+G7</f>
        <v>6409613.9141000006</v>
      </c>
    </row>
    <row r="8" spans="1:8" ht="15.75">
      <c r="A8" s="24">
        <v>2</v>
      </c>
      <c r="B8" s="28" t="s">
        <v>37</v>
      </c>
      <c r="C8" s="567">
        <v>2426738.59</v>
      </c>
      <c r="D8" s="567">
        <v>24099845.702399999</v>
      </c>
      <c r="E8" s="568">
        <f t="shared" ref="E8:E20" si="0">C8+D8</f>
        <v>26526584.292399999</v>
      </c>
      <c r="F8" s="569">
        <v>3662055.35</v>
      </c>
      <c r="G8" s="570">
        <v>26412598.720700003</v>
      </c>
      <c r="H8" s="571">
        <f t="shared" ref="H8:H40" si="1">F8+G8</f>
        <v>30074654.070700005</v>
      </c>
    </row>
    <row r="9" spans="1:8" ht="15.75">
      <c r="A9" s="24">
        <v>3</v>
      </c>
      <c r="B9" s="28" t="s">
        <v>38</v>
      </c>
      <c r="C9" s="567">
        <v>12028752.15</v>
      </c>
      <c r="D9" s="567">
        <v>2203061.1353000002</v>
      </c>
      <c r="E9" s="568">
        <f t="shared" si="0"/>
        <v>14231813.285300002</v>
      </c>
      <c r="F9" s="569">
        <v>21001.41</v>
      </c>
      <c r="G9" s="570">
        <v>5494189.7286</v>
      </c>
      <c r="H9" s="571">
        <f t="shared" si="1"/>
        <v>5515191.1386000002</v>
      </c>
    </row>
    <row r="10" spans="1:8" ht="15.75">
      <c r="A10" s="24">
        <v>4</v>
      </c>
      <c r="B10" s="28" t="s">
        <v>39</v>
      </c>
      <c r="C10" s="567">
        <v>0</v>
      </c>
      <c r="D10" s="567">
        <v>0</v>
      </c>
      <c r="E10" s="568">
        <f t="shared" si="0"/>
        <v>0</v>
      </c>
      <c r="F10" s="569">
        <v>0</v>
      </c>
      <c r="G10" s="570">
        <v>0</v>
      </c>
      <c r="H10" s="571">
        <f t="shared" si="1"/>
        <v>0</v>
      </c>
    </row>
    <row r="11" spans="1:8" ht="15.75">
      <c r="A11" s="24">
        <v>5</v>
      </c>
      <c r="B11" s="28" t="s">
        <v>40</v>
      </c>
      <c r="C11" s="567">
        <v>2447907.2800000003</v>
      </c>
      <c r="D11" s="567">
        <v>0</v>
      </c>
      <c r="E11" s="568">
        <f t="shared" si="0"/>
        <v>2447907.2800000003</v>
      </c>
      <c r="F11" s="569">
        <v>23640539.789999999</v>
      </c>
      <c r="G11" s="570">
        <v>0</v>
      </c>
      <c r="H11" s="571">
        <f t="shared" si="1"/>
        <v>23640539.789999999</v>
      </c>
    </row>
    <row r="12" spans="1:8" ht="15.75">
      <c r="A12" s="24">
        <v>6.1</v>
      </c>
      <c r="B12" s="29" t="s">
        <v>41</v>
      </c>
      <c r="C12" s="567">
        <v>52099052.090000004</v>
      </c>
      <c r="D12" s="567">
        <v>28865806.093400002</v>
      </c>
      <c r="E12" s="568">
        <f t="shared" si="0"/>
        <v>80964858.183400005</v>
      </c>
      <c r="F12" s="569">
        <v>34324944.43</v>
      </c>
      <c r="G12" s="570">
        <v>17176592.549800001</v>
      </c>
      <c r="H12" s="571">
        <f t="shared" si="1"/>
        <v>51501536.979800001</v>
      </c>
    </row>
    <row r="13" spans="1:8" ht="15.75">
      <c r="A13" s="24">
        <v>6.2</v>
      </c>
      <c r="B13" s="29" t="s">
        <v>42</v>
      </c>
      <c r="C13" s="567">
        <v>-2710786.03</v>
      </c>
      <c r="D13" s="567">
        <v>-2153392.4122000001</v>
      </c>
      <c r="E13" s="568">
        <f t="shared" si="0"/>
        <v>-4864178.4421999995</v>
      </c>
      <c r="F13" s="569">
        <v>-2375434.96</v>
      </c>
      <c r="G13" s="570">
        <v>-1595644.5832</v>
      </c>
      <c r="H13" s="571">
        <f t="shared" si="1"/>
        <v>-3971079.5432000002</v>
      </c>
    </row>
    <row r="14" spans="1:8" ht="15.75">
      <c r="A14" s="24">
        <v>6</v>
      </c>
      <c r="B14" s="28" t="s">
        <v>43</v>
      </c>
      <c r="C14" s="568">
        <f>C12-C13</f>
        <v>54809838.120000005</v>
      </c>
      <c r="D14" s="568">
        <f>D12-D13</f>
        <v>31019198.505600002</v>
      </c>
      <c r="E14" s="568">
        <f t="shared" si="0"/>
        <v>85829036.62560001</v>
      </c>
      <c r="F14" s="568">
        <f>F12-F13</f>
        <v>36700379.390000001</v>
      </c>
      <c r="G14" s="568">
        <f>G12-G13</f>
        <v>18772237.133000001</v>
      </c>
      <c r="H14" s="571">
        <f t="shared" si="1"/>
        <v>55472616.523000002</v>
      </c>
    </row>
    <row r="15" spans="1:8" ht="15.75">
      <c r="A15" s="24">
        <v>7</v>
      </c>
      <c r="B15" s="28" t="s">
        <v>44</v>
      </c>
      <c r="C15" s="567">
        <v>385376.01999999996</v>
      </c>
      <c r="D15" s="567">
        <v>113011.7797</v>
      </c>
      <c r="E15" s="568">
        <f t="shared" si="0"/>
        <v>498387.79969999997</v>
      </c>
      <c r="F15" s="569">
        <v>1746122.0399999998</v>
      </c>
      <c r="G15" s="570">
        <v>215909.61980000001</v>
      </c>
      <c r="H15" s="571">
        <f t="shared" si="1"/>
        <v>1962031.6597999998</v>
      </c>
    </row>
    <row r="16" spans="1:8" ht="15.75">
      <c r="A16" s="24">
        <v>8</v>
      </c>
      <c r="B16" s="28" t="s">
        <v>199</v>
      </c>
      <c r="C16" s="567">
        <v>62320</v>
      </c>
      <c r="D16" s="567">
        <v>0</v>
      </c>
      <c r="E16" s="568">
        <f t="shared" si="0"/>
        <v>62320</v>
      </c>
      <c r="F16" s="569">
        <v>68395</v>
      </c>
      <c r="G16" s="567">
        <v>0</v>
      </c>
      <c r="H16" s="571">
        <f t="shared" si="1"/>
        <v>68395</v>
      </c>
    </row>
    <row r="17" spans="1:8" ht="15.75">
      <c r="A17" s="24">
        <v>9</v>
      </c>
      <c r="B17" s="28" t="s">
        <v>45</v>
      </c>
      <c r="C17" s="567">
        <v>0</v>
      </c>
      <c r="D17" s="567">
        <v>0</v>
      </c>
      <c r="E17" s="568">
        <f t="shared" si="0"/>
        <v>0</v>
      </c>
      <c r="F17" s="569">
        <v>0</v>
      </c>
      <c r="G17" s="567">
        <v>0</v>
      </c>
      <c r="H17" s="571">
        <f t="shared" si="1"/>
        <v>0</v>
      </c>
    </row>
    <row r="18" spans="1:8" ht="15.75">
      <c r="A18" s="24">
        <v>10</v>
      </c>
      <c r="B18" s="28" t="s">
        <v>46</v>
      </c>
      <c r="C18" s="567">
        <v>6272668.8099999996</v>
      </c>
      <c r="D18" s="567">
        <v>0</v>
      </c>
      <c r="E18" s="568">
        <f t="shared" si="0"/>
        <v>6272668.8099999996</v>
      </c>
      <c r="F18" s="569">
        <v>6708078.3099999996</v>
      </c>
      <c r="G18" s="567">
        <v>0</v>
      </c>
      <c r="H18" s="571">
        <f t="shared" si="1"/>
        <v>6708078.3099999996</v>
      </c>
    </row>
    <row r="19" spans="1:8" ht="15.75">
      <c r="A19" s="24">
        <v>11</v>
      </c>
      <c r="B19" s="28" t="s">
        <v>47</v>
      </c>
      <c r="C19" s="567">
        <v>388327.96</v>
      </c>
      <c r="D19" s="567">
        <v>390631.47039999999</v>
      </c>
      <c r="E19" s="568">
        <f t="shared" si="0"/>
        <v>778959.43039999995</v>
      </c>
      <c r="F19" s="569">
        <v>1543259.3499999999</v>
      </c>
      <c r="G19" s="570">
        <v>408771.77919999999</v>
      </c>
      <c r="H19" s="571">
        <f t="shared" si="1"/>
        <v>1952031.1291999999</v>
      </c>
    </row>
    <row r="20" spans="1:8" ht="15.75">
      <c r="A20" s="24">
        <v>12</v>
      </c>
      <c r="B20" s="31" t="s">
        <v>48</v>
      </c>
      <c r="C20" s="568">
        <f>SUM(C7:C11)+SUM(C14:C19)</f>
        <v>81465092.700000018</v>
      </c>
      <c r="D20" s="568">
        <f>SUM(D7:D11)+SUM(D14:D19)</f>
        <v>64864527.665299997</v>
      </c>
      <c r="E20" s="568">
        <f t="shared" si="0"/>
        <v>146329620.3653</v>
      </c>
      <c r="F20" s="568">
        <f>SUM(F7:F11)+SUM(F14:F19)</f>
        <v>75885848.870000005</v>
      </c>
      <c r="G20" s="568">
        <f>SUM(G7:G11)+SUM(G14:G19)</f>
        <v>55917302.665400013</v>
      </c>
      <c r="H20" s="571">
        <f t="shared" si="1"/>
        <v>131803151.53540002</v>
      </c>
    </row>
    <row r="21" spans="1:8" ht="15.75">
      <c r="A21" s="24"/>
      <c r="B21" s="25" t="s">
        <v>49</v>
      </c>
      <c r="C21" s="572"/>
      <c r="D21" s="572"/>
      <c r="E21" s="572"/>
      <c r="F21" s="573"/>
      <c r="G21" s="574"/>
      <c r="H21" s="575"/>
    </row>
    <row r="22" spans="1:8" ht="15.75">
      <c r="A22" s="24">
        <v>13</v>
      </c>
      <c r="B22" s="28" t="s">
        <v>50</v>
      </c>
      <c r="C22" s="567">
        <v>0</v>
      </c>
      <c r="D22" s="567">
        <v>2342100</v>
      </c>
      <c r="E22" s="568">
        <f>C22+D22</f>
        <v>2342100</v>
      </c>
      <c r="F22" s="569">
        <v>0</v>
      </c>
      <c r="G22" s="570">
        <v>2465850</v>
      </c>
      <c r="H22" s="571">
        <f t="shared" si="1"/>
        <v>2465850</v>
      </c>
    </row>
    <row r="23" spans="1:8" ht="15.75">
      <c r="A23" s="24">
        <v>14</v>
      </c>
      <c r="B23" s="28" t="s">
        <v>51</v>
      </c>
      <c r="C23" s="567">
        <v>11020099.129999999</v>
      </c>
      <c r="D23" s="567">
        <v>37881627.341299996</v>
      </c>
      <c r="E23" s="568">
        <f t="shared" ref="E23:E40" si="2">C23+D23</f>
        <v>48901726.471299991</v>
      </c>
      <c r="F23" s="569">
        <v>8772163.8399999999</v>
      </c>
      <c r="G23" s="570">
        <v>31169639.629300002</v>
      </c>
      <c r="H23" s="571">
        <f t="shared" si="1"/>
        <v>39941803.469300002</v>
      </c>
    </row>
    <row r="24" spans="1:8" ht="15.75">
      <c r="A24" s="24">
        <v>15</v>
      </c>
      <c r="B24" s="28" t="s">
        <v>52</v>
      </c>
      <c r="C24" s="567">
        <v>2665568.8199999998</v>
      </c>
      <c r="D24" s="567">
        <v>4869302.7950999998</v>
      </c>
      <c r="E24" s="568">
        <f t="shared" si="2"/>
        <v>7534871.6151000001</v>
      </c>
      <c r="F24" s="569">
        <v>2699964.23</v>
      </c>
      <c r="G24" s="570">
        <v>12049368.5076</v>
      </c>
      <c r="H24" s="571">
        <f t="shared" si="1"/>
        <v>14749332.737600001</v>
      </c>
    </row>
    <row r="25" spans="1:8" ht="15.75">
      <c r="A25" s="24">
        <v>16</v>
      </c>
      <c r="B25" s="28" t="s">
        <v>53</v>
      </c>
      <c r="C25" s="567">
        <v>276340</v>
      </c>
      <c r="D25" s="567">
        <v>14991162.0769</v>
      </c>
      <c r="E25" s="568">
        <f t="shared" si="2"/>
        <v>15267502.0769</v>
      </c>
      <c r="F25" s="569">
        <v>515513.04</v>
      </c>
      <c r="G25" s="570">
        <v>6259588.2408999996</v>
      </c>
      <c r="H25" s="571">
        <f t="shared" si="1"/>
        <v>6775101.2808999997</v>
      </c>
    </row>
    <row r="26" spans="1:8" ht="15.75">
      <c r="A26" s="24">
        <v>17</v>
      </c>
      <c r="B26" s="28" t="s">
        <v>54</v>
      </c>
      <c r="C26" s="572">
        <v>0</v>
      </c>
      <c r="D26" s="572">
        <v>0</v>
      </c>
      <c r="E26" s="568">
        <f t="shared" si="2"/>
        <v>0</v>
      </c>
      <c r="F26" s="573">
        <v>0</v>
      </c>
      <c r="G26" s="574">
        <v>0</v>
      </c>
      <c r="H26" s="571">
        <f t="shared" si="1"/>
        <v>0</v>
      </c>
    </row>
    <row r="27" spans="1:8" ht="15.75">
      <c r="A27" s="24">
        <v>18</v>
      </c>
      <c r="B27" s="28" t="s">
        <v>55</v>
      </c>
      <c r="C27" s="567">
        <v>0</v>
      </c>
      <c r="D27" s="567">
        <v>0</v>
      </c>
      <c r="E27" s="568">
        <f t="shared" si="2"/>
        <v>0</v>
      </c>
      <c r="F27" s="569">
        <v>0</v>
      </c>
      <c r="G27" s="570">
        <v>0</v>
      </c>
      <c r="H27" s="571">
        <f t="shared" si="1"/>
        <v>0</v>
      </c>
    </row>
    <row r="28" spans="1:8" ht="15.75">
      <c r="A28" s="24">
        <v>19</v>
      </c>
      <c r="B28" s="28" t="s">
        <v>56</v>
      </c>
      <c r="C28" s="567">
        <v>33031.410000000003</v>
      </c>
      <c r="D28" s="567">
        <v>49865.935100000002</v>
      </c>
      <c r="E28" s="568">
        <f t="shared" si="2"/>
        <v>82897.345100000006</v>
      </c>
      <c r="F28" s="569">
        <v>41217.74</v>
      </c>
      <c r="G28" s="570">
        <v>164651.98099999997</v>
      </c>
      <c r="H28" s="571">
        <f t="shared" si="1"/>
        <v>205869.72099999996</v>
      </c>
    </row>
    <row r="29" spans="1:8" ht="15.75">
      <c r="A29" s="24">
        <v>20</v>
      </c>
      <c r="B29" s="28" t="s">
        <v>57</v>
      </c>
      <c r="C29" s="567">
        <v>974289.32000000007</v>
      </c>
      <c r="D29" s="567">
        <v>2343147.7508999999</v>
      </c>
      <c r="E29" s="568">
        <f t="shared" si="2"/>
        <v>3317437.0708999997</v>
      </c>
      <c r="F29" s="569">
        <v>1189198.81</v>
      </c>
      <c r="G29" s="570">
        <v>2294789.9136000001</v>
      </c>
      <c r="H29" s="571">
        <f t="shared" si="1"/>
        <v>3483988.7236000001</v>
      </c>
    </row>
    <row r="30" spans="1:8" ht="15.75">
      <c r="A30" s="24">
        <v>21</v>
      </c>
      <c r="B30" s="28" t="s">
        <v>58</v>
      </c>
      <c r="C30" s="567">
        <v>0</v>
      </c>
      <c r="D30" s="567">
        <v>0</v>
      </c>
      <c r="E30" s="568">
        <f t="shared" si="2"/>
        <v>0</v>
      </c>
      <c r="F30" s="569">
        <v>0</v>
      </c>
      <c r="G30" s="570">
        <v>0</v>
      </c>
      <c r="H30" s="571">
        <f t="shared" si="1"/>
        <v>0</v>
      </c>
    </row>
    <row r="31" spans="1:8" ht="15.75">
      <c r="A31" s="24">
        <v>22</v>
      </c>
      <c r="B31" s="31" t="s">
        <v>59</v>
      </c>
      <c r="C31" s="568">
        <f>SUM(C22:C30)</f>
        <v>14969328.68</v>
      </c>
      <c r="D31" s="568">
        <f>SUM(D22:D30)</f>
        <v>62477205.899299994</v>
      </c>
      <c r="E31" s="568">
        <f>C31+D31</f>
        <v>77446534.579299986</v>
      </c>
      <c r="F31" s="568">
        <f>SUM(F22:F30)</f>
        <v>13218057.66</v>
      </c>
      <c r="G31" s="568">
        <f>SUM(G22:G30)</f>
        <v>54403888.272399999</v>
      </c>
      <c r="H31" s="571">
        <f t="shared" si="1"/>
        <v>67621945.932400003</v>
      </c>
    </row>
    <row r="32" spans="1:8" ht="15.75">
      <c r="A32" s="24"/>
      <c r="B32" s="25" t="s">
        <v>60</v>
      </c>
      <c r="C32" s="572"/>
      <c r="D32" s="572"/>
      <c r="E32" s="567"/>
      <c r="F32" s="573"/>
      <c r="G32" s="574"/>
      <c r="H32" s="575"/>
    </row>
    <row r="33" spans="1:8" ht="15.75">
      <c r="A33" s="24">
        <v>23</v>
      </c>
      <c r="B33" s="28" t="s">
        <v>61</v>
      </c>
      <c r="C33" s="567">
        <v>50000000</v>
      </c>
      <c r="D33" s="572"/>
      <c r="E33" s="568">
        <f t="shared" si="2"/>
        <v>50000000</v>
      </c>
      <c r="F33" s="569">
        <v>50000000</v>
      </c>
      <c r="G33" s="574"/>
      <c r="H33" s="571">
        <f t="shared" si="1"/>
        <v>50000000</v>
      </c>
    </row>
    <row r="34" spans="1:8" ht="15.75">
      <c r="A34" s="24">
        <v>24</v>
      </c>
      <c r="B34" s="28" t="s">
        <v>62</v>
      </c>
      <c r="C34" s="567">
        <v>0</v>
      </c>
      <c r="D34" s="572"/>
      <c r="E34" s="568">
        <f t="shared" si="2"/>
        <v>0</v>
      </c>
      <c r="F34" s="569">
        <v>0</v>
      </c>
      <c r="G34" s="574"/>
      <c r="H34" s="571">
        <f t="shared" si="1"/>
        <v>0</v>
      </c>
    </row>
    <row r="35" spans="1:8" ht="15.75">
      <c r="A35" s="24">
        <v>25</v>
      </c>
      <c r="B35" s="30" t="s">
        <v>63</v>
      </c>
      <c r="C35" s="567">
        <v>0</v>
      </c>
      <c r="D35" s="572"/>
      <c r="E35" s="568">
        <f t="shared" si="2"/>
        <v>0</v>
      </c>
      <c r="F35" s="569">
        <v>0</v>
      </c>
      <c r="G35" s="574"/>
      <c r="H35" s="571">
        <f t="shared" si="1"/>
        <v>0</v>
      </c>
    </row>
    <row r="36" spans="1:8" ht="15.75">
      <c r="A36" s="24">
        <v>26</v>
      </c>
      <c r="B36" s="28" t="s">
        <v>64</v>
      </c>
      <c r="C36" s="567">
        <v>0</v>
      </c>
      <c r="D36" s="572"/>
      <c r="E36" s="568">
        <f t="shared" si="2"/>
        <v>0</v>
      </c>
      <c r="F36" s="569">
        <v>0</v>
      </c>
      <c r="G36" s="574"/>
      <c r="H36" s="571">
        <f t="shared" si="1"/>
        <v>0</v>
      </c>
    </row>
    <row r="37" spans="1:8" ht="15.75">
      <c r="A37" s="24">
        <v>27</v>
      </c>
      <c r="B37" s="28" t="s">
        <v>65</v>
      </c>
      <c r="C37" s="567">
        <v>0</v>
      </c>
      <c r="D37" s="572"/>
      <c r="E37" s="568">
        <f t="shared" si="2"/>
        <v>0</v>
      </c>
      <c r="F37" s="569">
        <v>0</v>
      </c>
      <c r="G37" s="574"/>
      <c r="H37" s="571">
        <f t="shared" si="1"/>
        <v>0</v>
      </c>
    </row>
    <row r="38" spans="1:8" ht="15.75">
      <c r="A38" s="24">
        <v>28</v>
      </c>
      <c r="B38" s="28" t="s">
        <v>66</v>
      </c>
      <c r="C38" s="567">
        <v>9154730.5034999996</v>
      </c>
      <c r="D38" s="572"/>
      <c r="E38" s="568">
        <f t="shared" si="2"/>
        <v>9154730.5034999996</v>
      </c>
      <c r="F38" s="569">
        <v>6239049.1758000003</v>
      </c>
      <c r="G38" s="574"/>
      <c r="H38" s="571">
        <f t="shared" si="1"/>
        <v>6239049.1758000003</v>
      </c>
    </row>
    <row r="39" spans="1:8" ht="15.75">
      <c r="A39" s="24">
        <v>29</v>
      </c>
      <c r="B39" s="28" t="s">
        <v>67</v>
      </c>
      <c r="C39" s="567">
        <v>0</v>
      </c>
      <c r="D39" s="572"/>
      <c r="E39" s="568">
        <f t="shared" si="2"/>
        <v>0</v>
      </c>
      <c r="F39" s="569">
        <v>0</v>
      </c>
      <c r="G39" s="574"/>
      <c r="H39" s="571">
        <f t="shared" si="1"/>
        <v>0</v>
      </c>
    </row>
    <row r="40" spans="1:8" ht="15.75">
      <c r="A40" s="24">
        <v>30</v>
      </c>
      <c r="B40" s="259" t="s">
        <v>266</v>
      </c>
      <c r="C40" s="567">
        <v>59154730.5035</v>
      </c>
      <c r="D40" s="572"/>
      <c r="E40" s="568">
        <f t="shared" si="2"/>
        <v>59154730.5035</v>
      </c>
      <c r="F40" s="569">
        <v>56239049.175800003</v>
      </c>
      <c r="G40" s="574"/>
      <c r="H40" s="571">
        <f t="shared" si="1"/>
        <v>56239049.175800003</v>
      </c>
    </row>
    <row r="41" spans="1:8" ht="16.5" thickBot="1">
      <c r="A41" s="32">
        <v>31</v>
      </c>
      <c r="B41" s="33" t="s">
        <v>68</v>
      </c>
      <c r="C41" s="576">
        <f>C31+C40</f>
        <v>74124059.183499992</v>
      </c>
      <c r="D41" s="576">
        <f>D31+D40</f>
        <v>62477205.899299994</v>
      </c>
      <c r="E41" s="576">
        <f>C41+D41</f>
        <v>136601265.08279997</v>
      </c>
      <c r="F41" s="576">
        <f>F31+F40</f>
        <v>69457106.835800007</v>
      </c>
      <c r="G41" s="576">
        <f>G31+G40</f>
        <v>54403888.272399999</v>
      </c>
      <c r="H41" s="577">
        <f>F41+G41</f>
        <v>123860995.10820001</v>
      </c>
    </row>
    <row r="43" spans="1:8">
      <c r="B43" s="34"/>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pane xSplit="1" ySplit="6" topLeftCell="B7" activePane="bottomRight" state="frozen"/>
      <selection activeCell="B9" sqref="B9"/>
      <selection pane="topRight" activeCell="B9" sqref="B9"/>
      <selection pane="bottomLeft" activeCell="B9" sqref="B9"/>
      <selection pane="bottomRight" activeCell="C2" sqref="C2"/>
    </sheetView>
  </sheetViews>
  <sheetFormatPr defaultColWidth="9.140625" defaultRowHeight="12.75"/>
  <cols>
    <col min="1" max="1" width="9.5703125" style="4" bestFit="1" customWidth="1"/>
    <col min="2" max="2" width="89.140625" style="4" customWidth="1"/>
    <col min="3" max="8" width="12.7109375" style="4" customWidth="1"/>
    <col min="9" max="9" width="8.85546875" style="4" customWidth="1"/>
    <col min="10" max="16384" width="9.140625" style="4"/>
  </cols>
  <sheetData>
    <row r="1" spans="1:8">
      <c r="A1" s="2" t="s">
        <v>31</v>
      </c>
      <c r="B1" s="3" t="str">
        <f>'Info '!C2</f>
        <v>JSC Ziraat Bank Georgia</v>
      </c>
      <c r="C1" s="3">
        <f>'Info '!D2</f>
        <v>0</v>
      </c>
    </row>
    <row r="2" spans="1:8">
      <c r="A2" s="2" t="s">
        <v>32</v>
      </c>
      <c r="B2" s="3"/>
      <c r="C2" s="422">
        <f>'1. key ratios '!$B$2</f>
        <v>44469</v>
      </c>
      <c r="D2" s="7"/>
      <c r="E2" s="7"/>
      <c r="F2" s="7"/>
      <c r="G2" s="7"/>
      <c r="H2" s="7"/>
    </row>
    <row r="3" spans="1:8">
      <c r="A3" s="2"/>
      <c r="B3" s="3"/>
      <c r="C3" s="6"/>
      <c r="D3" s="7"/>
      <c r="E3" s="7"/>
      <c r="F3" s="7"/>
      <c r="G3" s="7"/>
      <c r="H3" s="7"/>
    </row>
    <row r="4" spans="1:8" ht="13.5" thickBot="1">
      <c r="A4" s="36" t="s">
        <v>195</v>
      </c>
      <c r="B4" s="215" t="s">
        <v>23</v>
      </c>
      <c r="C4" s="17"/>
      <c r="D4" s="19"/>
      <c r="E4" s="19"/>
      <c r="F4" s="20"/>
      <c r="G4" s="20"/>
      <c r="H4" s="37" t="s">
        <v>74</v>
      </c>
    </row>
    <row r="5" spans="1:8">
      <c r="A5" s="38" t="s">
        <v>6</v>
      </c>
      <c r="B5" s="39"/>
      <c r="C5" s="675" t="s">
        <v>69</v>
      </c>
      <c r="D5" s="676"/>
      <c r="E5" s="677"/>
      <c r="F5" s="675" t="s">
        <v>73</v>
      </c>
      <c r="G5" s="676"/>
      <c r="H5" s="678"/>
    </row>
    <row r="6" spans="1:8">
      <c r="A6" s="40" t="s">
        <v>6</v>
      </c>
      <c r="B6" s="41"/>
      <c r="C6" s="42" t="s">
        <v>70</v>
      </c>
      <c r="D6" s="42" t="s">
        <v>71</v>
      </c>
      <c r="E6" s="42" t="s">
        <v>72</v>
      </c>
      <c r="F6" s="42" t="s">
        <v>70</v>
      </c>
      <c r="G6" s="42" t="s">
        <v>71</v>
      </c>
      <c r="H6" s="43" t="s">
        <v>72</v>
      </c>
    </row>
    <row r="7" spans="1:8">
      <c r="A7" s="44"/>
      <c r="B7" s="215" t="s">
        <v>194</v>
      </c>
      <c r="C7" s="45"/>
      <c r="D7" s="45"/>
      <c r="E7" s="45"/>
      <c r="F7" s="45"/>
      <c r="G7" s="45"/>
      <c r="H7" s="46"/>
    </row>
    <row r="8" spans="1:8" ht="15">
      <c r="A8" s="44">
        <v>1</v>
      </c>
      <c r="B8" s="47" t="s">
        <v>193</v>
      </c>
      <c r="C8" s="578">
        <v>659085.30000000005</v>
      </c>
      <c r="D8" s="578">
        <v>-24407.31</v>
      </c>
      <c r="E8" s="568">
        <f>C8+D8</f>
        <v>634677.99</v>
      </c>
      <c r="F8" s="578">
        <v>438086.8</v>
      </c>
      <c r="G8" s="578">
        <v>58124.17</v>
      </c>
      <c r="H8" s="579">
        <f>F8+G8</f>
        <v>496210.97</v>
      </c>
    </row>
    <row r="9" spans="1:8" ht="15">
      <c r="A9" s="44">
        <v>2</v>
      </c>
      <c r="B9" s="47" t="s">
        <v>192</v>
      </c>
      <c r="C9" s="580">
        <v>3729772.17</v>
      </c>
      <c r="D9" s="580">
        <v>1052813.6399999999</v>
      </c>
      <c r="E9" s="568">
        <f t="shared" ref="E9:E67" si="0">C9+D9</f>
        <v>4782585.8099999996</v>
      </c>
      <c r="F9" s="580">
        <v>2596379.63</v>
      </c>
      <c r="G9" s="580">
        <v>884516.79</v>
      </c>
      <c r="H9" s="579">
        <f t="shared" ref="H9:H67" si="1">F9+G9</f>
        <v>3480896.42</v>
      </c>
    </row>
    <row r="10" spans="1:8" ht="15">
      <c r="A10" s="44">
        <v>2.1</v>
      </c>
      <c r="B10" s="48" t="s">
        <v>191</v>
      </c>
      <c r="C10" s="578">
        <v>0</v>
      </c>
      <c r="D10" s="578">
        <v>0</v>
      </c>
      <c r="E10" s="568">
        <f t="shared" si="0"/>
        <v>0</v>
      </c>
      <c r="F10" s="578">
        <v>0</v>
      </c>
      <c r="G10" s="578">
        <v>0</v>
      </c>
      <c r="H10" s="579">
        <f t="shared" si="1"/>
        <v>0</v>
      </c>
    </row>
    <row r="11" spans="1:8" ht="15">
      <c r="A11" s="44">
        <v>2.2000000000000002</v>
      </c>
      <c r="B11" s="48" t="s">
        <v>190</v>
      </c>
      <c r="C11" s="578">
        <v>2922693.58</v>
      </c>
      <c r="D11" s="578">
        <v>321729.7</v>
      </c>
      <c r="E11" s="568">
        <f t="shared" si="0"/>
        <v>3244423.2800000003</v>
      </c>
      <c r="F11" s="578">
        <v>2270988.94</v>
      </c>
      <c r="G11" s="578">
        <v>395733.52999999997</v>
      </c>
      <c r="H11" s="579">
        <f t="shared" si="1"/>
        <v>2666722.4699999997</v>
      </c>
    </row>
    <row r="12" spans="1:8" ht="15">
      <c r="A12" s="44">
        <v>2.2999999999999998</v>
      </c>
      <c r="B12" s="48" t="s">
        <v>189</v>
      </c>
      <c r="C12" s="578">
        <v>0</v>
      </c>
      <c r="D12" s="578">
        <v>0</v>
      </c>
      <c r="E12" s="568">
        <f t="shared" si="0"/>
        <v>0</v>
      </c>
      <c r="F12" s="578">
        <v>0</v>
      </c>
      <c r="G12" s="578">
        <v>0</v>
      </c>
      <c r="H12" s="579">
        <f t="shared" si="1"/>
        <v>0</v>
      </c>
    </row>
    <row r="13" spans="1:8" ht="15">
      <c r="A13" s="44">
        <v>2.4</v>
      </c>
      <c r="B13" s="48" t="s">
        <v>188</v>
      </c>
      <c r="C13" s="578">
        <v>0</v>
      </c>
      <c r="D13" s="578">
        <v>0</v>
      </c>
      <c r="E13" s="568">
        <f t="shared" si="0"/>
        <v>0</v>
      </c>
      <c r="F13" s="578">
        <v>0</v>
      </c>
      <c r="G13" s="578">
        <v>0</v>
      </c>
      <c r="H13" s="579">
        <f t="shared" si="1"/>
        <v>0</v>
      </c>
    </row>
    <row r="14" spans="1:8" ht="15">
      <c r="A14" s="44">
        <v>2.5</v>
      </c>
      <c r="B14" s="48" t="s">
        <v>187</v>
      </c>
      <c r="C14" s="578">
        <v>198198.1</v>
      </c>
      <c r="D14" s="578">
        <v>131986.43</v>
      </c>
      <c r="E14" s="568">
        <f t="shared" si="0"/>
        <v>330184.53000000003</v>
      </c>
      <c r="F14" s="578">
        <v>45634.22</v>
      </c>
      <c r="G14" s="578">
        <v>102991.17</v>
      </c>
      <c r="H14" s="579">
        <f t="shared" si="1"/>
        <v>148625.39000000001</v>
      </c>
    </row>
    <row r="15" spans="1:8" ht="15">
      <c r="A15" s="44">
        <v>2.6</v>
      </c>
      <c r="B15" s="48" t="s">
        <v>186</v>
      </c>
      <c r="C15" s="578">
        <v>0</v>
      </c>
      <c r="D15" s="578">
        <v>72159.88</v>
      </c>
      <c r="E15" s="568">
        <f t="shared" si="0"/>
        <v>72159.88</v>
      </c>
      <c r="F15" s="578">
        <v>0</v>
      </c>
      <c r="G15" s="578">
        <v>0</v>
      </c>
      <c r="H15" s="579">
        <f t="shared" si="1"/>
        <v>0</v>
      </c>
    </row>
    <row r="16" spans="1:8" ht="15">
      <c r="A16" s="44">
        <v>2.7</v>
      </c>
      <c r="B16" s="48" t="s">
        <v>185</v>
      </c>
      <c r="C16" s="578">
        <v>16609.310000000001</v>
      </c>
      <c r="D16" s="578">
        <v>101558.75</v>
      </c>
      <c r="E16" s="568">
        <f t="shared" si="0"/>
        <v>118168.06</v>
      </c>
      <c r="F16" s="578">
        <v>0</v>
      </c>
      <c r="G16" s="578">
        <v>35340.519999999997</v>
      </c>
      <c r="H16" s="579">
        <f t="shared" si="1"/>
        <v>35340.519999999997</v>
      </c>
    </row>
    <row r="17" spans="1:8" ht="15">
      <c r="A17" s="44">
        <v>2.8</v>
      </c>
      <c r="B17" s="48" t="s">
        <v>184</v>
      </c>
      <c r="C17" s="578">
        <v>580907.22</v>
      </c>
      <c r="D17" s="578">
        <v>387143.6</v>
      </c>
      <c r="E17" s="568">
        <f t="shared" si="0"/>
        <v>968050.82</v>
      </c>
      <c r="F17" s="578">
        <v>270081.3</v>
      </c>
      <c r="G17" s="578">
        <v>350451.57</v>
      </c>
      <c r="H17" s="579">
        <f t="shared" si="1"/>
        <v>620532.87</v>
      </c>
    </row>
    <row r="18" spans="1:8" ht="15">
      <c r="A18" s="44">
        <v>2.9</v>
      </c>
      <c r="B18" s="48" t="s">
        <v>183</v>
      </c>
      <c r="C18" s="578">
        <v>11363.96</v>
      </c>
      <c r="D18" s="578">
        <v>38235.279999999999</v>
      </c>
      <c r="E18" s="568">
        <f t="shared" si="0"/>
        <v>49599.24</v>
      </c>
      <c r="F18" s="578">
        <v>9675.17</v>
      </c>
      <c r="G18" s="578">
        <v>0</v>
      </c>
      <c r="H18" s="579">
        <f t="shared" si="1"/>
        <v>9675.17</v>
      </c>
    </row>
    <row r="19" spans="1:8" ht="15">
      <c r="A19" s="44">
        <v>3</v>
      </c>
      <c r="B19" s="47" t="s">
        <v>182</v>
      </c>
      <c r="C19" s="578">
        <v>32677.94</v>
      </c>
      <c r="D19" s="578">
        <v>88867.76</v>
      </c>
      <c r="E19" s="568">
        <f t="shared" si="0"/>
        <v>121545.7</v>
      </c>
      <c r="F19" s="578">
        <v>25518.28</v>
      </c>
      <c r="G19" s="578">
        <v>23013.58</v>
      </c>
      <c r="H19" s="579">
        <f t="shared" si="1"/>
        <v>48531.86</v>
      </c>
    </row>
    <row r="20" spans="1:8" ht="15">
      <c r="A20" s="44">
        <v>4</v>
      </c>
      <c r="B20" s="47" t="s">
        <v>181</v>
      </c>
      <c r="C20" s="578">
        <v>743504.56</v>
      </c>
      <c r="D20" s="578">
        <v>0</v>
      </c>
      <c r="E20" s="568">
        <f t="shared" si="0"/>
        <v>743504.56</v>
      </c>
      <c r="F20" s="578">
        <v>1304759.74</v>
      </c>
      <c r="G20" s="578">
        <v>0</v>
      </c>
      <c r="H20" s="579">
        <f t="shared" si="1"/>
        <v>1304759.74</v>
      </c>
    </row>
    <row r="21" spans="1:8" ht="15">
      <c r="A21" s="44">
        <v>5</v>
      </c>
      <c r="B21" s="47" t="s">
        <v>180</v>
      </c>
      <c r="C21" s="578">
        <v>138357.73000000001</v>
      </c>
      <c r="D21" s="578">
        <v>213039.72</v>
      </c>
      <c r="E21" s="568">
        <f t="shared" si="0"/>
        <v>351397.45</v>
      </c>
      <c r="F21" s="578">
        <v>106324.99</v>
      </c>
      <c r="G21" s="578">
        <v>302284.63</v>
      </c>
      <c r="H21" s="579">
        <f>F21+G21</f>
        <v>408609.62</v>
      </c>
    </row>
    <row r="22" spans="1:8" ht="15">
      <c r="A22" s="44">
        <v>6</v>
      </c>
      <c r="B22" s="49" t="s">
        <v>179</v>
      </c>
      <c r="C22" s="580">
        <v>5303397.7</v>
      </c>
      <c r="D22" s="580">
        <v>1330313.8099999998</v>
      </c>
      <c r="E22" s="568">
        <f>C22+D22</f>
        <v>6633711.5099999998</v>
      </c>
      <c r="F22" s="580">
        <v>4471069.4400000004</v>
      </c>
      <c r="G22" s="580">
        <v>1267939.1700000002</v>
      </c>
      <c r="H22" s="579">
        <f>F22+G22</f>
        <v>5739008.6100000003</v>
      </c>
    </row>
    <row r="23" spans="1:8" ht="15">
      <c r="A23" s="44"/>
      <c r="B23" s="215" t="s">
        <v>178</v>
      </c>
      <c r="C23" s="578"/>
      <c r="D23" s="578"/>
      <c r="E23" s="567"/>
      <c r="F23" s="578"/>
      <c r="G23" s="578"/>
      <c r="H23" s="581"/>
    </row>
    <row r="24" spans="1:8" ht="15">
      <c r="A24" s="44">
        <v>7</v>
      </c>
      <c r="B24" s="47" t="s">
        <v>177</v>
      </c>
      <c r="C24" s="578">
        <v>59903.91</v>
      </c>
      <c r="D24" s="578">
        <v>3398.88</v>
      </c>
      <c r="E24" s="568">
        <f t="shared" si="0"/>
        <v>63302.79</v>
      </c>
      <c r="F24" s="578">
        <v>59182.31</v>
      </c>
      <c r="G24" s="578">
        <v>31324.57</v>
      </c>
      <c r="H24" s="579">
        <f t="shared" si="1"/>
        <v>90506.880000000005</v>
      </c>
    </row>
    <row r="25" spans="1:8" ht="15">
      <c r="A25" s="44">
        <v>8</v>
      </c>
      <c r="B25" s="47" t="s">
        <v>176</v>
      </c>
      <c r="C25" s="578">
        <v>3088.59</v>
      </c>
      <c r="D25" s="578">
        <v>86353.26</v>
      </c>
      <c r="E25" s="568">
        <f t="shared" si="0"/>
        <v>89441.849999999991</v>
      </c>
      <c r="F25" s="578">
        <v>21811.72</v>
      </c>
      <c r="G25" s="578">
        <v>172236.63999999998</v>
      </c>
      <c r="H25" s="579">
        <f t="shared" si="1"/>
        <v>194048.36</v>
      </c>
    </row>
    <row r="26" spans="1:8" ht="15">
      <c r="A26" s="44">
        <v>9</v>
      </c>
      <c r="B26" s="47" t="s">
        <v>175</v>
      </c>
      <c r="C26" s="578">
        <v>0</v>
      </c>
      <c r="D26" s="578">
        <v>25512.33</v>
      </c>
      <c r="E26" s="568">
        <f t="shared" si="0"/>
        <v>25512.33</v>
      </c>
      <c r="F26" s="578">
        <v>0</v>
      </c>
      <c r="G26" s="578">
        <v>26565.02</v>
      </c>
      <c r="H26" s="579">
        <f t="shared" si="1"/>
        <v>26565.02</v>
      </c>
    </row>
    <row r="27" spans="1:8" ht="15">
      <c r="A27" s="44">
        <v>10</v>
      </c>
      <c r="B27" s="47" t="s">
        <v>174</v>
      </c>
      <c r="C27" s="578"/>
      <c r="D27" s="578"/>
      <c r="E27" s="568">
        <f t="shared" si="0"/>
        <v>0</v>
      </c>
      <c r="F27" s="578"/>
      <c r="G27" s="578"/>
      <c r="H27" s="579">
        <f t="shared" si="1"/>
        <v>0</v>
      </c>
    </row>
    <row r="28" spans="1:8" ht="15">
      <c r="A28" s="44">
        <v>11</v>
      </c>
      <c r="B28" s="47" t="s">
        <v>173</v>
      </c>
      <c r="C28" s="578">
        <v>0</v>
      </c>
      <c r="D28" s="578">
        <v>2241.66</v>
      </c>
      <c r="E28" s="568">
        <f t="shared" si="0"/>
        <v>2241.66</v>
      </c>
      <c r="F28" s="578">
        <v>0</v>
      </c>
      <c r="G28" s="578">
        <v>4212.8742000000002</v>
      </c>
      <c r="H28" s="579">
        <f t="shared" si="1"/>
        <v>4212.8742000000002</v>
      </c>
    </row>
    <row r="29" spans="1:8" ht="15">
      <c r="A29" s="44">
        <v>12</v>
      </c>
      <c r="B29" s="47" t="s">
        <v>172</v>
      </c>
      <c r="C29" s="578">
        <v>61472.81</v>
      </c>
      <c r="D29" s="578">
        <v>5775.19</v>
      </c>
      <c r="E29" s="568">
        <f t="shared" si="0"/>
        <v>67248</v>
      </c>
      <c r="F29" s="578">
        <v>51365.63</v>
      </c>
      <c r="G29" s="578">
        <v>8709.1299999999992</v>
      </c>
      <c r="H29" s="579">
        <f t="shared" si="1"/>
        <v>60074.759999999995</v>
      </c>
    </row>
    <row r="30" spans="1:8" ht="15">
      <c r="A30" s="44">
        <v>13</v>
      </c>
      <c r="B30" s="50" t="s">
        <v>171</v>
      </c>
      <c r="C30" s="580">
        <v>124465.31</v>
      </c>
      <c r="D30" s="580">
        <v>123281.32</v>
      </c>
      <c r="E30" s="568">
        <f t="shared" si="0"/>
        <v>247746.63</v>
      </c>
      <c r="F30" s="580">
        <v>132359.66</v>
      </c>
      <c r="G30" s="580">
        <v>243048.23419999998</v>
      </c>
      <c r="H30" s="579">
        <f t="shared" si="1"/>
        <v>375407.89419999998</v>
      </c>
    </row>
    <row r="31" spans="1:8" ht="15">
      <c r="A31" s="44">
        <v>14</v>
      </c>
      <c r="B31" s="50" t="s">
        <v>170</v>
      </c>
      <c r="C31" s="580">
        <v>5178932.3900000006</v>
      </c>
      <c r="D31" s="580">
        <v>1207032.4899999998</v>
      </c>
      <c r="E31" s="568">
        <f t="shared" si="0"/>
        <v>6385964.8800000008</v>
      </c>
      <c r="F31" s="580">
        <v>4338709.78</v>
      </c>
      <c r="G31" s="580">
        <v>1024890.9358000002</v>
      </c>
      <c r="H31" s="579">
        <f t="shared" si="1"/>
        <v>5363600.7158000004</v>
      </c>
    </row>
    <row r="32" spans="1:8">
      <c r="A32" s="44"/>
      <c r="B32" s="51"/>
      <c r="C32" s="582"/>
      <c r="D32" s="582"/>
      <c r="E32" s="582"/>
      <c r="F32" s="582"/>
      <c r="G32" s="582"/>
      <c r="H32" s="583"/>
    </row>
    <row r="33" spans="1:8" ht="15">
      <c r="A33" s="44"/>
      <c r="B33" s="51" t="s">
        <v>169</v>
      </c>
      <c r="C33" s="578"/>
      <c r="D33" s="578"/>
      <c r="E33" s="567"/>
      <c r="F33" s="578"/>
      <c r="G33" s="578"/>
      <c r="H33" s="581"/>
    </row>
    <row r="34" spans="1:8" ht="15">
      <c r="A34" s="44">
        <v>15</v>
      </c>
      <c r="B34" s="52" t="s">
        <v>168</v>
      </c>
      <c r="C34" s="584">
        <v>-220109.62</v>
      </c>
      <c r="D34" s="584">
        <v>-182226.75650000002</v>
      </c>
      <c r="E34" s="568">
        <f t="shared" si="0"/>
        <v>-402336.37650000001</v>
      </c>
      <c r="F34" s="584">
        <v>-177277.22999999998</v>
      </c>
      <c r="G34" s="584">
        <v>20809.010000000009</v>
      </c>
      <c r="H34" s="579">
        <f t="shared" si="1"/>
        <v>-156468.21999999997</v>
      </c>
    </row>
    <row r="35" spans="1:8" ht="15">
      <c r="A35" s="44">
        <v>15.1</v>
      </c>
      <c r="B35" s="48" t="s">
        <v>167</v>
      </c>
      <c r="C35" s="578">
        <v>209887.87</v>
      </c>
      <c r="D35" s="578">
        <v>572756.5135</v>
      </c>
      <c r="E35" s="568">
        <f t="shared" si="0"/>
        <v>782644.3835</v>
      </c>
      <c r="F35" s="578">
        <v>184190.87</v>
      </c>
      <c r="G35" s="578">
        <v>501054.07</v>
      </c>
      <c r="H35" s="579">
        <f t="shared" si="1"/>
        <v>685244.94</v>
      </c>
    </row>
    <row r="36" spans="1:8" ht="15">
      <c r="A36" s="44">
        <v>15.2</v>
      </c>
      <c r="B36" s="48" t="s">
        <v>166</v>
      </c>
      <c r="C36" s="578">
        <v>429997.49</v>
      </c>
      <c r="D36" s="578">
        <v>754983.27</v>
      </c>
      <c r="E36" s="568">
        <f t="shared" si="0"/>
        <v>1184980.76</v>
      </c>
      <c r="F36" s="578">
        <v>361468.1</v>
      </c>
      <c r="G36" s="578">
        <v>480245.06</v>
      </c>
      <c r="H36" s="579">
        <f t="shared" si="1"/>
        <v>841713.15999999992</v>
      </c>
    </row>
    <row r="37" spans="1:8" ht="15">
      <c r="A37" s="44">
        <v>16</v>
      </c>
      <c r="B37" s="47" t="s">
        <v>165</v>
      </c>
      <c r="C37" s="578">
        <v>0</v>
      </c>
      <c r="D37" s="578">
        <v>0</v>
      </c>
      <c r="E37" s="568">
        <f t="shared" si="0"/>
        <v>0</v>
      </c>
      <c r="F37" s="578">
        <v>0</v>
      </c>
      <c r="G37" s="578">
        <v>0</v>
      </c>
      <c r="H37" s="579">
        <f t="shared" si="1"/>
        <v>0</v>
      </c>
    </row>
    <row r="38" spans="1:8" ht="15">
      <c r="A38" s="44">
        <v>17</v>
      </c>
      <c r="B38" s="47" t="s">
        <v>164</v>
      </c>
      <c r="C38" s="578">
        <v>0</v>
      </c>
      <c r="D38" s="578">
        <v>0</v>
      </c>
      <c r="E38" s="568">
        <f t="shared" si="0"/>
        <v>0</v>
      </c>
      <c r="F38" s="578">
        <v>0</v>
      </c>
      <c r="G38" s="578">
        <v>0</v>
      </c>
      <c r="H38" s="579">
        <f t="shared" si="1"/>
        <v>0</v>
      </c>
    </row>
    <row r="39" spans="1:8" ht="15">
      <c r="A39" s="44">
        <v>18</v>
      </c>
      <c r="B39" s="47" t="s">
        <v>163</v>
      </c>
      <c r="C39" s="578">
        <v>0</v>
      </c>
      <c r="D39" s="578">
        <v>0</v>
      </c>
      <c r="E39" s="568">
        <f t="shared" si="0"/>
        <v>0</v>
      </c>
      <c r="F39" s="578">
        <v>0</v>
      </c>
      <c r="G39" s="578">
        <v>0</v>
      </c>
      <c r="H39" s="579">
        <f t="shared" si="1"/>
        <v>0</v>
      </c>
    </row>
    <row r="40" spans="1:8" ht="15">
      <c r="A40" s="44">
        <v>19</v>
      </c>
      <c r="B40" s="47" t="s">
        <v>162</v>
      </c>
      <c r="C40" s="578">
        <v>973870.45</v>
      </c>
      <c r="D40" s="578"/>
      <c r="E40" s="568">
        <f t="shared" si="0"/>
        <v>973870.45</v>
      </c>
      <c r="F40" s="578">
        <v>990529.02</v>
      </c>
      <c r="G40" s="578"/>
      <c r="H40" s="579">
        <f t="shared" si="1"/>
        <v>990529.02</v>
      </c>
    </row>
    <row r="41" spans="1:8" ht="15">
      <c r="A41" s="44">
        <v>20</v>
      </c>
      <c r="B41" s="47" t="s">
        <v>161</v>
      </c>
      <c r="C41" s="578">
        <v>7698.51</v>
      </c>
      <c r="D41" s="578"/>
      <c r="E41" s="568">
        <f t="shared" si="0"/>
        <v>7698.51</v>
      </c>
      <c r="F41" s="578">
        <v>3730.8</v>
      </c>
      <c r="G41" s="578"/>
      <c r="H41" s="579">
        <f t="shared" si="1"/>
        <v>3730.8</v>
      </c>
    </row>
    <row r="42" spans="1:8" ht="15">
      <c r="A42" s="44">
        <v>21</v>
      </c>
      <c r="B42" s="47" t="s">
        <v>160</v>
      </c>
      <c r="C42" s="578">
        <v>9850</v>
      </c>
      <c r="D42" s="578">
        <v>0</v>
      </c>
      <c r="E42" s="568">
        <f t="shared" si="0"/>
        <v>9850</v>
      </c>
      <c r="F42" s="578">
        <v>0</v>
      </c>
      <c r="G42" s="578">
        <v>0</v>
      </c>
      <c r="H42" s="579">
        <f t="shared" si="1"/>
        <v>0</v>
      </c>
    </row>
    <row r="43" spans="1:8" ht="15">
      <c r="A43" s="44">
        <v>22</v>
      </c>
      <c r="B43" s="47" t="s">
        <v>159</v>
      </c>
      <c r="C43" s="578">
        <v>0</v>
      </c>
      <c r="D43" s="578">
        <v>0</v>
      </c>
      <c r="E43" s="568">
        <f t="shared" si="0"/>
        <v>0</v>
      </c>
      <c r="F43" s="578">
        <v>0</v>
      </c>
      <c r="G43" s="578">
        <v>954.12</v>
      </c>
      <c r="H43" s="579">
        <f t="shared" si="1"/>
        <v>954.12</v>
      </c>
    </row>
    <row r="44" spans="1:8" ht="15">
      <c r="A44" s="44">
        <v>23</v>
      </c>
      <c r="B44" s="47" t="s">
        <v>158</v>
      </c>
      <c r="C44" s="578">
        <v>41384.629999999997</v>
      </c>
      <c r="D44" s="578">
        <v>78.11</v>
      </c>
      <c r="E44" s="568">
        <f t="shared" si="0"/>
        <v>41462.74</v>
      </c>
      <c r="F44" s="578">
        <v>11665.88</v>
      </c>
      <c r="G44" s="578">
        <v>0</v>
      </c>
      <c r="H44" s="579">
        <f t="shared" si="1"/>
        <v>11665.88</v>
      </c>
    </row>
    <row r="45" spans="1:8" ht="15">
      <c r="A45" s="44">
        <v>24</v>
      </c>
      <c r="B45" s="50" t="s">
        <v>273</v>
      </c>
      <c r="C45" s="580">
        <v>812693.97</v>
      </c>
      <c r="D45" s="580">
        <v>-182148.64650000003</v>
      </c>
      <c r="E45" s="568">
        <f t="shared" si="0"/>
        <v>630545.32349999994</v>
      </c>
      <c r="F45" s="580">
        <v>828648.47000000009</v>
      </c>
      <c r="G45" s="580">
        <v>21763.130000000008</v>
      </c>
      <c r="H45" s="579">
        <f t="shared" si="1"/>
        <v>850411.60000000009</v>
      </c>
    </row>
    <row r="46" spans="1:8">
      <c r="A46" s="44"/>
      <c r="B46" s="215" t="s">
        <v>157</v>
      </c>
      <c r="C46" s="578"/>
      <c r="D46" s="578"/>
      <c r="E46" s="578"/>
      <c r="F46" s="578"/>
      <c r="G46" s="578"/>
      <c r="H46" s="585"/>
    </row>
    <row r="47" spans="1:8" ht="15">
      <c r="A47" s="44">
        <v>25</v>
      </c>
      <c r="B47" s="47" t="s">
        <v>156</v>
      </c>
      <c r="C47" s="578">
        <v>21318.7</v>
      </c>
      <c r="D47" s="578">
        <v>4646.3900000000003</v>
      </c>
      <c r="E47" s="568">
        <f t="shared" si="0"/>
        <v>25965.09</v>
      </c>
      <c r="F47" s="578">
        <v>24295.98</v>
      </c>
      <c r="G47" s="578">
        <v>11116.3</v>
      </c>
      <c r="H47" s="579">
        <f t="shared" si="1"/>
        <v>35412.28</v>
      </c>
    </row>
    <row r="48" spans="1:8" ht="15">
      <c r="A48" s="44">
        <v>26</v>
      </c>
      <c r="B48" s="47" t="s">
        <v>155</v>
      </c>
      <c r="C48" s="578">
        <v>125305.73</v>
      </c>
      <c r="D48" s="578">
        <v>0</v>
      </c>
      <c r="E48" s="568">
        <f t="shared" si="0"/>
        <v>125305.73</v>
      </c>
      <c r="F48" s="578">
        <v>99069.45</v>
      </c>
      <c r="G48" s="578">
        <v>0</v>
      </c>
      <c r="H48" s="579">
        <f t="shared" si="1"/>
        <v>99069.45</v>
      </c>
    </row>
    <row r="49" spans="1:8" ht="15">
      <c r="A49" s="44">
        <v>27</v>
      </c>
      <c r="B49" s="47" t="s">
        <v>154</v>
      </c>
      <c r="C49" s="578">
        <v>2393524.98</v>
      </c>
      <c r="D49" s="578"/>
      <c r="E49" s="568">
        <f t="shared" si="0"/>
        <v>2393524.98</v>
      </c>
      <c r="F49" s="578">
        <v>2205108.17</v>
      </c>
      <c r="G49" s="578"/>
      <c r="H49" s="579">
        <f t="shared" si="1"/>
        <v>2205108.17</v>
      </c>
    </row>
    <row r="50" spans="1:8" ht="15">
      <c r="A50" s="44">
        <v>28</v>
      </c>
      <c r="B50" s="47" t="s">
        <v>153</v>
      </c>
      <c r="C50" s="578">
        <v>29295.66</v>
      </c>
      <c r="D50" s="578"/>
      <c r="E50" s="568">
        <f t="shared" si="0"/>
        <v>29295.66</v>
      </c>
      <c r="F50" s="578">
        <v>10281.02</v>
      </c>
      <c r="G50" s="578"/>
      <c r="H50" s="579">
        <f t="shared" si="1"/>
        <v>10281.02</v>
      </c>
    </row>
    <row r="51" spans="1:8" ht="15">
      <c r="A51" s="44">
        <v>29</v>
      </c>
      <c r="B51" s="47" t="s">
        <v>152</v>
      </c>
      <c r="C51" s="578">
        <v>874902.26</v>
      </c>
      <c r="D51" s="578"/>
      <c r="E51" s="568">
        <f t="shared" si="0"/>
        <v>874902.26</v>
      </c>
      <c r="F51" s="578">
        <v>743775.02</v>
      </c>
      <c r="G51" s="578"/>
      <c r="H51" s="579">
        <f t="shared" si="1"/>
        <v>743775.02</v>
      </c>
    </row>
    <row r="52" spans="1:8" ht="15">
      <c r="A52" s="44">
        <v>30</v>
      </c>
      <c r="B52" s="47" t="s">
        <v>151</v>
      </c>
      <c r="C52" s="578">
        <v>572079.06000000006</v>
      </c>
      <c r="D52" s="578">
        <v>83419.33</v>
      </c>
      <c r="E52" s="568">
        <f t="shared" si="0"/>
        <v>655498.39</v>
      </c>
      <c r="F52" s="578">
        <v>536144.85</v>
      </c>
      <c r="G52" s="578">
        <v>1186.4000000000001</v>
      </c>
      <c r="H52" s="579">
        <f t="shared" si="1"/>
        <v>537331.25</v>
      </c>
    </row>
    <row r="53" spans="1:8" ht="15">
      <c r="A53" s="44">
        <v>31</v>
      </c>
      <c r="B53" s="50" t="s">
        <v>274</v>
      </c>
      <c r="C53" s="580">
        <v>4016426.39</v>
      </c>
      <c r="D53" s="580">
        <v>88065.72</v>
      </c>
      <c r="E53" s="568">
        <f t="shared" si="0"/>
        <v>4104492.1100000003</v>
      </c>
      <c r="F53" s="580">
        <v>3618674.49</v>
      </c>
      <c r="G53" s="580">
        <v>12302.699999999999</v>
      </c>
      <c r="H53" s="579">
        <f t="shared" si="1"/>
        <v>3630977.1900000004</v>
      </c>
    </row>
    <row r="54" spans="1:8" ht="15">
      <c r="A54" s="44">
        <v>32</v>
      </c>
      <c r="B54" s="50" t="s">
        <v>275</v>
      </c>
      <c r="C54" s="580">
        <v>-3203732.42</v>
      </c>
      <c r="D54" s="580">
        <v>-270214.3665</v>
      </c>
      <c r="E54" s="568">
        <f t="shared" si="0"/>
        <v>-3473946.7864999999</v>
      </c>
      <c r="F54" s="580">
        <v>-2790026.02</v>
      </c>
      <c r="G54" s="580">
        <v>9460.4300000000094</v>
      </c>
      <c r="H54" s="579">
        <f t="shared" si="1"/>
        <v>-2780565.59</v>
      </c>
    </row>
    <row r="55" spans="1:8">
      <c r="A55" s="44"/>
      <c r="B55" s="51"/>
      <c r="C55" s="582"/>
      <c r="D55" s="582"/>
      <c r="E55" s="582"/>
      <c r="F55" s="582"/>
      <c r="G55" s="582"/>
      <c r="H55" s="583"/>
    </row>
    <row r="56" spans="1:8" ht="15">
      <c r="A56" s="44">
        <v>33</v>
      </c>
      <c r="B56" s="50" t="s">
        <v>150</v>
      </c>
      <c r="C56" s="580">
        <v>1975199.9700000007</v>
      </c>
      <c r="D56" s="580">
        <v>936818.12349999975</v>
      </c>
      <c r="E56" s="568">
        <f t="shared" si="0"/>
        <v>2912018.0935000004</v>
      </c>
      <c r="F56" s="580">
        <v>1548683.7600000002</v>
      </c>
      <c r="G56" s="580">
        <v>1034351.3658000003</v>
      </c>
      <c r="H56" s="579">
        <f t="shared" si="1"/>
        <v>2583035.1258000005</v>
      </c>
    </row>
    <row r="57" spans="1:8">
      <c r="A57" s="44"/>
      <c r="B57" s="51"/>
      <c r="C57" s="582"/>
      <c r="D57" s="582"/>
      <c r="E57" s="582"/>
      <c r="F57" s="582"/>
      <c r="G57" s="582"/>
      <c r="H57" s="583"/>
    </row>
    <row r="58" spans="1:8" ht="15">
      <c r="A58" s="44">
        <v>34</v>
      </c>
      <c r="B58" s="47" t="s">
        <v>149</v>
      </c>
      <c r="C58" s="578">
        <v>843946.51</v>
      </c>
      <c r="D58" s="578"/>
      <c r="E58" s="568">
        <f t="shared" si="0"/>
        <v>843946.51</v>
      </c>
      <c r="F58" s="578">
        <v>2084304.52</v>
      </c>
      <c r="G58" s="578"/>
      <c r="H58" s="579">
        <f t="shared" si="1"/>
        <v>2084304.52</v>
      </c>
    </row>
    <row r="59" spans="1:8" s="216" customFormat="1" ht="15">
      <c r="A59" s="44">
        <v>35</v>
      </c>
      <c r="B59" s="47" t="s">
        <v>148</v>
      </c>
      <c r="C59" s="586">
        <v>0</v>
      </c>
      <c r="D59" s="587"/>
      <c r="E59" s="588">
        <f t="shared" si="0"/>
        <v>0</v>
      </c>
      <c r="F59" s="589">
        <v>0</v>
      </c>
      <c r="G59" s="589"/>
      <c r="H59" s="590">
        <f t="shared" si="1"/>
        <v>0</v>
      </c>
    </row>
    <row r="60" spans="1:8" ht="15">
      <c r="A60" s="44">
        <v>36</v>
      </c>
      <c r="B60" s="47" t="s">
        <v>147</v>
      </c>
      <c r="C60" s="578">
        <v>64300</v>
      </c>
      <c r="D60" s="578"/>
      <c r="E60" s="568">
        <f t="shared" si="0"/>
        <v>64300</v>
      </c>
      <c r="F60" s="578">
        <v>2532.56</v>
      </c>
      <c r="G60" s="578"/>
      <c r="H60" s="579">
        <f t="shared" si="1"/>
        <v>2532.56</v>
      </c>
    </row>
    <row r="61" spans="1:8" ht="15">
      <c r="A61" s="44">
        <v>37</v>
      </c>
      <c r="B61" s="50" t="s">
        <v>146</v>
      </c>
      <c r="C61" s="580">
        <f>C58+C59+C60</f>
        <v>908246.51</v>
      </c>
      <c r="D61" s="580">
        <f>D58+D59+D60</f>
        <v>0</v>
      </c>
      <c r="E61" s="568">
        <f t="shared" si="0"/>
        <v>908246.51</v>
      </c>
      <c r="F61" s="580">
        <f>F58+F59+F60</f>
        <v>2086837.08</v>
      </c>
      <c r="G61" s="580">
        <f>G58+G59+G60</f>
        <v>0</v>
      </c>
      <c r="H61" s="579">
        <f t="shared" si="1"/>
        <v>2086837.08</v>
      </c>
    </row>
    <row r="62" spans="1:8">
      <c r="A62" s="44"/>
      <c r="B62" s="53"/>
      <c r="C62" s="578"/>
      <c r="D62" s="578"/>
      <c r="E62" s="578"/>
      <c r="F62" s="578"/>
      <c r="G62" s="578"/>
      <c r="H62" s="585"/>
    </row>
    <row r="63" spans="1:8" ht="15">
      <c r="A63" s="44">
        <v>38</v>
      </c>
      <c r="B63" s="54" t="s">
        <v>145</v>
      </c>
      <c r="C63" s="580">
        <f>C56-C61</f>
        <v>1066953.4600000007</v>
      </c>
      <c r="D63" s="580">
        <f>D56-D61</f>
        <v>936818.12349999975</v>
      </c>
      <c r="E63" s="568">
        <f t="shared" si="0"/>
        <v>2003771.5835000004</v>
      </c>
      <c r="F63" s="580">
        <f>F56-F61</f>
        <v>-538153.31999999983</v>
      </c>
      <c r="G63" s="580">
        <f>G56-G61</f>
        <v>1034351.3658000003</v>
      </c>
      <c r="H63" s="579">
        <f t="shared" si="1"/>
        <v>496198.04580000043</v>
      </c>
    </row>
    <row r="64" spans="1:8" ht="15">
      <c r="A64" s="40">
        <v>39</v>
      </c>
      <c r="B64" s="47" t="s">
        <v>144</v>
      </c>
      <c r="C64" s="591"/>
      <c r="D64" s="591"/>
      <c r="E64" s="568">
        <f t="shared" si="0"/>
        <v>0</v>
      </c>
      <c r="F64" s="591"/>
      <c r="G64" s="591"/>
      <c r="H64" s="579">
        <f t="shared" si="1"/>
        <v>0</v>
      </c>
    </row>
    <row r="65" spans="1:8" ht="15">
      <c r="A65" s="44">
        <v>40</v>
      </c>
      <c r="B65" s="50" t="s">
        <v>143</v>
      </c>
      <c r="C65" s="580">
        <f>C63-C64</f>
        <v>1066953.4600000007</v>
      </c>
      <c r="D65" s="580">
        <f>D63-D64</f>
        <v>936818.12349999975</v>
      </c>
      <c r="E65" s="568">
        <f t="shared" si="0"/>
        <v>2003771.5835000004</v>
      </c>
      <c r="F65" s="580">
        <f>F63-F64</f>
        <v>-538153.31999999983</v>
      </c>
      <c r="G65" s="580">
        <f>G63-G64</f>
        <v>1034351.3658000003</v>
      </c>
      <c r="H65" s="579">
        <f t="shared" si="1"/>
        <v>496198.04580000043</v>
      </c>
    </row>
    <row r="66" spans="1:8" ht="15">
      <c r="A66" s="40">
        <v>41</v>
      </c>
      <c r="B66" s="47" t="s">
        <v>142</v>
      </c>
      <c r="C66" s="591"/>
      <c r="D66" s="591"/>
      <c r="E66" s="568">
        <f t="shared" si="0"/>
        <v>0</v>
      </c>
      <c r="F66" s="591"/>
      <c r="G66" s="591"/>
      <c r="H66" s="579">
        <f t="shared" si="1"/>
        <v>0</v>
      </c>
    </row>
    <row r="67" spans="1:8" ht="15.75" thickBot="1">
      <c r="A67" s="55">
        <v>42</v>
      </c>
      <c r="B67" s="56" t="s">
        <v>141</v>
      </c>
      <c r="C67" s="592">
        <f>C65+C66</f>
        <v>1066953.4600000007</v>
      </c>
      <c r="D67" s="592">
        <f>D65+D66</f>
        <v>936818.12349999975</v>
      </c>
      <c r="E67" s="576">
        <f t="shared" si="0"/>
        <v>2003771.5835000004</v>
      </c>
      <c r="F67" s="592">
        <f>F65+F66</f>
        <v>-538153.31999999983</v>
      </c>
      <c r="G67" s="592">
        <f>G65+G66</f>
        <v>1034351.3658000003</v>
      </c>
      <c r="H67" s="593">
        <f t="shared" si="1"/>
        <v>496198.04580000043</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zoomScaleNormal="100" workbookViewId="0">
      <selection activeCell="B2" sqref="B2"/>
    </sheetView>
  </sheetViews>
  <sheetFormatPr defaultColWidth="9.140625" defaultRowHeight="14.25"/>
  <cols>
    <col min="1" max="1" width="9.5703125" style="5" bestFit="1" customWidth="1"/>
    <col min="2" max="2" width="72.28515625" style="5" customWidth="1"/>
    <col min="3" max="8" width="12.7109375" style="5" customWidth="1"/>
    <col min="9" max="16384" width="9.140625" style="5"/>
  </cols>
  <sheetData>
    <row r="1" spans="1:8">
      <c r="A1" s="2" t="s">
        <v>31</v>
      </c>
      <c r="B1" s="3" t="str">
        <f>'Info '!C2</f>
        <v>JSC Ziraat Bank Georgia</v>
      </c>
    </row>
    <row r="2" spans="1:8">
      <c r="A2" s="2" t="s">
        <v>32</v>
      </c>
      <c r="B2" s="649">
        <f>'1. key ratios '!$B$2</f>
        <v>44469</v>
      </c>
    </row>
    <row r="3" spans="1:8">
      <c r="A3" s="4"/>
    </row>
    <row r="4" spans="1:8" ht="15" thickBot="1">
      <c r="A4" s="4" t="s">
        <v>75</v>
      </c>
      <c r="B4" s="4"/>
      <c r="C4" s="197"/>
      <c r="D4" s="197"/>
      <c r="E4" s="197"/>
      <c r="F4" s="198"/>
      <c r="G4" s="198"/>
      <c r="H4" s="199" t="s">
        <v>74</v>
      </c>
    </row>
    <row r="5" spans="1:8">
      <c r="A5" s="679" t="s">
        <v>6</v>
      </c>
      <c r="B5" s="681" t="s">
        <v>340</v>
      </c>
      <c r="C5" s="675" t="s">
        <v>69</v>
      </c>
      <c r="D5" s="676"/>
      <c r="E5" s="677"/>
      <c r="F5" s="675" t="s">
        <v>73</v>
      </c>
      <c r="G5" s="676"/>
      <c r="H5" s="678"/>
    </row>
    <row r="6" spans="1:8">
      <c r="A6" s="680"/>
      <c r="B6" s="682"/>
      <c r="C6" s="26" t="s">
        <v>287</v>
      </c>
      <c r="D6" s="26" t="s">
        <v>122</v>
      </c>
      <c r="E6" s="26" t="s">
        <v>109</v>
      </c>
      <c r="F6" s="26" t="s">
        <v>287</v>
      </c>
      <c r="G6" s="26" t="s">
        <v>122</v>
      </c>
      <c r="H6" s="27" t="s">
        <v>109</v>
      </c>
    </row>
    <row r="7" spans="1:8" s="15" customFormat="1" ht="15.75">
      <c r="A7" s="200">
        <v>1</v>
      </c>
      <c r="B7" s="201" t="s">
        <v>374</v>
      </c>
      <c r="C7" s="633">
        <v>11781022</v>
      </c>
      <c r="D7" s="633">
        <v>14689354</v>
      </c>
      <c r="E7" s="632">
        <f>C7+D7</f>
        <v>26470376</v>
      </c>
      <c r="F7" s="633">
        <v>10138118.75</v>
      </c>
      <c r="G7" s="633">
        <v>21975025.028700002</v>
      </c>
      <c r="H7" s="631">
        <f t="shared" ref="H7:H53" si="0">F7+G7</f>
        <v>32113143.778700002</v>
      </c>
    </row>
    <row r="8" spans="1:8" s="15" customFormat="1" ht="15.75">
      <c r="A8" s="200">
        <v>1.1000000000000001</v>
      </c>
      <c r="B8" s="247" t="s">
        <v>305</v>
      </c>
      <c r="C8" s="633">
        <v>11781008</v>
      </c>
      <c r="D8" s="633">
        <v>14689354</v>
      </c>
      <c r="E8" s="632">
        <f t="shared" ref="E8:E53" si="1">C8+D8</f>
        <v>26470362</v>
      </c>
      <c r="F8" s="633">
        <v>8475954.7200000007</v>
      </c>
      <c r="G8" s="633">
        <v>20270657.6523</v>
      </c>
      <c r="H8" s="631">
        <f t="shared" si="0"/>
        <v>28746612.372299999</v>
      </c>
    </row>
    <row r="9" spans="1:8" s="15" customFormat="1" ht="15.75">
      <c r="A9" s="200">
        <v>1.2</v>
      </c>
      <c r="B9" s="247" t="s">
        <v>306</v>
      </c>
      <c r="C9" s="633"/>
      <c r="D9" s="633"/>
      <c r="E9" s="632">
        <f t="shared" si="1"/>
        <v>0</v>
      </c>
      <c r="F9" s="633"/>
      <c r="G9" s="633"/>
      <c r="H9" s="631">
        <f t="shared" si="0"/>
        <v>0</v>
      </c>
    </row>
    <row r="10" spans="1:8" s="15" customFormat="1" ht="15.75">
      <c r="A10" s="200">
        <v>1.3</v>
      </c>
      <c r="B10" s="247" t="s">
        <v>307</v>
      </c>
      <c r="C10" s="633">
        <v>14</v>
      </c>
      <c r="D10" s="633">
        <v>0</v>
      </c>
      <c r="E10" s="632">
        <f t="shared" si="1"/>
        <v>14</v>
      </c>
      <c r="F10" s="633">
        <v>1662164.03</v>
      </c>
      <c r="G10" s="633">
        <v>1704367.3764</v>
      </c>
      <c r="H10" s="631">
        <f t="shared" si="0"/>
        <v>3366531.4063999997</v>
      </c>
    </row>
    <row r="11" spans="1:8" s="15" customFormat="1" ht="15.75">
      <c r="A11" s="200">
        <v>1.4</v>
      </c>
      <c r="B11" s="247" t="s">
        <v>288</v>
      </c>
      <c r="C11" s="633">
        <v>0</v>
      </c>
      <c r="D11" s="633">
        <v>0</v>
      </c>
      <c r="E11" s="632">
        <f t="shared" si="1"/>
        <v>0</v>
      </c>
      <c r="F11" s="633">
        <v>0</v>
      </c>
      <c r="G11" s="633">
        <v>0</v>
      </c>
      <c r="H11" s="631">
        <f t="shared" si="0"/>
        <v>0</v>
      </c>
    </row>
    <row r="12" spans="1:8" s="15" customFormat="1" ht="29.25" customHeight="1">
      <c r="A12" s="200">
        <v>2</v>
      </c>
      <c r="B12" s="203" t="s">
        <v>309</v>
      </c>
      <c r="C12" s="633"/>
      <c r="D12" s="633">
        <v>0</v>
      </c>
      <c r="E12" s="632">
        <f t="shared" si="1"/>
        <v>0</v>
      </c>
      <c r="F12" s="633"/>
      <c r="G12" s="633">
        <v>0</v>
      </c>
      <c r="H12" s="631">
        <f t="shared" si="0"/>
        <v>0</v>
      </c>
    </row>
    <row r="13" spans="1:8" s="15" customFormat="1" ht="19.899999999999999" customHeight="1">
      <c r="A13" s="200">
        <v>3</v>
      </c>
      <c r="B13" s="203" t="s">
        <v>308</v>
      </c>
      <c r="C13" s="633">
        <v>0</v>
      </c>
      <c r="D13" s="633">
        <v>0</v>
      </c>
      <c r="E13" s="632">
        <f t="shared" si="1"/>
        <v>0</v>
      </c>
      <c r="F13" s="633">
        <v>0</v>
      </c>
      <c r="G13" s="633">
        <v>0</v>
      </c>
      <c r="H13" s="631">
        <f t="shared" si="0"/>
        <v>0</v>
      </c>
    </row>
    <row r="14" spans="1:8" s="15" customFormat="1" ht="15.75">
      <c r="A14" s="200">
        <v>3.1</v>
      </c>
      <c r="B14" s="248" t="s">
        <v>289</v>
      </c>
      <c r="C14" s="633"/>
      <c r="D14" s="633"/>
      <c r="E14" s="632">
        <f t="shared" si="1"/>
        <v>0</v>
      </c>
      <c r="F14" s="633"/>
      <c r="G14" s="633"/>
      <c r="H14" s="631">
        <f t="shared" si="0"/>
        <v>0</v>
      </c>
    </row>
    <row r="15" spans="1:8" s="15" customFormat="1" ht="15.75">
      <c r="A15" s="200">
        <v>3.2</v>
      </c>
      <c r="B15" s="248" t="s">
        <v>290</v>
      </c>
      <c r="C15" s="633"/>
      <c r="D15" s="633"/>
      <c r="E15" s="632">
        <f t="shared" si="1"/>
        <v>0</v>
      </c>
      <c r="F15" s="633"/>
      <c r="G15" s="633"/>
      <c r="H15" s="631">
        <f t="shared" si="0"/>
        <v>0</v>
      </c>
    </row>
    <row r="16" spans="1:8" s="15" customFormat="1" ht="15.75">
      <c r="A16" s="200">
        <v>4</v>
      </c>
      <c r="B16" s="251" t="s">
        <v>319</v>
      </c>
      <c r="C16" s="633">
        <v>72783179</v>
      </c>
      <c r="D16" s="633">
        <v>78418104</v>
      </c>
      <c r="E16" s="632">
        <f t="shared" si="1"/>
        <v>151201283</v>
      </c>
      <c r="F16" s="633">
        <v>175180298.69999999</v>
      </c>
      <c r="G16" s="633">
        <v>89887081.493499994</v>
      </c>
      <c r="H16" s="631">
        <f t="shared" si="0"/>
        <v>265067380.19349998</v>
      </c>
    </row>
    <row r="17" spans="1:8" s="15" customFormat="1" ht="15.75">
      <c r="A17" s="200">
        <v>4.0999999999999996</v>
      </c>
      <c r="B17" s="248" t="s">
        <v>310</v>
      </c>
      <c r="C17" s="633">
        <v>0</v>
      </c>
      <c r="D17" s="633">
        <v>0</v>
      </c>
      <c r="E17" s="632">
        <f t="shared" si="1"/>
        <v>0</v>
      </c>
      <c r="F17" s="633">
        <v>168288192</v>
      </c>
      <c r="G17" s="633">
        <v>57071906.079999998</v>
      </c>
      <c r="H17" s="631">
        <f t="shared" si="0"/>
        <v>225360098.07999998</v>
      </c>
    </row>
    <row r="18" spans="1:8" s="15" customFormat="1" ht="15.75">
      <c r="A18" s="200">
        <v>4.2</v>
      </c>
      <c r="B18" s="248" t="s">
        <v>304</v>
      </c>
      <c r="C18" s="633">
        <v>72783179</v>
      </c>
      <c r="D18" s="633">
        <v>78418104</v>
      </c>
      <c r="E18" s="632">
        <f t="shared" si="1"/>
        <v>151201283</v>
      </c>
      <c r="F18" s="633">
        <v>6892106.7000000002</v>
      </c>
      <c r="G18" s="633">
        <v>32815175.4135</v>
      </c>
      <c r="H18" s="631">
        <f t="shared" si="0"/>
        <v>39707282.113499999</v>
      </c>
    </row>
    <row r="19" spans="1:8" s="15" customFormat="1" ht="15.75">
      <c r="A19" s="200">
        <v>5</v>
      </c>
      <c r="B19" s="203" t="s">
        <v>318</v>
      </c>
      <c r="C19" s="633">
        <v>28234593</v>
      </c>
      <c r="D19" s="633">
        <v>32756747</v>
      </c>
      <c r="E19" s="632">
        <f t="shared" si="1"/>
        <v>60991340</v>
      </c>
      <c r="F19" s="633">
        <v>108166503</v>
      </c>
      <c r="G19" s="633">
        <v>107291586.6894</v>
      </c>
      <c r="H19" s="631">
        <f t="shared" si="0"/>
        <v>215458089.68940002</v>
      </c>
    </row>
    <row r="20" spans="1:8" s="15" customFormat="1" ht="15.75">
      <c r="A20" s="200">
        <v>5.0999999999999996</v>
      </c>
      <c r="B20" s="249" t="s">
        <v>293</v>
      </c>
      <c r="C20" s="633">
        <v>4672563</v>
      </c>
      <c r="D20" s="633">
        <v>3378039</v>
      </c>
      <c r="E20" s="632">
        <f t="shared" si="1"/>
        <v>8050602</v>
      </c>
      <c r="F20" s="633">
        <v>31043</v>
      </c>
      <c r="G20" s="633">
        <v>4139083.7516000001</v>
      </c>
      <c r="H20" s="631">
        <f t="shared" si="0"/>
        <v>4170126.7516000001</v>
      </c>
    </row>
    <row r="21" spans="1:8" s="15" customFormat="1" ht="15.75">
      <c r="A21" s="200">
        <v>5.2</v>
      </c>
      <c r="B21" s="249" t="s">
        <v>292</v>
      </c>
      <c r="C21" s="633">
        <v>0</v>
      </c>
      <c r="D21" s="633">
        <v>0</v>
      </c>
      <c r="E21" s="632">
        <f t="shared" si="1"/>
        <v>0</v>
      </c>
      <c r="F21" s="633">
        <v>0</v>
      </c>
      <c r="G21" s="633">
        <v>0</v>
      </c>
      <c r="H21" s="631">
        <f t="shared" si="0"/>
        <v>0</v>
      </c>
    </row>
    <row r="22" spans="1:8" s="15" customFormat="1" ht="15.75">
      <c r="A22" s="200">
        <v>5.3</v>
      </c>
      <c r="B22" s="249" t="s">
        <v>291</v>
      </c>
      <c r="C22" s="633">
        <v>11781008</v>
      </c>
      <c r="D22" s="633">
        <v>14689354</v>
      </c>
      <c r="E22" s="632">
        <f t="shared" si="1"/>
        <v>26470362</v>
      </c>
      <c r="F22" s="633">
        <v>108135460</v>
      </c>
      <c r="G22" s="633">
        <v>103152502.93780001</v>
      </c>
      <c r="H22" s="631">
        <f t="shared" si="0"/>
        <v>211287962.93779999</v>
      </c>
    </row>
    <row r="23" spans="1:8" s="15" customFormat="1" ht="15.75">
      <c r="A23" s="200" t="s">
        <v>16</v>
      </c>
      <c r="B23" s="204" t="s">
        <v>76</v>
      </c>
      <c r="C23" s="633">
        <v>0</v>
      </c>
      <c r="D23" s="633">
        <v>0</v>
      </c>
      <c r="E23" s="632">
        <f t="shared" si="1"/>
        <v>0</v>
      </c>
      <c r="F23" s="633">
        <v>54067730</v>
      </c>
      <c r="G23" s="633">
        <v>51576251.468900003</v>
      </c>
      <c r="H23" s="631">
        <f t="shared" si="0"/>
        <v>105643981.4689</v>
      </c>
    </row>
    <row r="24" spans="1:8" s="15" customFormat="1" ht="15.75">
      <c r="A24" s="200" t="s">
        <v>17</v>
      </c>
      <c r="B24" s="204" t="s">
        <v>77</v>
      </c>
      <c r="C24" s="633">
        <v>0</v>
      </c>
      <c r="D24" s="633">
        <v>0</v>
      </c>
      <c r="E24" s="632">
        <f t="shared" si="1"/>
        <v>0</v>
      </c>
      <c r="F24" s="633">
        <v>12248516</v>
      </c>
      <c r="G24" s="633">
        <v>26191723.0339</v>
      </c>
      <c r="H24" s="631">
        <f t="shared" si="0"/>
        <v>38440239.0339</v>
      </c>
    </row>
    <row r="25" spans="1:8" s="15" customFormat="1" ht="15.75">
      <c r="A25" s="200" t="s">
        <v>18</v>
      </c>
      <c r="B25" s="204" t="s">
        <v>78</v>
      </c>
      <c r="C25" s="633">
        <v>0</v>
      </c>
      <c r="D25" s="633">
        <v>0</v>
      </c>
      <c r="E25" s="632">
        <f t="shared" si="1"/>
        <v>0</v>
      </c>
      <c r="F25" s="633">
        <v>19689749</v>
      </c>
      <c r="G25" s="633">
        <v>13912276.382999999</v>
      </c>
      <c r="H25" s="631">
        <f t="shared" si="0"/>
        <v>33602025.383000001</v>
      </c>
    </row>
    <row r="26" spans="1:8" s="15" customFormat="1" ht="15.75">
      <c r="A26" s="200" t="s">
        <v>19</v>
      </c>
      <c r="B26" s="204" t="s">
        <v>79</v>
      </c>
      <c r="C26" s="633">
        <v>0</v>
      </c>
      <c r="D26" s="633">
        <v>0</v>
      </c>
      <c r="E26" s="632">
        <f t="shared" si="1"/>
        <v>0</v>
      </c>
      <c r="F26" s="633">
        <v>17361571</v>
      </c>
      <c r="G26" s="633">
        <v>9027361.7770000007</v>
      </c>
      <c r="H26" s="631">
        <f t="shared" si="0"/>
        <v>26388932.777000003</v>
      </c>
    </row>
    <row r="27" spans="1:8" s="15" customFormat="1" ht="15.75">
      <c r="A27" s="200" t="s">
        <v>20</v>
      </c>
      <c r="B27" s="204" t="s">
        <v>80</v>
      </c>
      <c r="C27" s="633">
        <v>11781008</v>
      </c>
      <c r="D27" s="633">
        <v>14689354</v>
      </c>
      <c r="E27" s="632">
        <f t="shared" si="1"/>
        <v>26470362</v>
      </c>
      <c r="F27" s="633">
        <v>4767894</v>
      </c>
      <c r="G27" s="633">
        <v>2444890.2749999999</v>
      </c>
      <c r="H27" s="631">
        <f t="shared" si="0"/>
        <v>7212784.2750000004</v>
      </c>
    </row>
    <row r="28" spans="1:8" s="15" customFormat="1" ht="15.75">
      <c r="A28" s="200">
        <v>5.4</v>
      </c>
      <c r="B28" s="249" t="s">
        <v>294</v>
      </c>
      <c r="C28" s="633">
        <v>0</v>
      </c>
      <c r="D28" s="633">
        <v>0</v>
      </c>
      <c r="E28" s="632">
        <f t="shared" si="1"/>
        <v>0</v>
      </c>
      <c r="F28" s="633">
        <v>0</v>
      </c>
      <c r="G28" s="633">
        <v>0</v>
      </c>
      <c r="H28" s="631">
        <f t="shared" si="0"/>
        <v>0</v>
      </c>
    </row>
    <row r="29" spans="1:8" s="15" customFormat="1" ht="15.75">
      <c r="A29" s="200">
        <v>5.5</v>
      </c>
      <c r="B29" s="249" t="s">
        <v>295</v>
      </c>
      <c r="C29" s="633">
        <v>11781008</v>
      </c>
      <c r="D29" s="633">
        <v>14689354</v>
      </c>
      <c r="E29" s="632">
        <f t="shared" si="1"/>
        <v>26470362</v>
      </c>
      <c r="F29" s="633">
        <v>0</v>
      </c>
      <c r="G29" s="633">
        <v>0</v>
      </c>
      <c r="H29" s="631">
        <f t="shared" si="0"/>
        <v>0</v>
      </c>
    </row>
    <row r="30" spans="1:8" s="15" customFormat="1" ht="15.75">
      <c r="A30" s="200">
        <v>5.6</v>
      </c>
      <c r="B30" s="249" t="s">
        <v>296</v>
      </c>
      <c r="C30" s="633">
        <v>0</v>
      </c>
      <c r="D30" s="633">
        <v>0</v>
      </c>
      <c r="E30" s="632">
        <f t="shared" si="1"/>
        <v>0</v>
      </c>
      <c r="F30" s="633">
        <v>0</v>
      </c>
      <c r="G30" s="633">
        <v>0</v>
      </c>
      <c r="H30" s="631">
        <f t="shared" si="0"/>
        <v>0</v>
      </c>
    </row>
    <row r="31" spans="1:8" s="15" customFormat="1" ht="15.75">
      <c r="A31" s="200">
        <v>5.7</v>
      </c>
      <c r="B31" s="249" t="s">
        <v>80</v>
      </c>
      <c r="C31" s="633">
        <v>14</v>
      </c>
      <c r="D31" s="633">
        <v>0</v>
      </c>
      <c r="E31" s="632">
        <f t="shared" si="1"/>
        <v>14</v>
      </c>
      <c r="F31" s="633">
        <v>0</v>
      </c>
      <c r="G31" s="633">
        <v>0</v>
      </c>
      <c r="H31" s="631">
        <f t="shared" si="0"/>
        <v>0</v>
      </c>
    </row>
    <row r="32" spans="1:8" s="15" customFormat="1" ht="15.75">
      <c r="A32" s="200">
        <v>6</v>
      </c>
      <c r="B32" s="203" t="s">
        <v>324</v>
      </c>
      <c r="C32" s="633"/>
      <c r="D32" s="633"/>
      <c r="E32" s="632">
        <f t="shared" si="1"/>
        <v>0</v>
      </c>
      <c r="F32" s="633"/>
      <c r="G32" s="633"/>
      <c r="H32" s="631">
        <f t="shared" si="0"/>
        <v>0</v>
      </c>
    </row>
    <row r="33" spans="1:8" s="15" customFormat="1" ht="15.75">
      <c r="A33" s="200">
        <v>6.1</v>
      </c>
      <c r="B33" s="250" t="s">
        <v>314</v>
      </c>
      <c r="C33" s="633"/>
      <c r="D33" s="633"/>
      <c r="E33" s="632">
        <f t="shared" si="1"/>
        <v>0</v>
      </c>
      <c r="F33" s="633"/>
      <c r="G33" s="633"/>
      <c r="H33" s="631">
        <f t="shared" si="0"/>
        <v>0</v>
      </c>
    </row>
    <row r="34" spans="1:8" s="15" customFormat="1" ht="15.75">
      <c r="A34" s="200">
        <v>6.2</v>
      </c>
      <c r="B34" s="250" t="s">
        <v>315</v>
      </c>
      <c r="C34" s="633"/>
      <c r="D34" s="633"/>
      <c r="E34" s="632">
        <f t="shared" si="1"/>
        <v>0</v>
      </c>
      <c r="F34" s="633"/>
      <c r="G34" s="633"/>
      <c r="H34" s="631">
        <f t="shared" si="0"/>
        <v>0</v>
      </c>
    </row>
    <row r="35" spans="1:8" s="15" customFormat="1" ht="15.75">
      <c r="A35" s="200">
        <v>6.3</v>
      </c>
      <c r="B35" s="250" t="s">
        <v>311</v>
      </c>
      <c r="C35" s="633"/>
      <c r="D35" s="633"/>
      <c r="E35" s="632">
        <f t="shared" si="1"/>
        <v>0</v>
      </c>
      <c r="F35" s="633"/>
      <c r="G35" s="633"/>
      <c r="H35" s="631">
        <f t="shared" si="0"/>
        <v>0</v>
      </c>
    </row>
    <row r="36" spans="1:8" s="15" customFormat="1" ht="15.75">
      <c r="A36" s="200">
        <v>6.4</v>
      </c>
      <c r="B36" s="250" t="s">
        <v>312</v>
      </c>
      <c r="C36" s="633"/>
      <c r="D36" s="633"/>
      <c r="E36" s="632">
        <f t="shared" si="1"/>
        <v>0</v>
      </c>
      <c r="F36" s="633"/>
      <c r="G36" s="633"/>
      <c r="H36" s="631">
        <f t="shared" si="0"/>
        <v>0</v>
      </c>
    </row>
    <row r="37" spans="1:8" s="15" customFormat="1" ht="15.75">
      <c r="A37" s="200">
        <v>6.5</v>
      </c>
      <c r="B37" s="250" t="s">
        <v>313</v>
      </c>
      <c r="C37" s="633"/>
      <c r="D37" s="633"/>
      <c r="E37" s="632">
        <f t="shared" si="1"/>
        <v>0</v>
      </c>
      <c r="F37" s="633"/>
      <c r="G37" s="633"/>
      <c r="H37" s="631">
        <f t="shared" si="0"/>
        <v>0</v>
      </c>
    </row>
    <row r="38" spans="1:8" s="15" customFormat="1" ht="15.75">
      <c r="A38" s="200">
        <v>6.6</v>
      </c>
      <c r="B38" s="250" t="s">
        <v>316</v>
      </c>
      <c r="C38" s="633"/>
      <c r="D38" s="633"/>
      <c r="E38" s="632">
        <f t="shared" si="1"/>
        <v>0</v>
      </c>
      <c r="F38" s="633"/>
      <c r="G38" s="633"/>
      <c r="H38" s="631">
        <f t="shared" si="0"/>
        <v>0</v>
      </c>
    </row>
    <row r="39" spans="1:8" s="15" customFormat="1" ht="15.75">
      <c r="A39" s="200">
        <v>6.7</v>
      </c>
      <c r="B39" s="250" t="s">
        <v>317</v>
      </c>
      <c r="C39" s="633"/>
      <c r="D39" s="633"/>
      <c r="E39" s="632">
        <f t="shared" si="1"/>
        <v>0</v>
      </c>
      <c r="F39" s="633"/>
      <c r="G39" s="633"/>
      <c r="H39" s="631">
        <f t="shared" si="0"/>
        <v>0</v>
      </c>
    </row>
    <row r="40" spans="1:8" s="15" customFormat="1" ht="15.75">
      <c r="A40" s="200">
        <v>7</v>
      </c>
      <c r="B40" s="203" t="s">
        <v>320</v>
      </c>
      <c r="C40" s="633">
        <v>56340.109999999993</v>
      </c>
      <c r="D40" s="633">
        <v>226244.54912799998</v>
      </c>
      <c r="E40" s="632">
        <f t="shared" si="1"/>
        <v>282584.65912799997</v>
      </c>
      <c r="F40" s="633">
        <v>120471.61000000002</v>
      </c>
      <c r="G40" s="633">
        <v>277752.35765999992</v>
      </c>
      <c r="H40" s="631">
        <f t="shared" si="0"/>
        <v>398223.96765999997</v>
      </c>
    </row>
    <row r="41" spans="1:8" s="15" customFormat="1" ht="15.75">
      <c r="A41" s="200">
        <v>7.1</v>
      </c>
      <c r="B41" s="202" t="s">
        <v>321</v>
      </c>
      <c r="C41" s="633">
        <v>0</v>
      </c>
      <c r="D41" s="633">
        <v>7883.6335119999994</v>
      </c>
      <c r="E41" s="632">
        <f t="shared" si="1"/>
        <v>7883.6335119999994</v>
      </c>
      <c r="F41" s="633">
        <v>0</v>
      </c>
      <c r="G41" s="633">
        <v>0</v>
      </c>
      <c r="H41" s="631">
        <f t="shared" si="0"/>
        <v>0</v>
      </c>
    </row>
    <row r="42" spans="1:8" s="15" customFormat="1" ht="25.5">
      <c r="A42" s="200">
        <v>7.2</v>
      </c>
      <c r="B42" s="202" t="s">
        <v>322</v>
      </c>
      <c r="C42" s="633">
        <v>11052.320000000003</v>
      </c>
      <c r="D42" s="633">
        <v>60816.592456000006</v>
      </c>
      <c r="E42" s="632">
        <f t="shared" si="1"/>
        <v>71868.912456000005</v>
      </c>
      <c r="F42" s="633">
        <v>49812.14</v>
      </c>
      <c r="G42" s="633">
        <v>53014.196855999995</v>
      </c>
      <c r="H42" s="631">
        <f t="shared" si="0"/>
        <v>102826.33685599999</v>
      </c>
    </row>
    <row r="43" spans="1:8" s="15" customFormat="1" ht="25.5">
      <c r="A43" s="200">
        <v>7.3</v>
      </c>
      <c r="B43" s="202" t="s">
        <v>325</v>
      </c>
      <c r="C43" s="633">
        <v>7378.41</v>
      </c>
      <c r="D43" s="633">
        <v>25156.402416000001</v>
      </c>
      <c r="E43" s="632">
        <f t="shared" si="1"/>
        <v>32534.812416000001</v>
      </c>
      <c r="F43" s="633">
        <v>2784.54</v>
      </c>
      <c r="G43" s="633">
        <v>0</v>
      </c>
      <c r="H43" s="631">
        <f t="shared" si="0"/>
        <v>2784.54</v>
      </c>
    </row>
    <row r="44" spans="1:8" s="15" customFormat="1" ht="25.5">
      <c r="A44" s="200">
        <v>7.4</v>
      </c>
      <c r="B44" s="202" t="s">
        <v>326</v>
      </c>
      <c r="C44" s="633">
        <v>37909.37999999999</v>
      </c>
      <c r="D44" s="633">
        <v>132387.920744</v>
      </c>
      <c r="E44" s="632">
        <f t="shared" si="1"/>
        <v>170297.30074400001</v>
      </c>
      <c r="F44" s="633">
        <v>67874.930000000008</v>
      </c>
      <c r="G44" s="633">
        <v>224738.16080399993</v>
      </c>
      <c r="H44" s="631">
        <f t="shared" si="0"/>
        <v>292613.09080399992</v>
      </c>
    </row>
    <row r="45" spans="1:8" s="15" customFormat="1" ht="15.75">
      <c r="A45" s="200">
        <v>8</v>
      </c>
      <c r="B45" s="203" t="s">
        <v>303</v>
      </c>
      <c r="C45" s="633"/>
      <c r="D45" s="633"/>
      <c r="E45" s="632">
        <f t="shared" si="1"/>
        <v>0</v>
      </c>
      <c r="F45" s="633"/>
      <c r="G45" s="633"/>
      <c r="H45" s="631">
        <f t="shared" si="0"/>
        <v>0</v>
      </c>
    </row>
    <row r="46" spans="1:8" s="15" customFormat="1" ht="15.75">
      <c r="A46" s="200">
        <v>8.1</v>
      </c>
      <c r="B46" s="248" t="s">
        <v>327</v>
      </c>
      <c r="C46" s="633"/>
      <c r="D46" s="633"/>
      <c r="E46" s="632">
        <f t="shared" si="1"/>
        <v>0</v>
      </c>
      <c r="F46" s="633"/>
      <c r="G46" s="633"/>
      <c r="H46" s="631">
        <f t="shared" si="0"/>
        <v>0</v>
      </c>
    </row>
    <row r="47" spans="1:8" s="15" customFormat="1" ht="15.75">
      <c r="A47" s="200">
        <v>8.1999999999999993</v>
      </c>
      <c r="B47" s="248" t="s">
        <v>328</v>
      </c>
      <c r="C47" s="633"/>
      <c r="D47" s="633"/>
      <c r="E47" s="632">
        <f t="shared" si="1"/>
        <v>0</v>
      </c>
      <c r="F47" s="633"/>
      <c r="G47" s="633"/>
      <c r="H47" s="631">
        <f t="shared" si="0"/>
        <v>0</v>
      </c>
    </row>
    <row r="48" spans="1:8" s="15" customFormat="1" ht="15.75">
      <c r="A48" s="200">
        <v>8.3000000000000007</v>
      </c>
      <c r="B48" s="248" t="s">
        <v>329</v>
      </c>
      <c r="C48" s="633"/>
      <c r="D48" s="633"/>
      <c r="E48" s="632">
        <f t="shared" si="1"/>
        <v>0</v>
      </c>
      <c r="F48" s="633"/>
      <c r="G48" s="633"/>
      <c r="H48" s="631">
        <f t="shared" si="0"/>
        <v>0</v>
      </c>
    </row>
    <row r="49" spans="1:8" s="15" customFormat="1" ht="15.75">
      <c r="A49" s="200">
        <v>8.4</v>
      </c>
      <c r="B49" s="248" t="s">
        <v>330</v>
      </c>
      <c r="C49" s="633"/>
      <c r="D49" s="633"/>
      <c r="E49" s="632">
        <f t="shared" si="1"/>
        <v>0</v>
      </c>
      <c r="F49" s="633"/>
      <c r="G49" s="633"/>
      <c r="H49" s="631">
        <f t="shared" si="0"/>
        <v>0</v>
      </c>
    </row>
    <row r="50" spans="1:8" s="15" customFormat="1" ht="15.75">
      <c r="A50" s="200">
        <v>8.5</v>
      </c>
      <c r="B50" s="248" t="s">
        <v>331</v>
      </c>
      <c r="C50" s="633"/>
      <c r="D50" s="633"/>
      <c r="E50" s="632">
        <f t="shared" si="1"/>
        <v>0</v>
      </c>
      <c r="F50" s="633"/>
      <c r="G50" s="633"/>
      <c r="H50" s="631">
        <f t="shared" si="0"/>
        <v>0</v>
      </c>
    </row>
    <row r="51" spans="1:8" s="15" customFormat="1" ht="15.75">
      <c r="A51" s="200">
        <v>8.6</v>
      </c>
      <c r="B51" s="248" t="s">
        <v>332</v>
      </c>
      <c r="C51" s="633"/>
      <c r="D51" s="633"/>
      <c r="E51" s="632">
        <f t="shared" si="1"/>
        <v>0</v>
      </c>
      <c r="F51" s="633"/>
      <c r="G51" s="633"/>
      <c r="H51" s="631">
        <f t="shared" si="0"/>
        <v>0</v>
      </c>
    </row>
    <row r="52" spans="1:8" s="15" customFormat="1" ht="15.75">
      <c r="A52" s="200">
        <v>8.6999999999999993</v>
      </c>
      <c r="B52" s="248" t="s">
        <v>333</v>
      </c>
      <c r="C52" s="633"/>
      <c r="D52" s="633"/>
      <c r="E52" s="632">
        <f t="shared" si="1"/>
        <v>0</v>
      </c>
      <c r="F52" s="633"/>
      <c r="G52" s="633"/>
      <c r="H52" s="631">
        <f t="shared" si="0"/>
        <v>0</v>
      </c>
    </row>
    <row r="53" spans="1:8" s="15" customFormat="1" ht="16.5" thickBot="1">
      <c r="A53" s="205">
        <v>9</v>
      </c>
      <c r="B53" s="206" t="s">
        <v>323</v>
      </c>
      <c r="C53" s="630"/>
      <c r="D53" s="630"/>
      <c r="E53" s="629">
        <f t="shared" si="1"/>
        <v>0</v>
      </c>
      <c r="F53" s="630"/>
      <c r="G53" s="630"/>
      <c r="H53" s="577">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9.5703125" style="4" bestFit="1" customWidth="1"/>
    <col min="2" max="2" width="93.5703125" style="4" customWidth="1"/>
    <col min="3" max="4" width="10.7109375" style="4" customWidth="1"/>
    <col min="5" max="11" width="9.7109375" style="35" customWidth="1"/>
    <col min="12" max="16384" width="9.140625" style="35"/>
  </cols>
  <sheetData>
    <row r="1" spans="1:8">
      <c r="A1" s="2" t="s">
        <v>31</v>
      </c>
      <c r="B1" s="3" t="str">
        <f>'Info '!C2</f>
        <v>JSC Ziraat Bank Georgia</v>
      </c>
      <c r="C1" s="3"/>
    </row>
    <row r="2" spans="1:8">
      <c r="A2" s="2" t="s">
        <v>32</v>
      </c>
      <c r="B2" s="649">
        <f>'1. key ratios '!$B$2</f>
        <v>44469</v>
      </c>
      <c r="C2" s="6"/>
      <c r="D2" s="7"/>
      <c r="E2" s="57"/>
      <c r="F2" s="57"/>
      <c r="G2" s="57"/>
      <c r="H2" s="57"/>
    </row>
    <row r="3" spans="1:8">
      <c r="A3" s="2"/>
      <c r="B3" s="3"/>
      <c r="C3" s="6"/>
      <c r="D3" s="7"/>
      <c r="E3" s="57"/>
      <c r="F3" s="57"/>
      <c r="G3" s="57"/>
      <c r="H3" s="57"/>
    </row>
    <row r="4" spans="1:8" ht="15" customHeight="1" thickBot="1">
      <c r="A4" s="7" t="s">
        <v>198</v>
      </c>
      <c r="B4" s="143" t="s">
        <v>297</v>
      </c>
      <c r="C4" s="58" t="s">
        <v>74</v>
      </c>
    </row>
    <row r="5" spans="1:8" ht="15" customHeight="1">
      <c r="A5" s="233" t="s">
        <v>6</v>
      </c>
      <c r="B5" s="234"/>
      <c r="C5" s="419" t="str">
        <f>INT((MONTH($B$2))/3)&amp;"Q"&amp;"-"&amp;YEAR($B$2)</f>
        <v>3Q-2021</v>
      </c>
      <c r="D5" s="419" t="str">
        <f>IF(INT(MONTH($B$2))=3, "4"&amp;"Q"&amp;"-"&amp;YEAR($B$2)-1, IF(INT(MONTH($B$2))=6, "1"&amp;"Q"&amp;"-"&amp;YEAR($B$2), IF(INT(MONTH($B$2))=9, "2"&amp;"Q"&amp;"-"&amp;YEAR($B$2),IF(INT(MONTH($B$2))=12, "3"&amp;"Q"&amp;"-"&amp;YEAR($B$2), 0))))</f>
        <v>2Q-2021</v>
      </c>
      <c r="E5" s="419" t="str">
        <f>IF(INT(MONTH($B$2))=3, "3"&amp;"Q"&amp;"-"&amp;YEAR($B$2)-1, IF(INT(MONTH($B$2))=6, "4"&amp;"Q"&amp;"-"&amp;YEAR($B$2)-1, IF(INT(MONTH($B$2))=9, "1"&amp;"Q"&amp;"-"&amp;YEAR($B$2),IF(INT(MONTH($B$2))=12, "2"&amp;"Q"&amp;"-"&amp;YEAR($B$2), 0))))</f>
        <v>1Q-2021</v>
      </c>
      <c r="F5" s="419" t="str">
        <f>IF(INT(MONTH($B$2))=3, "2"&amp;"Q"&amp;"-"&amp;YEAR($B$2)-1, IF(INT(MONTH($B$2))=6, "3"&amp;"Q"&amp;"-"&amp;YEAR($B$2)-1, IF(INT(MONTH($B$2))=9, "4"&amp;"Q"&amp;"-"&amp;YEAR($B$2)-1,IF(INT(MONTH($B$2))=12, "1"&amp;"Q"&amp;"-"&amp;YEAR($B$2), 0))))</f>
        <v>4Q-2020</v>
      </c>
      <c r="G5" s="420" t="str">
        <f>IF(INT(MONTH($B$2))=3, "1"&amp;"Q"&amp;"-"&amp;YEAR($B$2)-1, IF(INT(MONTH($B$2))=6, "2"&amp;"Q"&amp;"-"&amp;YEAR($B$2)-1, IF(INT(MONTH($B$2))=9, "3"&amp;"Q"&amp;"-"&amp;YEAR($B$2)-1,IF(INT(MONTH($B$2))=12, "4"&amp;"Q"&amp;"-"&amp;YEAR($B$2)-1, 0))))</f>
        <v>3Q-2020</v>
      </c>
    </row>
    <row r="6" spans="1:8" ht="15" customHeight="1">
      <c r="A6" s="59">
        <v>1</v>
      </c>
      <c r="B6" s="353" t="s">
        <v>301</v>
      </c>
      <c r="C6" s="639">
        <f>C7+C9+C10</f>
        <v>133588272.34437999</v>
      </c>
      <c r="D6" s="642">
        <f>D7+D9+D10</f>
        <v>138954868.1737</v>
      </c>
      <c r="E6" s="635">
        <f t="shared" ref="E6:G6" si="0">E7+E9+E10</f>
        <v>106831107.14041999</v>
      </c>
      <c r="F6" s="639">
        <f t="shared" si="0"/>
        <v>106957467.16224998</v>
      </c>
      <c r="G6" s="645">
        <f t="shared" si="0"/>
        <v>110447471.68487999</v>
      </c>
    </row>
    <row r="7" spans="1:8" ht="15" customHeight="1">
      <c r="A7" s="59">
        <v>1.1000000000000001</v>
      </c>
      <c r="B7" s="353" t="s">
        <v>481</v>
      </c>
      <c r="C7" s="640">
        <v>118167671.73649999</v>
      </c>
      <c r="D7" s="643">
        <v>123292292.9853</v>
      </c>
      <c r="E7" s="640">
        <v>92859746.789549991</v>
      </c>
      <c r="F7" s="640">
        <v>94774750.634699985</v>
      </c>
      <c r="G7" s="646">
        <v>94690408.961749986</v>
      </c>
    </row>
    <row r="8" spans="1:8">
      <c r="A8" s="59" t="s">
        <v>15</v>
      </c>
      <c r="B8" s="353" t="s">
        <v>197</v>
      </c>
      <c r="C8" s="640"/>
      <c r="D8" s="643"/>
      <c r="E8" s="640"/>
      <c r="F8" s="640"/>
      <c r="G8" s="646"/>
    </row>
    <row r="9" spans="1:8" ht="15" customHeight="1">
      <c r="A9" s="59">
        <v>1.2</v>
      </c>
      <c r="B9" s="354" t="s">
        <v>196</v>
      </c>
      <c r="C9" s="640">
        <v>15420600.607880002</v>
      </c>
      <c r="D9" s="643">
        <v>15662575.1884</v>
      </c>
      <c r="E9" s="640">
        <v>13971360.350869998</v>
      </c>
      <c r="F9" s="640">
        <v>12182716.527549999</v>
      </c>
      <c r="G9" s="646">
        <v>15757062.723130001</v>
      </c>
    </row>
    <row r="10" spans="1:8" ht="15" customHeight="1">
      <c r="A10" s="59">
        <v>1.3</v>
      </c>
      <c r="B10" s="353" t="s">
        <v>29</v>
      </c>
      <c r="C10" s="641">
        <v>0</v>
      </c>
      <c r="D10" s="643">
        <v>0</v>
      </c>
      <c r="E10" s="641">
        <v>0</v>
      </c>
      <c r="F10" s="640">
        <v>0</v>
      </c>
      <c r="G10" s="647">
        <v>0</v>
      </c>
    </row>
    <row r="11" spans="1:8" ht="15" customHeight="1">
      <c r="A11" s="59">
        <v>2</v>
      </c>
      <c r="B11" s="353" t="s">
        <v>298</v>
      </c>
      <c r="C11" s="640">
        <v>144453.76415599859</v>
      </c>
      <c r="D11" s="643">
        <v>61849.411899999999</v>
      </c>
      <c r="E11" s="640">
        <v>191968.78020000001</v>
      </c>
      <c r="F11" s="640">
        <v>295627.12680000003</v>
      </c>
      <c r="G11" s="646">
        <v>68445.219700000001</v>
      </c>
    </row>
    <row r="12" spans="1:8" ht="15" customHeight="1">
      <c r="A12" s="59">
        <v>3</v>
      </c>
      <c r="B12" s="353" t="s">
        <v>299</v>
      </c>
      <c r="C12" s="641">
        <v>14719139</v>
      </c>
      <c r="D12" s="643">
        <v>14719139</v>
      </c>
      <c r="E12" s="641">
        <v>14719139</v>
      </c>
      <c r="F12" s="640">
        <v>14719139.800000001</v>
      </c>
      <c r="G12" s="647">
        <v>11760206</v>
      </c>
    </row>
    <row r="13" spans="1:8" ht="15" customHeight="1" thickBot="1">
      <c r="A13" s="61">
        <v>4</v>
      </c>
      <c r="B13" s="62" t="s">
        <v>300</v>
      </c>
      <c r="C13" s="636">
        <f>C6+C11+C12</f>
        <v>148451865.10853601</v>
      </c>
      <c r="D13" s="644">
        <f>D6+D11+D12</f>
        <v>153735856.58560002</v>
      </c>
      <c r="E13" s="637">
        <f t="shared" ref="E13:G13" si="1">E6+E11+E12</f>
        <v>121742214.92061999</v>
      </c>
      <c r="F13" s="636">
        <f t="shared" si="1"/>
        <v>121972234.08904998</v>
      </c>
      <c r="G13" s="648">
        <f t="shared" si="1"/>
        <v>122276122.90457998</v>
      </c>
    </row>
    <row r="14" spans="1:8">
      <c r="B14" s="65"/>
    </row>
    <row r="15" spans="1:8" ht="25.5">
      <c r="B15" s="66" t="s">
        <v>482</v>
      </c>
    </row>
    <row r="16" spans="1:8">
      <c r="B16" s="66"/>
    </row>
    <row r="17" spans="1:4" ht="11.25">
      <c r="A17" s="35"/>
      <c r="B17" s="35"/>
      <c r="C17" s="35"/>
      <c r="D17" s="35"/>
    </row>
    <row r="18" spans="1:4" ht="11.25">
      <c r="A18" s="35"/>
      <c r="B18" s="35"/>
      <c r="C18" s="35"/>
      <c r="D18" s="35"/>
    </row>
    <row r="19" spans="1:4" ht="11.25">
      <c r="A19" s="35"/>
      <c r="B19" s="35"/>
      <c r="C19" s="35"/>
      <c r="D19" s="35"/>
    </row>
    <row r="20" spans="1:4" ht="11.25">
      <c r="A20" s="35"/>
      <c r="B20" s="35"/>
      <c r="C20" s="35"/>
      <c r="D20" s="35"/>
    </row>
    <row r="21" spans="1:4" ht="11.25">
      <c r="A21" s="35"/>
      <c r="B21" s="35"/>
      <c r="C21" s="35"/>
      <c r="D21" s="35"/>
    </row>
    <row r="22" spans="1:4" ht="11.25">
      <c r="A22" s="35"/>
      <c r="B22" s="35"/>
      <c r="C22" s="35"/>
      <c r="D22" s="35"/>
    </row>
    <row r="23" spans="1:4" ht="11.25">
      <c r="A23" s="35"/>
      <c r="B23" s="35"/>
      <c r="C23" s="35"/>
      <c r="D23" s="35"/>
    </row>
    <row r="24" spans="1:4" ht="11.25">
      <c r="A24" s="35"/>
      <c r="B24" s="35"/>
      <c r="C24" s="35"/>
      <c r="D24" s="35"/>
    </row>
    <row r="25" spans="1:4" ht="11.25">
      <c r="A25" s="35"/>
      <c r="B25" s="35"/>
      <c r="C25" s="35"/>
      <c r="D25" s="35"/>
    </row>
    <row r="26" spans="1:4" ht="11.25">
      <c r="A26" s="35"/>
      <c r="B26" s="35"/>
      <c r="C26" s="35"/>
      <c r="D26" s="35"/>
    </row>
    <row r="27" spans="1:4" ht="11.25">
      <c r="A27" s="35"/>
      <c r="B27" s="35"/>
      <c r="C27" s="35"/>
      <c r="D27" s="35"/>
    </row>
    <row r="28" spans="1:4" ht="11.25">
      <c r="A28" s="35"/>
      <c r="B28" s="35"/>
      <c r="C28" s="35"/>
      <c r="D28" s="35"/>
    </row>
    <row r="29" spans="1:4" ht="11.25">
      <c r="A29" s="35"/>
      <c r="B29" s="35"/>
      <c r="C29" s="35"/>
      <c r="D29" s="3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18" sqref="B18:C20"/>
    </sheetView>
  </sheetViews>
  <sheetFormatPr defaultColWidth="9.140625" defaultRowHeight="14.25"/>
  <cols>
    <col min="1" max="1" width="9.5703125" style="4" bestFit="1" customWidth="1"/>
    <col min="2" max="2" width="65.5703125" style="4" customWidth="1"/>
    <col min="3" max="3" width="27.5703125" style="4" customWidth="1"/>
    <col min="4" max="16384" width="9.140625" style="5"/>
  </cols>
  <sheetData>
    <row r="1" spans="1:8">
      <c r="A1" s="2" t="s">
        <v>31</v>
      </c>
      <c r="B1" s="3" t="str">
        <f>'Info '!C2</f>
        <v>JSC Ziraat Bank Georgia</v>
      </c>
    </row>
    <row r="2" spans="1:8">
      <c r="A2" s="2" t="s">
        <v>32</v>
      </c>
      <c r="B2" s="649">
        <f>'1. key ratios '!$B$2</f>
        <v>44469</v>
      </c>
    </row>
    <row r="4" spans="1:8" ht="27.95" customHeight="1" thickBot="1">
      <c r="A4" s="67" t="s">
        <v>81</v>
      </c>
      <c r="B4" s="68" t="s">
        <v>267</v>
      </c>
      <c r="C4" s="69"/>
    </row>
    <row r="5" spans="1:8">
      <c r="A5" s="70"/>
      <c r="B5" s="413" t="s">
        <v>82</v>
      </c>
      <c r="C5" s="414" t="s">
        <v>495</v>
      </c>
    </row>
    <row r="6" spans="1:8">
      <c r="A6" s="71">
        <v>1</v>
      </c>
      <c r="B6" s="628" t="s">
        <v>743</v>
      </c>
      <c r="C6" s="627" t="s">
        <v>745</v>
      </c>
    </row>
    <row r="7" spans="1:8">
      <c r="A7" s="71">
        <v>2</v>
      </c>
      <c r="B7" s="628" t="s">
        <v>746</v>
      </c>
      <c r="C7" s="627" t="s">
        <v>747</v>
      </c>
    </row>
    <row r="8" spans="1:8">
      <c r="A8" s="71">
        <v>3</v>
      </c>
      <c r="B8" s="628" t="s">
        <v>748</v>
      </c>
      <c r="C8" s="627" t="s">
        <v>747</v>
      </c>
    </row>
    <row r="9" spans="1:8">
      <c r="A9" s="71">
        <v>4</v>
      </c>
      <c r="B9" s="628" t="s">
        <v>749</v>
      </c>
      <c r="C9" s="627" t="s">
        <v>750</v>
      </c>
    </row>
    <row r="10" spans="1:8">
      <c r="A10" s="71">
        <v>5</v>
      </c>
      <c r="B10" s="628" t="s">
        <v>751</v>
      </c>
      <c r="C10" s="627" t="s">
        <v>750</v>
      </c>
    </row>
    <row r="11" spans="1:8">
      <c r="A11" s="71">
        <v>6</v>
      </c>
      <c r="B11" s="72"/>
      <c r="C11" s="73"/>
    </row>
    <row r="12" spans="1:8">
      <c r="A12" s="71">
        <v>7</v>
      </c>
      <c r="B12" s="72"/>
      <c r="C12" s="73"/>
      <c r="H12" s="74"/>
    </row>
    <row r="13" spans="1:8">
      <c r="A13" s="71">
        <v>8</v>
      </c>
      <c r="B13" s="72"/>
      <c r="C13" s="73"/>
    </row>
    <row r="14" spans="1:8">
      <c r="A14" s="71">
        <v>9</v>
      </c>
      <c r="B14" s="72"/>
      <c r="C14" s="73"/>
    </row>
    <row r="15" spans="1:8">
      <c r="A15" s="71">
        <v>10</v>
      </c>
      <c r="B15" s="72"/>
      <c r="C15" s="73"/>
    </row>
    <row r="16" spans="1:8">
      <c r="A16" s="71"/>
      <c r="B16" s="415"/>
      <c r="C16" s="416"/>
    </row>
    <row r="17" spans="1:3" ht="25.5">
      <c r="A17" s="71"/>
      <c r="B17" s="417" t="s">
        <v>83</v>
      </c>
      <c r="C17" s="418" t="s">
        <v>496</v>
      </c>
    </row>
    <row r="18" spans="1:3">
      <c r="A18" s="71">
        <v>1</v>
      </c>
      <c r="B18" s="628" t="s">
        <v>744</v>
      </c>
      <c r="C18" s="626" t="s">
        <v>752</v>
      </c>
    </row>
    <row r="19" spans="1:3">
      <c r="A19" s="71">
        <v>2</v>
      </c>
      <c r="B19" s="628" t="s">
        <v>753</v>
      </c>
      <c r="C19" s="626" t="s">
        <v>754</v>
      </c>
    </row>
    <row r="20" spans="1:3">
      <c r="A20" s="71">
        <v>3</v>
      </c>
      <c r="B20" s="628" t="s">
        <v>755</v>
      </c>
      <c r="C20" s="626" t="s">
        <v>756</v>
      </c>
    </row>
    <row r="21" spans="1:3">
      <c r="A21" s="71">
        <v>4</v>
      </c>
      <c r="B21" s="72"/>
      <c r="C21" s="75"/>
    </row>
    <row r="22" spans="1:3">
      <c r="A22" s="71">
        <v>5</v>
      </c>
      <c r="B22" s="72"/>
      <c r="C22" s="75"/>
    </row>
    <row r="23" spans="1:3">
      <c r="A23" s="71">
        <v>6</v>
      </c>
      <c r="B23" s="72"/>
      <c r="C23" s="75"/>
    </row>
    <row r="24" spans="1:3">
      <c r="A24" s="71">
        <v>7</v>
      </c>
      <c r="B24" s="72"/>
      <c r="C24" s="75"/>
    </row>
    <row r="25" spans="1:3">
      <c r="A25" s="71">
        <v>8</v>
      </c>
      <c r="B25" s="72"/>
      <c r="C25" s="75"/>
    </row>
    <row r="26" spans="1:3">
      <c r="A26" s="71">
        <v>9</v>
      </c>
      <c r="B26" s="72"/>
      <c r="C26" s="75"/>
    </row>
    <row r="27" spans="1:3" ht="15.75" customHeight="1">
      <c r="A27" s="71">
        <v>10</v>
      </c>
      <c r="B27" s="72"/>
      <c r="C27" s="76"/>
    </row>
    <row r="28" spans="1:3" ht="15.75" customHeight="1">
      <c r="A28" s="71"/>
      <c r="B28" s="72"/>
      <c r="C28" s="76"/>
    </row>
    <row r="29" spans="1:3" ht="30" customHeight="1">
      <c r="A29" s="71"/>
      <c r="B29" s="683" t="s">
        <v>84</v>
      </c>
      <c r="C29" s="684"/>
    </row>
    <row r="30" spans="1:3">
      <c r="A30" s="71">
        <v>1</v>
      </c>
      <c r="B30" s="72"/>
      <c r="C30" s="73" t="s">
        <v>14</v>
      </c>
    </row>
    <row r="31" spans="1:3" ht="15.75" customHeight="1">
      <c r="A31" s="71"/>
      <c r="B31" s="72"/>
      <c r="C31" s="73"/>
    </row>
    <row r="32" spans="1:3" ht="29.25" customHeight="1">
      <c r="A32" s="71"/>
      <c r="B32" s="683" t="s">
        <v>85</v>
      </c>
      <c r="C32" s="684"/>
    </row>
    <row r="33" spans="1:3">
      <c r="A33" s="71">
        <v>1</v>
      </c>
      <c r="B33" s="72"/>
      <c r="C33" s="73" t="s">
        <v>14</v>
      </c>
    </row>
    <row r="34" spans="1:3" ht="15" thickBot="1">
      <c r="A34" s="77"/>
      <c r="B34" s="78"/>
      <c r="C34" s="79"/>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C8" sqref="C8:E20"/>
    </sheetView>
  </sheetViews>
  <sheetFormatPr defaultColWidth="9.140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82" t="s">
        <v>31</v>
      </c>
      <c r="B1" s="3" t="str">
        <f>'Info '!C2</f>
        <v>JSC Ziraat Bank Georgia</v>
      </c>
      <c r="C1" s="92"/>
      <c r="D1" s="92"/>
      <c r="E1" s="92"/>
      <c r="F1" s="15"/>
    </row>
    <row r="2" spans="1:7" s="80" customFormat="1" ht="15.75" customHeight="1">
      <c r="A2" s="282" t="s">
        <v>32</v>
      </c>
      <c r="B2" s="649">
        <f>'1. key ratios '!$B$2</f>
        <v>44469</v>
      </c>
    </row>
    <row r="3" spans="1:7" s="80" customFormat="1" ht="15.75" customHeight="1">
      <c r="A3" s="282"/>
    </row>
    <row r="4" spans="1:7" s="80" customFormat="1" ht="15.75" customHeight="1" thickBot="1">
      <c r="A4" s="283" t="s">
        <v>202</v>
      </c>
      <c r="B4" s="689" t="s">
        <v>347</v>
      </c>
      <c r="C4" s="690"/>
      <c r="D4" s="690"/>
      <c r="E4" s="690"/>
    </row>
    <row r="5" spans="1:7" s="84" customFormat="1" ht="17.45" customHeight="1">
      <c r="A5" s="217"/>
      <c r="B5" s="218"/>
      <c r="C5" s="82" t="s">
        <v>0</v>
      </c>
      <c r="D5" s="82" t="s">
        <v>1</v>
      </c>
      <c r="E5" s="83" t="s">
        <v>2</v>
      </c>
    </row>
    <row r="6" spans="1:7" s="15" customFormat="1" ht="14.45" customHeight="1">
      <c r="A6" s="284"/>
      <c r="B6" s="685" t="s">
        <v>354</v>
      </c>
      <c r="C6" s="685" t="s">
        <v>93</v>
      </c>
      <c r="D6" s="687" t="s">
        <v>201</v>
      </c>
      <c r="E6" s="688"/>
      <c r="G6" s="5"/>
    </row>
    <row r="7" spans="1:7" s="15" customFormat="1" ht="99.6" customHeight="1">
      <c r="A7" s="284"/>
      <c r="B7" s="686"/>
      <c r="C7" s="685"/>
      <c r="D7" s="333" t="s">
        <v>200</v>
      </c>
      <c r="E7" s="334" t="s">
        <v>355</v>
      </c>
      <c r="G7" s="5"/>
    </row>
    <row r="8" spans="1:7">
      <c r="A8" s="285">
        <v>1</v>
      </c>
      <c r="B8" s="335" t="s">
        <v>36</v>
      </c>
      <c r="C8" s="625">
        <v>9681942.8419000003</v>
      </c>
      <c r="D8" s="625"/>
      <c r="E8" s="624">
        <v>9681942.8419000003</v>
      </c>
      <c r="F8" s="15"/>
    </row>
    <row r="9" spans="1:7">
      <c r="A9" s="285">
        <v>2</v>
      </c>
      <c r="B9" s="335" t="s">
        <v>37</v>
      </c>
      <c r="C9" s="625">
        <v>26526584.292399999</v>
      </c>
      <c r="D9" s="625"/>
      <c r="E9" s="624">
        <v>26526584.292399999</v>
      </c>
      <c r="F9" s="15"/>
    </row>
    <row r="10" spans="1:7">
      <c r="A10" s="285">
        <v>3</v>
      </c>
      <c r="B10" s="335" t="s">
        <v>38</v>
      </c>
      <c r="C10" s="625">
        <v>14231813.285300002</v>
      </c>
      <c r="D10" s="625"/>
      <c r="E10" s="624">
        <v>14231813.285300002</v>
      </c>
      <c r="F10" s="15"/>
    </row>
    <row r="11" spans="1:7">
      <c r="A11" s="285">
        <v>4</v>
      </c>
      <c r="B11" s="335" t="s">
        <v>39</v>
      </c>
      <c r="C11" s="625">
        <v>0</v>
      </c>
      <c r="D11" s="625"/>
      <c r="E11" s="624">
        <v>0</v>
      </c>
      <c r="F11" s="15"/>
    </row>
    <row r="12" spans="1:7">
      <c r="A12" s="285">
        <v>5</v>
      </c>
      <c r="B12" s="335" t="s">
        <v>40</v>
      </c>
      <c r="C12" s="625">
        <v>2447907.2799999998</v>
      </c>
      <c r="D12" s="625"/>
      <c r="E12" s="624">
        <v>2447907.2799999998</v>
      </c>
      <c r="F12" s="15"/>
    </row>
    <row r="13" spans="1:7">
      <c r="A13" s="285">
        <v>6.1</v>
      </c>
      <c r="B13" s="336" t="s">
        <v>41</v>
      </c>
      <c r="C13" s="623">
        <v>80964859</v>
      </c>
      <c r="D13" s="625"/>
      <c r="E13" s="624">
        <v>80964859</v>
      </c>
      <c r="F13" s="15"/>
    </row>
    <row r="14" spans="1:7">
      <c r="A14" s="285">
        <v>6.2</v>
      </c>
      <c r="B14" s="337" t="s">
        <v>42</v>
      </c>
      <c r="C14" s="623">
        <v>-4864180</v>
      </c>
      <c r="D14" s="625"/>
      <c r="E14" s="624">
        <v>-4864180</v>
      </c>
      <c r="F14" s="15"/>
    </row>
    <row r="15" spans="1:7">
      <c r="A15" s="285">
        <v>6</v>
      </c>
      <c r="B15" s="335" t="s">
        <v>43</v>
      </c>
      <c r="C15" s="625">
        <v>76100679</v>
      </c>
      <c r="D15" s="625"/>
      <c r="E15" s="624">
        <v>76100679</v>
      </c>
      <c r="F15" s="15"/>
    </row>
    <row r="16" spans="1:7">
      <c r="A16" s="285">
        <v>7</v>
      </c>
      <c r="B16" s="335" t="s">
        <v>44</v>
      </c>
      <c r="C16" s="625">
        <v>498387.79969999997</v>
      </c>
      <c r="D16" s="625"/>
      <c r="E16" s="624">
        <v>498387.79969999997</v>
      </c>
      <c r="F16" s="15"/>
    </row>
    <row r="17" spans="1:7">
      <c r="A17" s="285">
        <v>8</v>
      </c>
      <c r="B17" s="335" t="s">
        <v>199</v>
      </c>
      <c r="C17" s="625">
        <v>62320</v>
      </c>
      <c r="D17" s="625"/>
      <c r="E17" s="624">
        <v>62320</v>
      </c>
      <c r="F17" s="286"/>
      <c r="G17" s="86"/>
    </row>
    <row r="18" spans="1:7">
      <c r="A18" s="285">
        <v>9</v>
      </c>
      <c r="B18" s="335" t="s">
        <v>45</v>
      </c>
      <c r="C18" s="625">
        <v>0</v>
      </c>
      <c r="D18" s="625"/>
      <c r="E18" s="624">
        <v>0</v>
      </c>
      <c r="F18" s="15"/>
      <c r="G18" s="86"/>
    </row>
    <row r="19" spans="1:7">
      <c r="A19" s="285">
        <v>10</v>
      </c>
      <c r="B19" s="335" t="s">
        <v>46</v>
      </c>
      <c r="C19" s="625">
        <v>6272668.8100000005</v>
      </c>
      <c r="D19" s="625">
        <v>798632.24</v>
      </c>
      <c r="E19" s="624">
        <v>5474036.5700000003</v>
      </c>
      <c r="F19" s="15"/>
      <c r="G19" s="86"/>
    </row>
    <row r="20" spans="1:7">
      <c r="A20" s="285">
        <v>11</v>
      </c>
      <c r="B20" s="335" t="s">
        <v>47</v>
      </c>
      <c r="C20" s="625">
        <v>778959.43039999995</v>
      </c>
      <c r="D20" s="625"/>
      <c r="E20" s="624">
        <v>778959.43039999995</v>
      </c>
      <c r="F20" s="15"/>
    </row>
    <row r="21" spans="1:7" ht="26.25" thickBot="1">
      <c r="A21" s="164"/>
      <c r="B21" s="287" t="s">
        <v>357</v>
      </c>
      <c r="C21" s="219">
        <f>SUM(C8:C12, C15:C20)</f>
        <v>136601262.73970002</v>
      </c>
      <c r="D21" s="219">
        <f>SUM(D8:D12, D15:D20)</f>
        <v>798632.24</v>
      </c>
      <c r="E21" s="338">
        <f>SUM(E8:E12, E15:E20)</f>
        <v>135802630.49970004</v>
      </c>
    </row>
    <row r="22" spans="1:7">
      <c r="A22" s="5"/>
      <c r="B22" s="5"/>
      <c r="C22" s="5"/>
      <c r="D22" s="5"/>
      <c r="E22" s="5"/>
    </row>
    <row r="23" spans="1:7">
      <c r="A23" s="5"/>
      <c r="B23" s="5"/>
      <c r="C23" s="5"/>
      <c r="D23" s="5"/>
      <c r="E23" s="5"/>
    </row>
    <row r="25" spans="1:7" s="4" customFormat="1">
      <c r="B25" s="87"/>
      <c r="F25" s="5"/>
      <c r="G25" s="5"/>
    </row>
    <row r="26" spans="1:7" s="4" customFormat="1">
      <c r="B26" s="87"/>
      <c r="F26" s="5"/>
      <c r="G26" s="5"/>
    </row>
    <row r="27" spans="1:7" s="4" customFormat="1">
      <c r="B27" s="87"/>
      <c r="F27" s="5"/>
      <c r="G27" s="5"/>
    </row>
    <row r="28" spans="1:7" s="4" customFormat="1">
      <c r="B28" s="87"/>
      <c r="F28" s="5"/>
      <c r="G28" s="5"/>
    </row>
    <row r="29" spans="1:7" s="4" customFormat="1">
      <c r="B29" s="87"/>
      <c r="F29" s="5"/>
      <c r="G29" s="5"/>
    </row>
    <row r="30" spans="1:7" s="4" customFormat="1">
      <c r="B30" s="87"/>
      <c r="F30" s="5"/>
      <c r="G30" s="5"/>
    </row>
    <row r="31" spans="1:7" s="4" customFormat="1">
      <c r="B31" s="87"/>
      <c r="F31" s="5"/>
      <c r="G31" s="5"/>
    </row>
    <row r="32" spans="1:7" s="4" customFormat="1">
      <c r="B32" s="87"/>
      <c r="F32" s="5"/>
      <c r="G32" s="5"/>
    </row>
    <row r="33" spans="2:7" s="4" customFormat="1">
      <c r="B33" s="87"/>
      <c r="F33" s="5"/>
      <c r="G33" s="5"/>
    </row>
    <row r="34" spans="2:7" s="4" customFormat="1">
      <c r="B34" s="87"/>
      <c r="F34" s="5"/>
      <c r="G34" s="5"/>
    </row>
    <row r="35" spans="2:7" s="4" customFormat="1">
      <c r="B35" s="87"/>
      <c r="F35" s="5"/>
      <c r="G35" s="5"/>
    </row>
    <row r="36" spans="2:7" s="4" customFormat="1">
      <c r="B36" s="87"/>
      <c r="F36" s="5"/>
      <c r="G36" s="5"/>
    </row>
    <row r="37" spans="2:7" s="4" customFormat="1">
      <c r="B37" s="87"/>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B21" sqref="B21"/>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80" customFormat="1" ht="15.75" customHeight="1">
      <c r="A2" s="2" t="s">
        <v>32</v>
      </c>
      <c r="B2" s="649">
        <f>'1. key ratios '!$B$2</f>
        <v>44469</v>
      </c>
      <c r="C2" s="4"/>
      <c r="D2" s="4"/>
      <c r="E2" s="4"/>
      <c r="F2" s="4"/>
    </row>
    <row r="3" spans="1:6" s="80" customFormat="1" ht="15.75" customHeight="1">
      <c r="C3" s="4"/>
      <c r="D3" s="4"/>
      <c r="E3" s="4"/>
      <c r="F3" s="4"/>
    </row>
    <row r="4" spans="1:6" s="80" customFormat="1" ht="13.5" thickBot="1">
      <c r="A4" s="80" t="s">
        <v>86</v>
      </c>
      <c r="B4" s="288" t="s">
        <v>334</v>
      </c>
      <c r="C4" s="81" t="s">
        <v>74</v>
      </c>
      <c r="D4" s="4"/>
      <c r="E4" s="4"/>
      <c r="F4" s="4"/>
    </row>
    <row r="5" spans="1:6" ht="15">
      <c r="A5" s="224">
        <v>1</v>
      </c>
      <c r="B5" s="289" t="s">
        <v>356</v>
      </c>
      <c r="C5" s="622">
        <f>'[4]7. LI1'!E21</f>
        <v>135802630.49970004</v>
      </c>
    </row>
    <row r="6" spans="1:6" s="225" customFormat="1" ht="15">
      <c r="A6" s="88">
        <v>2.1</v>
      </c>
      <c r="B6" s="221" t="s">
        <v>335</v>
      </c>
      <c r="C6" s="621">
        <v>34520965.602700002</v>
      </c>
    </row>
    <row r="7" spans="1:6" s="65" customFormat="1" ht="15" outlineLevel="1">
      <c r="A7" s="59">
        <v>2.2000000000000002</v>
      </c>
      <c r="B7" s="60" t="s">
        <v>336</v>
      </c>
      <c r="C7" s="620"/>
    </row>
    <row r="8" spans="1:6" s="65" customFormat="1" ht="25.5">
      <c r="A8" s="59">
        <v>3</v>
      </c>
      <c r="B8" s="222" t="s">
        <v>337</v>
      </c>
      <c r="C8" s="619">
        <f>SUM(C5:C7)</f>
        <v>170323596.10240003</v>
      </c>
    </row>
    <row r="9" spans="1:6" s="225" customFormat="1" ht="15">
      <c r="A9" s="88">
        <v>4</v>
      </c>
      <c r="B9" s="90" t="s">
        <v>88</v>
      </c>
      <c r="C9" s="621">
        <v>1199360</v>
      </c>
    </row>
    <row r="10" spans="1:6" s="65" customFormat="1" ht="15" outlineLevel="1">
      <c r="A10" s="59">
        <v>5.0999999999999996</v>
      </c>
      <c r="B10" s="60" t="s">
        <v>338</v>
      </c>
      <c r="C10" s="620">
        <v>-19100364.994819999</v>
      </c>
    </row>
    <row r="11" spans="1:6" s="65" customFormat="1" ht="15" outlineLevel="1">
      <c r="A11" s="59">
        <v>5.2</v>
      </c>
      <c r="B11" s="60" t="s">
        <v>339</v>
      </c>
      <c r="C11" s="620"/>
    </row>
    <row r="12" spans="1:6" s="65" customFormat="1" ht="15">
      <c r="A12" s="59">
        <v>6</v>
      </c>
      <c r="B12" s="220" t="s">
        <v>483</v>
      </c>
      <c r="C12" s="618">
        <v>0</v>
      </c>
    </row>
    <row r="13" spans="1:6" s="65" customFormat="1" ht="15.75" thickBot="1">
      <c r="A13" s="61">
        <v>7</v>
      </c>
      <c r="B13" s="223" t="s">
        <v>285</v>
      </c>
      <c r="C13" s="617">
        <f>SUM(C8:C12)</f>
        <v>152422591.10758004</v>
      </c>
    </row>
    <row r="15" spans="1:6" ht="25.5">
      <c r="A15" s="240"/>
      <c r="B15" s="66" t="s">
        <v>484</v>
      </c>
    </row>
    <row r="16" spans="1:6">
      <c r="A16" s="240"/>
      <c r="B16" s="240"/>
    </row>
    <row r="17" spans="1:5" ht="15">
      <c r="A17" s="235"/>
      <c r="B17" s="236"/>
      <c r="C17" s="240"/>
      <c r="D17" s="240"/>
      <c r="E17" s="240"/>
    </row>
    <row r="18" spans="1:5" ht="15">
      <c r="A18" s="241"/>
      <c r="B18" s="242"/>
      <c r="C18" s="240"/>
      <c r="D18" s="240"/>
      <c r="E18" s="240"/>
    </row>
    <row r="19" spans="1:5">
      <c r="A19" s="243"/>
      <c r="B19" s="237"/>
      <c r="C19" s="240"/>
      <c r="D19" s="240"/>
      <c r="E19" s="240"/>
    </row>
    <row r="20" spans="1:5">
      <c r="A20" s="244"/>
      <c r="B20" s="238"/>
      <c r="C20" s="240"/>
      <c r="D20" s="240"/>
      <c r="E20" s="240"/>
    </row>
    <row r="21" spans="1:5">
      <c r="A21" s="244"/>
      <c r="B21" s="242"/>
      <c r="C21" s="240"/>
      <c r="D21" s="240"/>
      <c r="E21" s="240"/>
    </row>
    <row r="22" spans="1:5">
      <c r="A22" s="243"/>
      <c r="B22" s="239"/>
      <c r="C22" s="240"/>
      <c r="D22" s="240"/>
      <c r="E22" s="240"/>
    </row>
    <row r="23" spans="1:5">
      <c r="A23" s="244"/>
      <c r="B23" s="238"/>
      <c r="C23" s="240"/>
      <c r="D23" s="240"/>
      <c r="E23" s="240"/>
    </row>
    <row r="24" spans="1:5">
      <c r="A24" s="244"/>
      <c r="B24" s="238"/>
      <c r="C24" s="240"/>
      <c r="D24" s="240"/>
      <c r="E24" s="240"/>
    </row>
    <row r="25" spans="1:5">
      <c r="A25" s="244"/>
      <c r="B25" s="245"/>
      <c r="C25" s="240"/>
      <c r="D25" s="240"/>
      <c r="E25" s="240"/>
    </row>
    <row r="26" spans="1:5">
      <c r="A26" s="244"/>
      <c r="B26" s="242"/>
      <c r="C26" s="240"/>
      <c r="D26" s="240"/>
      <c r="E26" s="240"/>
    </row>
    <row r="27" spans="1:5">
      <c r="A27" s="240"/>
      <c r="B27" s="246"/>
      <c r="C27" s="240"/>
      <c r="D27" s="240"/>
      <c r="E27" s="240"/>
    </row>
    <row r="28" spans="1:5">
      <c r="A28" s="240"/>
      <c r="B28" s="246"/>
      <c r="C28" s="240"/>
      <c r="D28" s="240"/>
      <c r="E28" s="240"/>
    </row>
    <row r="29" spans="1:5">
      <c r="A29" s="240"/>
      <c r="B29" s="246"/>
      <c r="C29" s="240"/>
      <c r="D29" s="240"/>
      <c r="E29" s="240"/>
    </row>
    <row r="30" spans="1:5">
      <c r="A30" s="240"/>
      <c r="B30" s="246"/>
      <c r="C30" s="240"/>
      <c r="D30" s="240"/>
      <c r="E30" s="240"/>
    </row>
    <row r="31" spans="1:5">
      <c r="A31" s="240"/>
      <c r="B31" s="246"/>
      <c r="C31" s="240"/>
      <c r="D31" s="240"/>
      <c r="E31" s="240"/>
    </row>
    <row r="32" spans="1:5">
      <c r="A32" s="240"/>
      <c r="B32" s="246"/>
      <c r="C32" s="240"/>
      <c r="D32" s="240"/>
      <c r="E32" s="240"/>
    </row>
    <row r="33" spans="1:5">
      <c r="A33" s="240"/>
      <c r="B33" s="246"/>
      <c r="C33" s="240"/>
      <c r="D33" s="240"/>
      <c r="E33" s="2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gIYuKQbqUKcMiA4XWLjGuwiPtpJQA9PBwmPW5imP0Ic=</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vB3w/anNLGBM+bpCAee0Zgt+OFpB+0Wx3OmJDqVcR/4=</DigestValue>
    </Reference>
  </SignedInfo>
  <SignatureValue>xF1p5Ry6vZFxh/MgNP9ARI87nOhAtQOp26S698+pxeIN7PcQzwixd6OhogXkEwJTEh70EuwTFd1i
7TGcHDwLhDRIfqQ8H+Nc4W6AwboOO1rdPE+SrBK3qxB2JNtlUjBhIaqmfLTTW+wMqwjuGsW7x+eg
C816mAZieA8v0uY29j89uuH8wWqngxkroZGn+4ulLLB6BBuEEu/E7cBxPblnZrhrpiTIWdslBCcX
Y+QzylC2bO9MytlisgDreE+VUUPpWN+AFshLK5kVNLpfmIx4/EfyThziShGw1kN0GqlyKQEbsqaZ
Gl96voAe2nQNaBrPEmZAMBxDQ1gkDAxgrrHoGA==</SignatureValue>
  <KeyInfo>
    <X509Data>
      <X509Certificate>MIIGPzCCBSegAwIBAgIKOJEr4wACAAGcODANBgkqhkiG9w0BAQsFADBKMRIwEAYKCZImiZPyLGQBGRYCZ2UxEzARBgoJkiaJk/IsZAEZFgNuYmcxHzAdBgNVBAMTFk5CRyBDbGFzcyAyIElOVCBTdWIgQ0EwHhcNMjAwODA2MTIyNDAxWhcNMjExMjIyMDk0NjU2WjA9MSAwHgYDVQQKExdKU0MgWklSQUFUIEJBTksgR0VPUkdJQTEZMBcGA1UEAxMQQlpCIC0gT21lciBBeWRpbjCCASIwDQYJKoZIhvcNAQEBBQADggEPADCCAQoCggEBAO3rgbivy1wq6Gxx8zIbVjusb2LUT6lvO1nPwPfHP2JKCKZ+/zN8MhCT8e1CCds2cze0lm+t+UBlZS2dVwJDApLA0VVxdRSVzsH0WyVmpNhWjuE1wMzpjqRQ/yc32x2HUJPOGbKka8P1P4cTzK3LXQLtDa3LPQcqDGxwgzxak/kKnDsQClEw73VD3hNSR3wSeC7q63Op6IppmewpYgfkxqL8lncJcgOK7kFzZQ7vfwtWkzu5bQkASPermv2fTiNwUnA1VU8U2L8UjNPHbj6g6aduPvUrWtUfts7iyVi4c+bTdFQZUSwZObd0CUfKy2U5DuvTZ8gozVQqtYgu4GWeWvcCAwEAAaOCAzIwggMuMDwGCSsGAQQBgjcVBwQvMC0GJSsGAQQBgjcVCOayYION9USGgZkJg7ihSoO+hHEEg8SRM4SDiF0CAWQCASMwHQYDVR0lBBYwFAYIKwYBBQUHAwIGCCsGAQUFBwMEMAsGA1UdDwQEAwIHgDAnBgkrBgEEAYI3FQoEGjAYMAoGCCsGAQUFBwMCMAoGCCsGAQUFBwMEMB0GA1UdDgQWBBQl2Ub9jVRwXJBAHiSg/slYRoPnb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IpLmNydDANBgkqhkiG9w0BAQsFAAOCAQEAANXnvlWMdsqyRmNknWwcoOCB7fF4WChKMmnD5I0v0KfFCyQlfqcMAlGNPcJHrdUMQ5x1oKY8cugM41aygkBBuyDL1lqqOsS21eYFDxaPO8w6QbH4VUwp98UogCGrHSG+46n4BKaT2lDZr6CVyjIUztrwgd9WrsBBKRhKG5A54nxfKjjBFu6C7D8AONIGP+1M9K5LiWgXyivQdAC7mLn5SAS3zpZ8z/4vhREugKd2+Jm3Lwhssaq3OSYKuWGV6Qqu/Hp0nZmOtJ+G+octbR7mUq0q1IHCVnryroFv/dtWiV3O2YZb7NMkL0UA1PT5IPdE+OWqNr310qcCaXpxQ1ot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EuNct4CXxr+A5sSnYBmgU0Nq29vOyMxfu7R/u2V70+0=</DigestValue>
      </Reference>
      <Reference URI="/xl/calcChain.xml?ContentType=application/vnd.openxmlformats-officedocument.spreadsheetml.calcChain+xml">
        <DigestMethod Algorithm="http://www.w3.org/2001/04/xmlenc#sha256"/>
        <DigestValue>o93KRgHDk/XF7dx4uC7rWhUAgPuhlx8B51TxBIBQ9p4=</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eBFbheV85C4oyoLKuReL5A5NdTpLc98t9oXIljOFOS4=</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mr69FnGgaqYkBYPOFyGYJ6eaS3f6xiEOGn0hXvq+lmc=</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ze+MZOtihPj9dKeV/Dz5QESpeY6Fdwmnkxhrh69STxA=</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XXGSoESzvnA/d+I7YIbWldTVWm+nenMiiJD12uoDgdU=</DigestValue>
      </Reference>
      <Reference URI="/xl/styles.xml?ContentType=application/vnd.openxmlformats-officedocument.spreadsheetml.styles+xml">
        <DigestMethod Algorithm="http://www.w3.org/2001/04/xmlenc#sha256"/>
        <DigestValue>UGXNekQE3jPJAZiX+Vrg66w979w3vaQCh7npy5I5Ieo=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IpPgZHor25Fxv68P4QA06Dw3EUvlp7vhv2gaK/l0sMM=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yX80d/TrhGEDnmzdGFWtcGL2Rh3O1ogNfZDMX8oOkxs=</DigestValue>
      </Reference>
      <Reference URI="/xl/worksheets/sheet10.xml?ContentType=application/vnd.openxmlformats-officedocument.spreadsheetml.worksheet+xml">
        <DigestMethod Algorithm="http://www.w3.org/2001/04/xmlenc#sha256"/>
        <DigestValue>8jk8rQ0mQb9HP4DPrpkmX+plqSpOM3cLJ8Scte/k7b0=</DigestValue>
      </Reference>
      <Reference URI="/xl/worksheets/sheet11.xml?ContentType=application/vnd.openxmlformats-officedocument.spreadsheetml.worksheet+xml">
        <DigestMethod Algorithm="http://www.w3.org/2001/04/xmlenc#sha256"/>
        <DigestValue>GY/SSDBl/DlDG/gJvPyyyQY2agW2i6S2MbqHemwViQY=</DigestValue>
      </Reference>
      <Reference URI="/xl/worksheets/sheet12.xml?ContentType=application/vnd.openxmlformats-officedocument.spreadsheetml.worksheet+xml">
        <DigestMethod Algorithm="http://www.w3.org/2001/04/xmlenc#sha256"/>
        <DigestValue>DOEoWn7woJBly/TuaTWm1q4M9xB2yhGNELDhmYOtgCE=</DigestValue>
      </Reference>
      <Reference URI="/xl/worksheets/sheet13.xml?ContentType=application/vnd.openxmlformats-officedocument.spreadsheetml.worksheet+xml">
        <DigestMethod Algorithm="http://www.w3.org/2001/04/xmlenc#sha256"/>
        <DigestValue>QquGJHWIW9aMI63rQNNAgaoAU9NcHjNCMooaWYKkZqc=</DigestValue>
      </Reference>
      <Reference URI="/xl/worksheets/sheet14.xml?ContentType=application/vnd.openxmlformats-officedocument.spreadsheetml.worksheet+xml">
        <DigestMethod Algorithm="http://www.w3.org/2001/04/xmlenc#sha256"/>
        <DigestValue>Mju+xU3MRnJUH7tuA2h6gO/fdfX00VPuqmCtGHThosQ=</DigestValue>
      </Reference>
      <Reference URI="/xl/worksheets/sheet15.xml?ContentType=application/vnd.openxmlformats-officedocument.spreadsheetml.worksheet+xml">
        <DigestMethod Algorithm="http://www.w3.org/2001/04/xmlenc#sha256"/>
        <DigestValue>CClIHI7SZWYwpLSsYHjUTjaPGfmWz9+Y6XSZFXeY2mc=</DigestValue>
      </Reference>
      <Reference URI="/xl/worksheets/sheet16.xml?ContentType=application/vnd.openxmlformats-officedocument.spreadsheetml.worksheet+xml">
        <DigestMethod Algorithm="http://www.w3.org/2001/04/xmlenc#sha256"/>
        <DigestValue>iN0kMi5yfEXBNxwnFHE/47iI//MCf+DbyJf+D6N1GK8=</DigestValue>
      </Reference>
      <Reference URI="/xl/worksheets/sheet17.xml?ContentType=application/vnd.openxmlformats-officedocument.spreadsheetml.worksheet+xml">
        <DigestMethod Algorithm="http://www.w3.org/2001/04/xmlenc#sha256"/>
        <DigestValue>P77JMduHX9o3O7MZM07BzTzC+taj9IrvhpxcPfwlfuE=</DigestValue>
      </Reference>
      <Reference URI="/xl/worksheets/sheet18.xml?ContentType=application/vnd.openxmlformats-officedocument.spreadsheetml.worksheet+xml">
        <DigestMethod Algorithm="http://www.w3.org/2001/04/xmlenc#sha256"/>
        <DigestValue>Scw3Kyf5cUnwU3rSjG8gC4aymiSHou1UQC1PtW4GlZQ=</DigestValue>
      </Reference>
      <Reference URI="/xl/worksheets/sheet19.xml?ContentType=application/vnd.openxmlformats-officedocument.spreadsheetml.worksheet+xml">
        <DigestMethod Algorithm="http://www.w3.org/2001/04/xmlenc#sha256"/>
        <DigestValue>3wryId01RFddQ0KJRKPDRQ0dTYU4eIN9DQv7jf3Ui+A=</DigestValue>
      </Reference>
      <Reference URI="/xl/worksheets/sheet2.xml?ContentType=application/vnd.openxmlformats-officedocument.spreadsheetml.worksheet+xml">
        <DigestMethod Algorithm="http://www.w3.org/2001/04/xmlenc#sha256"/>
        <DigestValue>XO7B1wTjMs4G2K48IK/rEIpVmYxiK+fuh7B+8QH2ih4=</DigestValue>
      </Reference>
      <Reference URI="/xl/worksheets/sheet20.xml?ContentType=application/vnd.openxmlformats-officedocument.spreadsheetml.worksheet+xml">
        <DigestMethod Algorithm="http://www.w3.org/2001/04/xmlenc#sha256"/>
        <DigestValue>KGe9SeiaTSjxKavi0yH+deziLbvNUZg+hLqAroaCtew=</DigestValue>
      </Reference>
      <Reference URI="/xl/worksheets/sheet21.xml?ContentType=application/vnd.openxmlformats-officedocument.spreadsheetml.worksheet+xml">
        <DigestMethod Algorithm="http://www.w3.org/2001/04/xmlenc#sha256"/>
        <DigestValue>PBZKNRvjMHx3TnXOtCSPMawfn79j748XLV/kCKdkPQ4=</DigestValue>
      </Reference>
      <Reference URI="/xl/worksheets/sheet22.xml?ContentType=application/vnd.openxmlformats-officedocument.spreadsheetml.worksheet+xml">
        <DigestMethod Algorithm="http://www.w3.org/2001/04/xmlenc#sha256"/>
        <DigestValue>IsA3PcX4HzIfoXfyIvXeqC0u5IkJLS9Nh0zYDPxX7aM=</DigestValue>
      </Reference>
      <Reference URI="/xl/worksheets/sheet23.xml?ContentType=application/vnd.openxmlformats-officedocument.spreadsheetml.worksheet+xml">
        <DigestMethod Algorithm="http://www.w3.org/2001/04/xmlenc#sha256"/>
        <DigestValue>Wf0r9KIf/flUYPa6eSD5KnFkCYqVEhQYaRB9+yYFb4c=</DigestValue>
      </Reference>
      <Reference URI="/xl/worksheets/sheet24.xml?ContentType=application/vnd.openxmlformats-officedocument.spreadsheetml.worksheet+xml">
        <DigestMethod Algorithm="http://www.w3.org/2001/04/xmlenc#sha256"/>
        <DigestValue>U0KqsVhVHSb3iIdt7ghCPuQtMdb+dVHbMG0KgZiuRK4=</DigestValue>
      </Reference>
      <Reference URI="/xl/worksheets/sheet25.xml?ContentType=application/vnd.openxmlformats-officedocument.spreadsheetml.worksheet+xml">
        <DigestMethod Algorithm="http://www.w3.org/2001/04/xmlenc#sha256"/>
        <DigestValue>MFOpNDy+C0bED7k9N3+fu7OdeUsf4Y6QElfkVEmk3Pg=</DigestValue>
      </Reference>
      <Reference URI="/xl/worksheets/sheet26.xml?ContentType=application/vnd.openxmlformats-officedocument.spreadsheetml.worksheet+xml">
        <DigestMethod Algorithm="http://www.w3.org/2001/04/xmlenc#sha256"/>
        <DigestValue>OH8TGz6S3Pb46zOoDRZaOz+qdk7mp134VSixOsM6Uz8=</DigestValue>
      </Reference>
      <Reference URI="/xl/worksheets/sheet27.xml?ContentType=application/vnd.openxmlformats-officedocument.spreadsheetml.worksheet+xml">
        <DigestMethod Algorithm="http://www.w3.org/2001/04/xmlenc#sha256"/>
        <DigestValue>O7X7frwvDa92axKWJUWUVDWSwysaeaKWUdj5PaXcxQ8=</DigestValue>
      </Reference>
      <Reference URI="/xl/worksheets/sheet28.xml?ContentType=application/vnd.openxmlformats-officedocument.spreadsheetml.worksheet+xml">
        <DigestMethod Algorithm="http://www.w3.org/2001/04/xmlenc#sha256"/>
        <DigestValue>seqopIr9OfjOTRjp9cnmDWFoEKV/P8mD0OhXI+EZ0AM=</DigestValue>
      </Reference>
      <Reference URI="/xl/worksheets/sheet29.xml?ContentType=application/vnd.openxmlformats-officedocument.spreadsheetml.worksheet+xml">
        <DigestMethod Algorithm="http://www.w3.org/2001/04/xmlenc#sha256"/>
        <DigestValue>CHnE0ZV1uDvgWb08KOEOcgWNWbbRN0kQBZpiC4bTBa0=</DigestValue>
      </Reference>
      <Reference URI="/xl/worksheets/sheet3.xml?ContentType=application/vnd.openxmlformats-officedocument.spreadsheetml.worksheet+xml">
        <DigestMethod Algorithm="http://www.w3.org/2001/04/xmlenc#sha256"/>
        <DigestValue>5JhB3+ZZA9xOvFrlkypjblwBwYuTJKjuxBQjgmW1rE8=</DigestValue>
      </Reference>
      <Reference URI="/xl/worksheets/sheet4.xml?ContentType=application/vnd.openxmlformats-officedocument.spreadsheetml.worksheet+xml">
        <DigestMethod Algorithm="http://www.w3.org/2001/04/xmlenc#sha256"/>
        <DigestValue>xr88x0q9KIbeXToNSuJtcw3qC9hvW9Z3RBWxiSuH43M=</DigestValue>
      </Reference>
      <Reference URI="/xl/worksheets/sheet5.xml?ContentType=application/vnd.openxmlformats-officedocument.spreadsheetml.worksheet+xml">
        <DigestMethod Algorithm="http://www.w3.org/2001/04/xmlenc#sha256"/>
        <DigestValue>kw28AELQ6GnrloAwB1htJYN4+D/ksV4pMd/LyN+jRbM=</DigestValue>
      </Reference>
      <Reference URI="/xl/worksheets/sheet6.xml?ContentType=application/vnd.openxmlformats-officedocument.spreadsheetml.worksheet+xml">
        <DigestMethod Algorithm="http://www.w3.org/2001/04/xmlenc#sha256"/>
        <DigestValue>xT4yueXZhoUqYeeOyiQ3nUEbXlqe9YJDxyMFakidTe8=</DigestValue>
      </Reference>
      <Reference URI="/xl/worksheets/sheet7.xml?ContentType=application/vnd.openxmlformats-officedocument.spreadsheetml.worksheet+xml">
        <DigestMethod Algorithm="http://www.w3.org/2001/04/xmlenc#sha256"/>
        <DigestValue>/uqG6hOZ/EcoxD/jQMaQfHfLObJy9mdJgCJF399vOJc=</DigestValue>
      </Reference>
      <Reference URI="/xl/worksheets/sheet8.xml?ContentType=application/vnd.openxmlformats-officedocument.spreadsheetml.worksheet+xml">
        <DigestMethod Algorithm="http://www.w3.org/2001/04/xmlenc#sha256"/>
        <DigestValue>ycWmj3W4PrbxdNonmi8n4YVjJKUIg4SlyHL/G/PUQOc=</DigestValue>
      </Reference>
      <Reference URI="/xl/worksheets/sheet9.xml?ContentType=application/vnd.openxmlformats-officedocument.spreadsheetml.worksheet+xml">
        <DigestMethod Algorithm="http://www.w3.org/2001/04/xmlenc#sha256"/>
        <DigestValue>b226oEuuOSV87o8inUJr/F2Zwu3t1Ru159h8qHQiCjU=</DigestValue>
      </Reference>
    </Manifest>
    <SignatureProperties>
      <SignatureProperty Id="idSignatureTime" Target="#idPackageSignature">
        <mdssi:SignatureTime xmlns:mdssi="http://schemas.openxmlformats.org/package/2006/digital-signature">
          <mdssi:Format>YYYY-MM-DDThh:mm:ssTZD</mdssi:Format>
          <mdssi:Value>2021-11-01T15:17:22Z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2021-11-01T15:17:22Z</xd:SigningTime>
          <xd:SigningCertificate>
            <xd:Cert>
              <xd:CertDigest>
                <DigestMethod Algorithm="http://www.w3.org/2001/04/xmlenc#sha256"/>
                <DigestValue>oj/UQcjSQyMy+D1DokzPocq79rBaVber7nj8isDkfiU=</DigestValue>
              </xd:CertDigest>
              <xd:IssuerSerial>
                <X509IssuerName>CN=NBG Class 2 INT Sub CA, DC=nbg, DC=ge</X509IssuerName>
                <X509SerialNumber>267130463302759951211576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DMVnD163Zk1VHsd5eBvvx7+l+297gyGgiR6WzHw4Ru4=</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5Bkat0elmuDQZPejexwR4iOkYOQ08CURe8btAxhP32M=</DigestValue>
    </Reference>
  </SignedInfo>
  <SignatureValue>ku9GcR3ArcW06Dh6tzs/O077k4T+3nv4sR/utKqqkBh77/6NVcsaDbZX33HBCkElQmRk64GdlIo/
QWHGLZKSlW/ht30ruLrtayOPL0bossVcj9wjFnSDiTT9Di7La1MI7ArU2SvCBbHG4J8AQM0bjRiR
xR+zOiGwvADl1s7hhEi1ND0w9N3piyE/InruIn4eyjAuMU55vaprMCwAJmlCDos2UgiLbYvEMj5C
P9w/q44YLy1LbeK5AW0wJbQ+vBhChFyhPb5Kd67VHXLufuVZpJLfEelWXMfC1Yu4aKS08ITTX6Sl
Y3PyaypVgJEL+9nvhyNNF5kO31S44YRuQTwN0Q==</SignatureValue>
  <KeyInfo>
    <X509Data>
      <X509Certificate>MIIGSTCCBTGgAwIBAgIKQaDgQwACAAGUlTANBgkqhkiG9w0BAQsFADBKMRIwEAYKCZImiZPyLGQBGRYCZ2UxEzARBgoJkiaJk/IsZAEZFgNuYmcxHzAdBgNVBAMTFk5CRyBDbGFzcyAyIElOVCBTdWIgQ0EwHhcNMjAwNzE0MTAwNDU4WhcNMjExMjIyMDk0NjU2WjBHMSAwHgYDVQQKExdKU0MgWklSQUFUIEJBTksgR0VPUkdJQTEjMCEGA1UEAxMaQlpCIC0gU29waGlvIEpsYW50aWFzaHZpbGkwggEiMA0GCSqGSIb3DQEBAQUAA4IBDwAwggEKAoIBAQDwwGAjeE+GV/hIy//PeLzQACmZPyERstlEW2kULoBso58EnuG/4wrPxXvODDUpCV3H7fyICb3ZxDkkXRBLQcMgT+0ZuB+dwJ99LwoAcoqu/141WdSuImvIsv/vWSdlbzf/spYCTB5rz7DzMIlyYNM/BnFhRibp+nKUTRBB2xCUWf78cCZonZCtiwXpIkqUYpCuEPMloeWkdLGVOxPkwT3HmVmT5oqBHgjofjBoD97wslfY6sPT1OkeJeIizwYg7/KtmMBDhFWznQGaT2MT/9Wx+giM2oauZzg+TClCJr1yNHjLtIhtQvARWfKmTMQSWmH3Jc+moxCC73rCm63UIvbXAgMBAAGjggMyMIIDLjA8BgkrBgEEAYI3FQcELzAtBiUrBgEEAYI3FQjmsmCDjfVEhoGZCYO4oUqDvoRxBIPEkTOEg4hdAgFkAgEjMB0GA1UdJQQWMBQGCCsGAQUFBwMCBggrBgEFBQcDBDALBgNVHQ8EBAMCB4AwJwYJKwYBBAGCNxUKBBowGDAKBggrBgEFBQcDAjAKBggrBgEFBQcDBDAdBgNVHQ4EFgQUEBt03FxzStboGxf5jdREXPFW1D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Cso4WguVBJSW1vt6VX2U7X/M7dXoCyd6STde18+EKHtp53olvswsimmz3QVEodpb+iepw9+tOkaUPB9QmfZWAO13rzRjmLitWr9Qqz6wbpghInKPApBzLN1Nb0W9d6BNOmZlLLFeWxCvuJuU753X1W7pz6SBj7cS2Yjy32iJ1BgwH/ajjDKkHDfXbpBOM+VieZTRDIO5+d6QggFpdGotHklBMnTo5aAXyUKevfXsN667vnoYkYr4Wedz4Ey04UJtQZVlVHmfLpS56LgcDKYiY9kPEliIfgHRcNfKkwxwYGKC/gEEWKXbYhGBlZCt1aUKk6L1jlHjFl/WcuvYt7U/5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EuNct4CXxr+A5sSnYBmgU0Nq29vOyMxfu7R/u2V70+0=</DigestValue>
      </Reference>
      <Reference URI="/xl/calcChain.xml?ContentType=application/vnd.openxmlformats-officedocument.spreadsheetml.calcChain+xml">
        <DigestMethod Algorithm="http://www.w3.org/2001/04/xmlenc#sha256"/>
        <DigestValue>o93KRgHDk/XF7dx4uC7rWhUAgPuhlx8B51TxBIBQ9p4=</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eBFbheV85C4oyoLKuReL5A5NdTpLc98t9oXIljOFOS4=</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mr69FnGgaqYkBYPOFyGYJ6eaS3f6xiEOGn0hXvq+lmc=</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ze+MZOtihPj9dKeV/Dz5QESpeY6Fdwmnkxhrh69STxA=</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XXGSoESzvnA/d+I7YIbWldTVWm+nenMiiJD12uoDgdU=</DigestValue>
      </Reference>
      <Reference URI="/xl/styles.xml?ContentType=application/vnd.openxmlformats-officedocument.spreadsheetml.styles+xml">
        <DigestMethod Algorithm="http://www.w3.org/2001/04/xmlenc#sha256"/>
        <DigestValue>UGXNekQE3jPJAZiX+Vrg66w979w3vaQCh7npy5I5Ieo=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IpPgZHor25Fxv68P4QA06Dw3EUvlp7vhv2gaK/l0sMM=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yX80d/TrhGEDnmzdGFWtcGL2Rh3O1ogNfZDMX8oOkxs=</DigestValue>
      </Reference>
      <Reference URI="/xl/worksheets/sheet10.xml?ContentType=application/vnd.openxmlformats-officedocument.spreadsheetml.worksheet+xml">
        <DigestMethod Algorithm="http://www.w3.org/2001/04/xmlenc#sha256"/>
        <DigestValue>8jk8rQ0mQb9HP4DPrpkmX+plqSpOM3cLJ8Scte/k7b0=</DigestValue>
      </Reference>
      <Reference URI="/xl/worksheets/sheet11.xml?ContentType=application/vnd.openxmlformats-officedocument.spreadsheetml.worksheet+xml">
        <DigestMethod Algorithm="http://www.w3.org/2001/04/xmlenc#sha256"/>
        <DigestValue>GY/SSDBl/DlDG/gJvPyyyQY2agW2i6S2MbqHemwViQY=</DigestValue>
      </Reference>
      <Reference URI="/xl/worksheets/sheet12.xml?ContentType=application/vnd.openxmlformats-officedocument.spreadsheetml.worksheet+xml">
        <DigestMethod Algorithm="http://www.w3.org/2001/04/xmlenc#sha256"/>
        <DigestValue>DOEoWn7woJBly/TuaTWm1q4M9xB2yhGNELDhmYOtgCE=</DigestValue>
      </Reference>
      <Reference URI="/xl/worksheets/sheet13.xml?ContentType=application/vnd.openxmlformats-officedocument.spreadsheetml.worksheet+xml">
        <DigestMethod Algorithm="http://www.w3.org/2001/04/xmlenc#sha256"/>
        <DigestValue>QquGJHWIW9aMI63rQNNAgaoAU9NcHjNCMooaWYKkZqc=</DigestValue>
      </Reference>
      <Reference URI="/xl/worksheets/sheet14.xml?ContentType=application/vnd.openxmlformats-officedocument.spreadsheetml.worksheet+xml">
        <DigestMethod Algorithm="http://www.w3.org/2001/04/xmlenc#sha256"/>
        <DigestValue>Mju+xU3MRnJUH7tuA2h6gO/fdfX00VPuqmCtGHThosQ=</DigestValue>
      </Reference>
      <Reference URI="/xl/worksheets/sheet15.xml?ContentType=application/vnd.openxmlformats-officedocument.spreadsheetml.worksheet+xml">
        <DigestMethod Algorithm="http://www.w3.org/2001/04/xmlenc#sha256"/>
        <DigestValue>CClIHI7SZWYwpLSsYHjUTjaPGfmWz9+Y6XSZFXeY2mc=</DigestValue>
      </Reference>
      <Reference URI="/xl/worksheets/sheet16.xml?ContentType=application/vnd.openxmlformats-officedocument.spreadsheetml.worksheet+xml">
        <DigestMethod Algorithm="http://www.w3.org/2001/04/xmlenc#sha256"/>
        <DigestValue>iN0kMi5yfEXBNxwnFHE/47iI//MCf+DbyJf+D6N1GK8=</DigestValue>
      </Reference>
      <Reference URI="/xl/worksheets/sheet17.xml?ContentType=application/vnd.openxmlformats-officedocument.spreadsheetml.worksheet+xml">
        <DigestMethod Algorithm="http://www.w3.org/2001/04/xmlenc#sha256"/>
        <DigestValue>P77JMduHX9o3O7MZM07BzTzC+taj9IrvhpxcPfwlfuE=</DigestValue>
      </Reference>
      <Reference URI="/xl/worksheets/sheet18.xml?ContentType=application/vnd.openxmlformats-officedocument.spreadsheetml.worksheet+xml">
        <DigestMethod Algorithm="http://www.w3.org/2001/04/xmlenc#sha256"/>
        <DigestValue>Scw3Kyf5cUnwU3rSjG8gC4aymiSHou1UQC1PtW4GlZQ=</DigestValue>
      </Reference>
      <Reference URI="/xl/worksheets/sheet19.xml?ContentType=application/vnd.openxmlformats-officedocument.spreadsheetml.worksheet+xml">
        <DigestMethod Algorithm="http://www.w3.org/2001/04/xmlenc#sha256"/>
        <DigestValue>3wryId01RFddQ0KJRKPDRQ0dTYU4eIN9DQv7jf3Ui+A=</DigestValue>
      </Reference>
      <Reference URI="/xl/worksheets/sheet2.xml?ContentType=application/vnd.openxmlformats-officedocument.spreadsheetml.worksheet+xml">
        <DigestMethod Algorithm="http://www.w3.org/2001/04/xmlenc#sha256"/>
        <DigestValue>XO7B1wTjMs4G2K48IK/rEIpVmYxiK+fuh7B+8QH2ih4=</DigestValue>
      </Reference>
      <Reference URI="/xl/worksheets/sheet20.xml?ContentType=application/vnd.openxmlformats-officedocument.spreadsheetml.worksheet+xml">
        <DigestMethod Algorithm="http://www.w3.org/2001/04/xmlenc#sha256"/>
        <DigestValue>KGe9SeiaTSjxKavi0yH+deziLbvNUZg+hLqAroaCtew=</DigestValue>
      </Reference>
      <Reference URI="/xl/worksheets/sheet21.xml?ContentType=application/vnd.openxmlformats-officedocument.spreadsheetml.worksheet+xml">
        <DigestMethod Algorithm="http://www.w3.org/2001/04/xmlenc#sha256"/>
        <DigestValue>PBZKNRvjMHx3TnXOtCSPMawfn79j748XLV/kCKdkPQ4=</DigestValue>
      </Reference>
      <Reference URI="/xl/worksheets/sheet22.xml?ContentType=application/vnd.openxmlformats-officedocument.spreadsheetml.worksheet+xml">
        <DigestMethod Algorithm="http://www.w3.org/2001/04/xmlenc#sha256"/>
        <DigestValue>IsA3PcX4HzIfoXfyIvXeqC0u5IkJLS9Nh0zYDPxX7aM=</DigestValue>
      </Reference>
      <Reference URI="/xl/worksheets/sheet23.xml?ContentType=application/vnd.openxmlformats-officedocument.spreadsheetml.worksheet+xml">
        <DigestMethod Algorithm="http://www.w3.org/2001/04/xmlenc#sha256"/>
        <DigestValue>Wf0r9KIf/flUYPa6eSD5KnFkCYqVEhQYaRB9+yYFb4c=</DigestValue>
      </Reference>
      <Reference URI="/xl/worksheets/sheet24.xml?ContentType=application/vnd.openxmlformats-officedocument.spreadsheetml.worksheet+xml">
        <DigestMethod Algorithm="http://www.w3.org/2001/04/xmlenc#sha256"/>
        <DigestValue>U0KqsVhVHSb3iIdt7ghCPuQtMdb+dVHbMG0KgZiuRK4=</DigestValue>
      </Reference>
      <Reference URI="/xl/worksheets/sheet25.xml?ContentType=application/vnd.openxmlformats-officedocument.spreadsheetml.worksheet+xml">
        <DigestMethod Algorithm="http://www.w3.org/2001/04/xmlenc#sha256"/>
        <DigestValue>MFOpNDy+C0bED7k9N3+fu7OdeUsf4Y6QElfkVEmk3Pg=</DigestValue>
      </Reference>
      <Reference URI="/xl/worksheets/sheet26.xml?ContentType=application/vnd.openxmlformats-officedocument.spreadsheetml.worksheet+xml">
        <DigestMethod Algorithm="http://www.w3.org/2001/04/xmlenc#sha256"/>
        <DigestValue>OH8TGz6S3Pb46zOoDRZaOz+qdk7mp134VSixOsM6Uz8=</DigestValue>
      </Reference>
      <Reference URI="/xl/worksheets/sheet27.xml?ContentType=application/vnd.openxmlformats-officedocument.spreadsheetml.worksheet+xml">
        <DigestMethod Algorithm="http://www.w3.org/2001/04/xmlenc#sha256"/>
        <DigestValue>O7X7frwvDa92axKWJUWUVDWSwysaeaKWUdj5PaXcxQ8=</DigestValue>
      </Reference>
      <Reference URI="/xl/worksheets/sheet28.xml?ContentType=application/vnd.openxmlformats-officedocument.spreadsheetml.worksheet+xml">
        <DigestMethod Algorithm="http://www.w3.org/2001/04/xmlenc#sha256"/>
        <DigestValue>seqopIr9OfjOTRjp9cnmDWFoEKV/P8mD0OhXI+EZ0AM=</DigestValue>
      </Reference>
      <Reference URI="/xl/worksheets/sheet29.xml?ContentType=application/vnd.openxmlformats-officedocument.spreadsheetml.worksheet+xml">
        <DigestMethod Algorithm="http://www.w3.org/2001/04/xmlenc#sha256"/>
        <DigestValue>CHnE0ZV1uDvgWb08KOEOcgWNWbbRN0kQBZpiC4bTBa0=</DigestValue>
      </Reference>
      <Reference URI="/xl/worksheets/sheet3.xml?ContentType=application/vnd.openxmlformats-officedocument.spreadsheetml.worksheet+xml">
        <DigestMethod Algorithm="http://www.w3.org/2001/04/xmlenc#sha256"/>
        <DigestValue>5JhB3+ZZA9xOvFrlkypjblwBwYuTJKjuxBQjgmW1rE8=</DigestValue>
      </Reference>
      <Reference URI="/xl/worksheets/sheet4.xml?ContentType=application/vnd.openxmlformats-officedocument.spreadsheetml.worksheet+xml">
        <DigestMethod Algorithm="http://www.w3.org/2001/04/xmlenc#sha256"/>
        <DigestValue>xr88x0q9KIbeXToNSuJtcw3qC9hvW9Z3RBWxiSuH43M=</DigestValue>
      </Reference>
      <Reference URI="/xl/worksheets/sheet5.xml?ContentType=application/vnd.openxmlformats-officedocument.spreadsheetml.worksheet+xml">
        <DigestMethod Algorithm="http://www.w3.org/2001/04/xmlenc#sha256"/>
        <DigestValue>kw28AELQ6GnrloAwB1htJYN4+D/ksV4pMd/LyN+jRbM=</DigestValue>
      </Reference>
      <Reference URI="/xl/worksheets/sheet6.xml?ContentType=application/vnd.openxmlformats-officedocument.spreadsheetml.worksheet+xml">
        <DigestMethod Algorithm="http://www.w3.org/2001/04/xmlenc#sha256"/>
        <DigestValue>xT4yueXZhoUqYeeOyiQ3nUEbXlqe9YJDxyMFakidTe8=</DigestValue>
      </Reference>
      <Reference URI="/xl/worksheets/sheet7.xml?ContentType=application/vnd.openxmlformats-officedocument.spreadsheetml.worksheet+xml">
        <DigestMethod Algorithm="http://www.w3.org/2001/04/xmlenc#sha256"/>
        <DigestValue>/uqG6hOZ/EcoxD/jQMaQfHfLObJy9mdJgCJF399vOJc=</DigestValue>
      </Reference>
      <Reference URI="/xl/worksheets/sheet8.xml?ContentType=application/vnd.openxmlformats-officedocument.spreadsheetml.worksheet+xml">
        <DigestMethod Algorithm="http://www.w3.org/2001/04/xmlenc#sha256"/>
        <DigestValue>ycWmj3W4PrbxdNonmi8n4YVjJKUIg4SlyHL/G/PUQOc=</DigestValue>
      </Reference>
      <Reference URI="/xl/worksheets/sheet9.xml?ContentType=application/vnd.openxmlformats-officedocument.spreadsheetml.worksheet+xml">
        <DigestMethod Algorithm="http://www.w3.org/2001/04/xmlenc#sha256"/>
        <DigestValue>b226oEuuOSV87o8inUJr/F2Zwu3t1Ru159h8qHQiCjU=</DigestValue>
      </Reference>
    </Manifest>
    <SignatureProperties>
      <SignatureProperty Id="idSignatureTime" Target="#idPackageSignature">
        <mdssi:SignatureTime xmlns:mdssi="http://schemas.openxmlformats.org/package/2006/digital-signature">
          <mdssi:Format>YYYY-MM-DDThh:mm:ssTZD</mdssi:Format>
          <mdssi:Value>2021-11-01T15:17:34Z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2021-11-01T15:17:34Z</xd:SigningTime>
          <xd:SigningCertificate>
            <xd:Cert>
              <xd:CertDigest>
                <DigestMethod Algorithm="http://www.w3.org/2001/04/xmlenc#sha256"/>
                <DigestValue>5E64aO/n6Qru73jSGRAm+q89ywklA9zK3MEw2Tw1tOU=</DigestValue>
              </xd:CertDigest>
              <xd:IssuerSerial>
                <X509IssuerName>CN=NBG Class 2 INT Sub CA, DC=nbg, DC=ge</X509IssuerName>
                <X509SerialNumber>309921460198216992658581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93D33C19-3480-4E8D-8D98-F1FA8758B76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2021-11-01T15:16:59Z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